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0" name="_xlnm._FilterDatabase">Seeds!$A$1:$AG$721</definedName>
    <definedName hidden="1" localSheetId="5" name="_xlnm._FilterDatabase">'Mecánicas'!$A$1:$F$20</definedName>
    <definedName hidden="1" localSheetId="1" name="Z_D3874874_15B1_40F8_A703_AB164CDF0C57_.wvu.FilterData">'Seeds (no hacer)'!$A$1:$Y$52</definedName>
    <definedName hidden="1" localSheetId="0" name="Z_225298E9_B85A_4B49_A7DB_83B36610277D_.wvu.FilterData">Seeds!$A$1:$AG$721</definedName>
    <definedName hidden="1" localSheetId="1" name="Z_225298E9_B85A_4B49_A7DB_83B36610277D_.wvu.FilterData">'Seeds (no hacer)'!$A$1:$Y$52</definedName>
    <definedName hidden="1" localSheetId="0" name="Z_32D558F2_1685_4A89_A3D1_8E8C1E927DE3_.wvu.FilterData">Seeds!$A$1:$AF$718</definedName>
    <definedName hidden="1" localSheetId="0" name="Z_9018AEC0_FC9F_4290_A507_A7F5BE1290B3_.wvu.FilterData">Seeds!$A$1:$AG$721</definedName>
    <definedName hidden="1" localSheetId="1" name="Z_9018AEC0_FC9F_4290_A507_A7F5BE1290B3_.wvu.FilterData">'Seeds (no hacer)'!$A$1:$Y$52</definedName>
    <definedName hidden="1" localSheetId="1" name="Z_1266DE14_263C_4F46_BBC4_D77E7EC9E019_.wvu.FilterData">'Seeds (no hacer)'!$A$1:$Y$52</definedName>
    <definedName hidden="1" localSheetId="1" name="Z_4A800E0A_F11A_4B12_A5F7_56B7BAABC594_.wvu.FilterData">'Seeds (no hacer)'!$A$1:$AA$52</definedName>
    <definedName hidden="1" localSheetId="0" name="Z_6FB1C075_4C4C_4BCC_BF73_19C9C2F69B6E_.wvu.FilterData">Seeds!$A$1:$AG$718</definedName>
    <definedName hidden="1" localSheetId="1" name="Z_6FB1C075_4C4C_4BCC_BF73_19C9C2F69B6E_.wvu.FilterData">'Seeds (no hacer)'!$J$1:$J$21</definedName>
    <definedName hidden="1" localSheetId="1" name="Z_AF7363E4_6123_4147_A53F_376D924957B9_.wvu.FilterData">'Seeds (no hacer)'!$A$1:$Y$52</definedName>
    <definedName hidden="1" localSheetId="1" name="Z_FBDA3544_D421_4CE3_909A_B37DAC6E708D_.wvu.FilterData">'Seeds (no hacer)'!$A$1:$Y$52</definedName>
    <definedName hidden="1" localSheetId="1" name="Z_3AF9F50B_E66B_4DEC_9EC6_4413F8D77028_.wvu.FilterData">'Seeds (no hacer)'!$A$1:$Y$52</definedName>
    <definedName hidden="1" localSheetId="1" name="Z_6A99849B_C3A4_4617_A7FA_DD9ABA10116E_.wvu.FilterData">'Seeds (no hacer)'!$A$1:$Y$52</definedName>
    <definedName hidden="1" localSheetId="1" name="Z_805EA456_1739_4CE6_9006_96277A540C8A_.wvu.FilterData">'Seeds (no hacer)'!$A$1:$Y$52</definedName>
    <definedName hidden="1" localSheetId="1" name="Z_B63820AC_B93A_4AAF_AFFD_083DBF2DA510_.wvu.FilterData">'Seeds (no hacer)'!$A$1:$Y$52</definedName>
    <definedName hidden="1" localSheetId="1" name="Z_B77A675B_598C_49F2_B802_01AE10505642_.wvu.FilterData">'Seeds (no hacer)'!$A$1:$Y$52</definedName>
    <definedName hidden="1" localSheetId="0" name="Z_D1E60BFB_C73A_4E84_B638_D6490AAC62E2_.wvu.FilterData">Seeds!$N$490:$N$496</definedName>
    <definedName hidden="1" localSheetId="1" name="Z_D1E60BFB_C73A_4E84_B638_D6490AAC62E2_.wvu.FilterData">'Seeds (no hacer)'!$D$1:$D$54</definedName>
    <definedName hidden="1" localSheetId="0" name="Z_372ECB93_FDC7_4B16_87BC_3510CCD2F147_.wvu.FilterData">Seeds!$A$1:$AG$721</definedName>
    <definedName hidden="1" localSheetId="1" name="Z_372ECB93_FDC7_4B16_87BC_3510CCD2F147_.wvu.FilterData">'Seeds (no hacer)'!$A$1:$Y$52</definedName>
    <definedName hidden="1" localSheetId="0" name="Z_B3C69113_63E2_406F_A8DF_F088F1716D12_.wvu.FilterData">Seeds!$A$1:$AG$721</definedName>
    <definedName hidden="1" localSheetId="1" name="Z_B3C69113_63E2_406F_A8DF_F088F1716D12_.wvu.FilterData">'Seeds (no hacer)'!$A$1:$Y$52</definedName>
    <definedName hidden="1" localSheetId="0" name="Z_C60DD6EB_4696_4CB0_A530_B5131BB03CF3_.wvu.FilterData">Seeds!$A$1:$AG$721</definedName>
    <definedName hidden="1" localSheetId="1" name="Z_5FF0E9F6_88F3_4FAE_89C0_323F0ACF42F2_.wvu.FilterData">'Seeds (no hacer)'!$A$1:$Y$52</definedName>
    <definedName hidden="1" localSheetId="1" name="Z_8B6AE343_F138_4A9E_8E0A_2B8D4A621743_.wvu.FilterData">'Seeds (no hacer)'!$A$1:$Y$52</definedName>
    <definedName hidden="1" localSheetId="1" name="Z_104E9868_B1B7_49AF_8119_2A1EE4901278_.wvu.FilterData">'Seeds (no hacer)'!$A$1:$Y$52</definedName>
    <definedName hidden="1" localSheetId="0" name="Z_7186E6DE_EDA2_4CEE_8445_6A4C9D37CA41_.wvu.FilterData">Seeds!$D$1:$D$719</definedName>
    <definedName hidden="1" localSheetId="1" name="Z_788FB027_59DA_4B19_BCA7_E8E1FA730353_.wvu.FilterData">'Seeds (no hacer)'!$A$1:$Y$52</definedName>
    <definedName hidden="1" localSheetId="1" name="Z_B2763F48_313C_4631_AC00_92106CAD6768_.wvu.FilterData">'Seeds (no hacer)'!$A$1:$AA$52</definedName>
    <definedName hidden="1" localSheetId="0" name="Z_9D8C8E5B_2A29_4364_9484_B853EA848ADB_.wvu.FilterData">Seeds!$A$1:$AG$718</definedName>
    <definedName hidden="1" localSheetId="0" name="Z_5650A95D_5D6F_4F59_A6D3_E6616EE32FA8_.wvu.FilterData">Seeds!$A$1:$AG$721</definedName>
    <definedName hidden="1" localSheetId="1" name="Z_5650A95D_5D6F_4F59_A6D3_E6616EE32FA8_.wvu.FilterData">'Seeds (no hacer)'!$A$1:$X$52</definedName>
    <definedName hidden="1" localSheetId="1" name="Z_301E5859_55FA_4B9E_878C_7FC592128B9A_.wvu.FilterData">'Seeds (no hacer)'!$A$1:$Y$52</definedName>
    <definedName hidden="1" localSheetId="1" name="Z_ADE66E5D_5E46_4996_8089_B67E5B47A065_.wvu.FilterData">'Seeds (no hacer)'!$A$1:$Y$52</definedName>
    <definedName hidden="1" localSheetId="1" name="Z_6FA6FAE0_D36D_4172_B6E0_3DE66439B60D_.wvu.FilterData">'Seeds (no hacer)'!$A$1:$Y$52</definedName>
    <definedName hidden="1" localSheetId="1" name="Z_78E8F04D_4179_48E4_BF23_B1AE52A25294_.wvu.FilterData">'Seeds (no hacer)'!$A$1:$Y$52</definedName>
    <definedName hidden="1" localSheetId="0" name="Z_8BBBE4A1_E6A4_44A7_97A7_97C3AA4C105C_.wvu.FilterData">Seeds!$A$1:$AG$718</definedName>
    <definedName hidden="1" localSheetId="1" name="Z_8BBBE4A1_E6A4_44A7_97A7_97C3AA4C105C_.wvu.FilterData">'Seeds (no hacer)'!$A$1:$W$21</definedName>
    <definedName hidden="1" localSheetId="0" name="Z_1FAFB953_8DFA_487C_AB3C_111653A51E87_.wvu.FilterData">Seeds!$A$1:$AF$718</definedName>
    <definedName hidden="1" localSheetId="1" name="Z_1FAFB953_8DFA_487C_AB3C_111653A51E87_.wvu.FilterData">'Seeds (no hacer)'!$F$1:$F$21</definedName>
    <definedName hidden="1" localSheetId="0" name="Z_7953EB5D_BF3D_4F1E_B0AE_F00C4E2C6DF0_.wvu.FilterData">Seeds!$A$1:$AG$718</definedName>
    <definedName hidden="1" localSheetId="1" name="Z_7953EB5D_BF3D_4F1E_B0AE_F00C4E2C6DF0_.wvu.FilterData">'Seeds (no hacer)'!$J$1:$J$21</definedName>
    <definedName hidden="1" localSheetId="0" name="Z_8192BE8A_C0BE_4EEB_9DFC_7741FE05A813_.wvu.FilterData">Seeds!$A$1:$AG$721</definedName>
    <definedName hidden="1" localSheetId="1" name="Z_8179F480_877E_488F_8FEF_EBC2C7334C93_.wvu.FilterData">'Seeds (no hacer)'!$A$1:$AA$52</definedName>
    <definedName hidden="1" localSheetId="1" name="Z_231B77E8_FAF6_4CF7_A99B_4C77177ADE72_.wvu.FilterData">'Seeds (no hacer)'!$A$1:$Y$52</definedName>
    <definedName hidden="1" localSheetId="0" name="Z_C0CD97B8_D447_49CC_BE45_9C5DE156D0F1_.wvu.FilterData">Seeds!$A$1:$AG$706</definedName>
    <definedName hidden="1" localSheetId="0" name="Z_0904493D_2CD2_4562_9108_C0BAB97B945D_.wvu.FilterData">Seeds!$AA$666:$AA$718</definedName>
    <definedName hidden="1" localSheetId="1" name="Z_0904493D_2CD2_4562_9108_C0BAB97B945D_.wvu.FilterData">'Seeds (no hacer)'!$A$1:$Y$52</definedName>
    <definedName hidden="1" localSheetId="1" name="Z_0B1CB000_4192_403E_8E96_D7942EEE16A7_.wvu.FilterData">'Seeds (no hacer)'!$A$1:$Y$52</definedName>
    <definedName hidden="1" localSheetId="1" name="Z_63E7EC11_0C9D_4A2F_950F_BC3C82DAA368_.wvu.FilterData">'Seeds (no hacer)'!$A$1:$Y$52</definedName>
    <definedName hidden="1" localSheetId="0" name="Z_666BE512_83A2_4C17_AAB8_ADB2E9761CCD_.wvu.FilterData">Seeds!$A$1:$AF$718</definedName>
    <definedName hidden="1" localSheetId="1" name="Z_49C6609A_25F0_457F_8D47_4DCCE90FD766_.wvu.FilterData">'Seeds (no hacer)'!$A$1:$Y$52</definedName>
    <definedName hidden="1" localSheetId="1" name="Z_97D76B9A_82EB_459E_9113_EBC2171E82EE_.wvu.FilterData">'Seeds (no hacer)'!$A$1:$AA$52</definedName>
    <definedName hidden="1" localSheetId="1" name="Z_11636223_2E09_4C35_811D_CBCBB8603A9A_.wvu.FilterData">'Seeds (no hacer)'!$A$1:$Y$52</definedName>
    <definedName hidden="1" localSheetId="1" name="Z_7A662821_C4A4_4F1D_9007_BAC965C5E116_.wvu.FilterData">'Seeds (no hacer)'!$A$1:$Y$52</definedName>
    <definedName hidden="1" localSheetId="1" name="Z_49BB8ABC_DDA0_4E6D_AE15_697CDFE3BD5E_.wvu.FilterData">'Seeds (no hacer)'!$A$1:$Y$52</definedName>
    <definedName hidden="1" localSheetId="1" name="Z_463BD64A_62A3_410C_BD7D_0835043AD34C_.wvu.FilterData">'Seeds (no hacer)'!$A$1:$Y$52</definedName>
    <definedName hidden="1" localSheetId="1" name="Z_0E6E0BB1_AC36_4E0B_B849_3AD66825461F_.wvu.FilterData">'Seeds (no hacer)'!$A$1:$Y$52</definedName>
    <definedName hidden="1" localSheetId="1" name="Z_1238C411_ACB3_4B7D_B32C_B3F95ED3C43A_.wvu.FilterData">'Seeds (no hacer)'!$A$1:$AA$52</definedName>
    <definedName hidden="1" localSheetId="0" name="Z_54ADA4A0_4C57_440B_B83A_61C317D6993E_.wvu.FilterData">Seeds!$A$1:$AG$721</definedName>
    <definedName hidden="1" localSheetId="0" name="Z_7309FD5D_963D_48E3_A9D2_712366A01AC4_.wvu.FilterData">Seeds!$A$1:$AG$721</definedName>
    <definedName hidden="1" localSheetId="1" name="Z_3C78EAF1_1949_4F50_B71C_25A12CA02657_.wvu.FilterData">'Seeds (no hacer)'!$A$1:$Y$52</definedName>
    <definedName hidden="1" localSheetId="0" name="Z_AE9078F7_BD86_4F78_8B1E_76BFD2DB51C8_.wvu.FilterData">Seeds!$A$1:$AG$718</definedName>
    <definedName hidden="1" localSheetId="0" name="Z_C7694757_7D9E_478B_9074_AE36055B11E1_.wvu.FilterData">Seeds!$A$1:$AF$718</definedName>
    <definedName hidden="1" localSheetId="1" name="Z_8C6FDD8E_4736_40D5_B087_27D61432D282_.wvu.FilterData">'Seeds (no hacer)'!$A$1:$Y$52</definedName>
    <definedName hidden="1" localSheetId="0" name="Z_4EE8B158_58C9_45A9_8F21_50BB0E23C25A_.wvu.FilterData">Seeds!$A$1:$AF$718</definedName>
    <definedName hidden="1" localSheetId="0" name="Z_46628429_01F8_4B0C_83D1_7AE53F8012ED_.wvu.FilterData">Seeds!$A$1:$AG$718</definedName>
    <definedName hidden="1" localSheetId="0" name="Z_C87879B8_F395_4D77_B20D_E00BE1F8ECF3_.wvu.FilterData">Seeds!$A$1:$AG$718</definedName>
    <definedName hidden="1" localSheetId="1" name="Z_C87879B8_F395_4D77_B20D_E00BE1F8ECF3_.wvu.FilterData">'Seeds (no hacer)'!$B$1:$P$52</definedName>
    <definedName hidden="1" localSheetId="1" name="Z_6D56DDC8_16B8_4D02_8B65_9C5268C460E3_.wvu.FilterData">'Seeds (no hacer)'!$A$1:$Y$52</definedName>
    <definedName hidden="1" localSheetId="0" name="Z_1B4C19B8_5F1F_4A43_96A5_7CB3C445F85A_.wvu.FilterData">Seeds!$A$1:$AG$706</definedName>
    <definedName hidden="1" localSheetId="1" name="Z_1B4C19B8_5F1F_4A43_96A5_7CB3C445F85A_.wvu.FilterData">'Seeds (no hacer)'!$A$1:$Y$52</definedName>
    <definedName hidden="1" localSheetId="0" name="Z_A1FC52E3_71EA_4960_8A97_C9A230F36987_.wvu.FilterData">Seeds!$A$1:$AG$721</definedName>
    <definedName hidden="1" localSheetId="1" name="Z_A1FC52E3_71EA_4960_8A97_C9A230F36987_.wvu.FilterData">'Seeds (no hacer)'!$A$1:$Y$52</definedName>
    <definedName hidden="1" localSheetId="1" name="Z_92F5BA74_C9EC_4D4C_8458_911BFE1F66C7_.wvu.FilterData">'Seeds (no hacer)'!$A$1:$Y$52</definedName>
    <definedName hidden="1" localSheetId="0" name="Z_BC20F179_1CA4_441B_BC25_09EF0D7B2BC6_.wvu.FilterData">Seeds!$A$1:$AG$721</definedName>
    <definedName hidden="1" localSheetId="1" name="Z_BC20F179_1CA4_441B_BC25_09EF0D7B2BC6_.wvu.FilterData">'Seeds (no hacer)'!$A$1:$Y$52</definedName>
    <definedName hidden="1" localSheetId="0" name="Z_AD2C18CE_7431_4070_92C5_E0658A545EA4_.wvu.FilterData">Seeds!$A$1:$AG$721</definedName>
    <definedName hidden="1" localSheetId="1" name="Z_AD2C18CE_7431_4070_92C5_E0658A545EA4_.wvu.FilterData">'Seeds (no hacer)'!$A$1:$Y$52</definedName>
    <definedName hidden="1" localSheetId="1" name="Z_43BC3FCD_60AC_4B6A_901E_F89411DFEE89_.wvu.FilterData">'Seeds (no hacer)'!$A$1:$AA$52</definedName>
    <definedName hidden="1" localSheetId="0" name="Z_B04BE1B4_7738_4C76_892A_FF937DCAFF93_.wvu.FilterData">Seeds!$A$1:$AG$721</definedName>
    <definedName hidden="1" localSheetId="1" name="Z_B04BE1B4_7738_4C76_892A_FF937DCAFF93_.wvu.FilterData">'Seeds (no hacer)'!$A$1:$Y$52</definedName>
    <definedName hidden="1" localSheetId="0" name="Z_C9996DB3_0A1D_4076_ACDE_DFA68ECD1696_.wvu.FilterData">Seeds!$A$1:$AF$718</definedName>
    <definedName hidden="1" localSheetId="1" name="Z_C9996DB3_0A1D_4076_ACDE_DFA68ECD1696_.wvu.FilterData">'Seeds (no hacer)'!$B$1:$J$21</definedName>
    <definedName hidden="1" localSheetId="2" name="Z_C9996DB3_0A1D_4076_ACDE_DFA68ECD1696_.wvu.FilterData">'Imágenes'!$A$1:$N$443</definedName>
    <definedName hidden="1" localSheetId="1" name="Z_B5085D8B_2DD2_46B1_BF04_6DFCCE34816C_.wvu.FilterData">'Seeds (no hacer)'!$A$1:$Y$52</definedName>
    <definedName hidden="1" localSheetId="0" name="Z_C3D01FC7_1B60_403B_88A7_7A7D598D03D5_.wvu.FilterData">Seeds!$A$1:$AG$721</definedName>
    <definedName hidden="1" localSheetId="1" name="Z_19CA8DDE_3405_4958_A7CC_477677D49CB1_.wvu.FilterData">'Seeds (no hacer)'!$A$1:$Y$52</definedName>
    <definedName hidden="1" localSheetId="1" name="Z_24F384A5_C374_418A_A647_4B8A5545D1D4_.wvu.FilterData">'Seeds (no hacer)'!$A$1:$AA$52</definedName>
    <definedName hidden="1" localSheetId="0" name="Z_4B3FCFFF_A149_4280_8BC5_3DDCF033B2B3_.wvu.FilterData">Seeds!$A$1:$AF$718</definedName>
    <definedName hidden="1" localSheetId="0" name="Z_EB9CBE21_1CEB_4D7F_BE00_BA32F1355EFC_.wvu.FilterData">Seeds!$A$1:$AG$718</definedName>
    <definedName hidden="1" localSheetId="1" name="Z_EB9CBE21_1CEB_4D7F_BE00_BA32F1355EFC_.wvu.FilterData">'Seeds (no hacer)'!$A$1:$W$38</definedName>
    <definedName hidden="1" localSheetId="1" name="Z_3E5AF9C5_F154_4BD3_8FA7_8FC369F27DD6_.wvu.FilterData">'Seeds (no hacer)'!$A$1:$AA$52</definedName>
    <definedName hidden="1" localSheetId="0" name="Z_2D7E1F37_E0BD_4E5E_8086_B3E674C5F790_.wvu.FilterData">Seeds!$A$1:$AG$718</definedName>
    <definedName hidden="1" localSheetId="1" name="Z_2D7E1F37_E0BD_4E5E_8086_B3E674C5F790_.wvu.FilterData">'Seeds (no hacer)'!$A$1:$Y$52</definedName>
    <definedName hidden="1" localSheetId="0" name="Z_6C2AD9D0_E715_465C_85FB_AB0F4A0EA252_.wvu.FilterData">Seeds!$A$1:$AG$721</definedName>
    <definedName hidden="1" localSheetId="1" name="Z_6C2AD9D0_E715_465C_85FB_AB0F4A0EA252_.wvu.FilterData">'Seeds (no hacer)'!$A$1:$Y$59</definedName>
    <definedName hidden="1" localSheetId="1" name="Z_8A7A2CEA_7E50_4D3F_B861_9F7459963DBC_.wvu.FilterData">'Seeds (no hacer)'!$A$1:$Y$52</definedName>
    <definedName hidden="1" localSheetId="1" name="Z_17FE3B1C_4506_4847_A1F1_992C66CA9D8C_.wvu.FilterData">'Seeds (no hacer)'!$A$1:$AA$52</definedName>
    <definedName hidden="1" localSheetId="0" name="Z_4EB815B5_AC0A_4B30_A694_7EB8F19FE7D9_.wvu.FilterData">Seeds!$A$1:$AF$718</definedName>
    <definedName hidden="1" localSheetId="1" name="Z_AED8C3B0_95CE_4934_85E5_789036095CCD_.wvu.FilterData">'Seeds (no hacer)'!$A$1:$Y$52</definedName>
  </definedNames>
  <calcPr/>
  <customWorkbookViews>
    <customWorkbookView activeSheetId="0" maximized="1" windowHeight="0" windowWidth="0" guid="{A1FC52E3-71EA-4960-8A97-C9A230F36987}" name="Filtro 17"/>
    <customWorkbookView activeSheetId="0" maximized="1" windowHeight="0" windowWidth="0" guid="{B04BE1B4-7738-4C76-892A-FF937DCAFF93}" name="Filtro 18"/>
    <customWorkbookView activeSheetId="0" maximized="1" windowHeight="0" windowWidth="0" guid="{AD2C18CE-7431-4070-92C5-E0658A545EA4}" name="Filtro 15"/>
    <customWorkbookView activeSheetId="0" maximized="1" windowHeight="0" windowWidth="0" guid="{1238C411-ACB3-4B7D-B32C-B3F95ED3C43A}" name="Filtro 59"/>
    <customWorkbookView activeSheetId="0" maximized="1" windowHeight="0" windowWidth="0" guid="{225298E9-B85A-4B49-A7DB-83B36610277D}" name="Filtro 16"/>
    <customWorkbookView activeSheetId="0" maximized="1" windowHeight="0" windowWidth="0" guid="{372ECB93-FDC7-4B16-87BC-3510CCD2F147}" name="Filtro 13"/>
    <customWorkbookView activeSheetId="0" maximized="1" windowHeight="0" windowWidth="0" guid="{788FB027-59DA-4B19-BCA7-E8E1FA730353}" name="Filtro 57"/>
    <customWorkbookView activeSheetId="0" maximized="1" windowHeight="0" windowWidth="0" guid="{9018AEC0-FC9F-4290-A507-A7F5BE1290B3}" name="Filtro 14"/>
    <customWorkbookView activeSheetId="0" maximized="1" windowHeight="0" windowWidth="0" guid="{8A7A2CEA-7E50-4D3F-B861-9F7459963DBC}" name="Filtro 58"/>
    <customWorkbookView activeSheetId="0" maximized="1" windowHeight="0" windowWidth="0" guid="{B3C69113-63E2-406F-A8DF-F088F1716D12}" name="Filtro 11"/>
    <customWorkbookView activeSheetId="0" maximized="1" windowHeight="0" windowWidth="0" guid="{463BD64A-62A3-410C-BD7D-0835043AD34C}" name="Filtro 55"/>
    <customWorkbookView activeSheetId="0" maximized="1" windowHeight="0" windowWidth="0" guid="{1B4C19B8-5F1F-4A43-96A5-7CB3C445F85A}" name="Filtro 12"/>
    <customWorkbookView activeSheetId="0" maximized="1" windowHeight="0" windowWidth="0" guid="{92F5BA74-C9EC-4D4C-8458-911BFE1F66C7}" name="Filtro 56"/>
    <customWorkbookView activeSheetId="0" maximized="1" windowHeight="0" windowWidth="0" guid="{7A662821-C4A4-4F1D-9007-BAC965C5E116}" name="Filtro 53"/>
    <customWorkbookView activeSheetId="0" maximized="1" windowHeight="0" windowWidth="0" guid="{6C2AD9D0-E715-465C-85FB-AB0F4A0EA252}" name="Filtro 10"/>
    <customWorkbookView activeSheetId="0" maximized="1" windowHeight="0" windowWidth="0" guid="{6FA6FAE0-D36D-4172-B6E0-3DE66439B60D}" name="Filtro 51"/>
    <customWorkbookView activeSheetId="0" maximized="1" windowHeight="0" windowWidth="0" guid="{0B1CB000-4192-403E-8E96-D7942EEE16A7}" name="Filtro 52"/>
    <customWorkbookView activeSheetId="0" maximized="1" windowHeight="0" windowWidth="0" guid="{ADE66E5D-5E46-4996-8089-B67E5B47A065}" name="Filtro 50"/>
    <customWorkbookView activeSheetId="0" maximized="1" windowHeight="0" windowWidth="0" guid="{54ADA4A0-4C57-440B-B83A-61C317D6993E}" name="Single Choice"/>
    <customWorkbookView activeSheetId="0" maximized="1" windowHeight="0" windowWidth="0" guid="{C3D01FC7-1B60-403B-88A7-7A7D598D03D5}" name="Erica"/>
    <customWorkbookView activeSheetId="0" maximized="1" windowHeight="0" windowWidth="0" guid="{6A99849B-C3A4-4617-A7FA-DD9ABA10116E}" name="Filtro 28"/>
    <customWorkbookView activeSheetId="0" maximized="1" windowHeight="0" windowWidth="0" guid="{B77A675B-598C-49F2-B802-01AE10505642}" name="Filtro 29"/>
    <customWorkbookView activeSheetId="0" maximized="1" windowHeight="0" windowWidth="0" guid="{5FF0E9F6-88F3-4FAE-89C0-323F0ACF42F2}" name="Filtro 26"/>
    <customWorkbookView activeSheetId="0" maximized="1" windowHeight="0" windowWidth="0" guid="{B5085D8B-2DD2-46B1-BF04-6DFCCE34816C}" name="Filtro 27"/>
    <customWorkbookView activeSheetId="0" maximized="1" windowHeight="0" windowWidth="0" guid="{8BBBE4A1-E6A4-44A7-97A7-97C3AA4C105C}" name="Filtro 8"/>
    <customWorkbookView activeSheetId="0" maximized="1" windowHeight="0" windowWidth="0" guid="{78E8F04D-4179-48E4-BF23-B1AE52A25294}" name="Filtro 24"/>
    <customWorkbookView activeSheetId="0" maximized="1" windowHeight="0" windowWidth="0" guid="{2D7E1F37-E0BD-4E5E-8086-B3E674C5F790}" name="Filtro 9"/>
    <customWorkbookView activeSheetId="0" maximized="1" windowHeight="0" windowWidth="0" guid="{19CA8DDE-3405-4958-A7CC-477677D49CB1}" name="Filtro 25"/>
    <customWorkbookView activeSheetId="0" maximized="1" windowHeight="0" windowWidth="0" guid="{805EA456-1739-4CE6-9006-96277A540C8A}" name="Filtro 22"/>
    <customWorkbookView activeSheetId="0" maximized="1" windowHeight="0" windowWidth="0" guid="{43BC3FCD-60AC-4B6A-901E-F89411DFEE89}" name="Filtro 66"/>
    <customWorkbookView activeSheetId="0" maximized="1" windowHeight="0" windowWidth="0" guid="{3E5AF9C5-F154-4BD3-8FA7-8FC369F27DD6}" name="Filtro 67"/>
    <customWorkbookView activeSheetId="0" maximized="1" windowHeight="0" windowWidth="0" guid="{49C6609A-25F0-457F-8D47-4DCCE90FD766}" name="Filtro 23"/>
    <customWorkbookView activeSheetId="0" maximized="1" windowHeight="0" windowWidth="0" guid="{BC20F179-1CA4-441B-BC25-09EF0D7B2BC6}" name="Filtro 20"/>
    <customWorkbookView activeSheetId="0" maximized="1" windowHeight="0" windowWidth="0" guid="{8192BE8A-C0BE-4EEB-9DFC-7741FE05A813}" name="Colores tablas"/>
    <customWorkbookView activeSheetId="0" maximized="1" windowHeight="0" windowWidth="0" guid="{24F384A5-C374-418A-A647-4B8A5545D1D4}" name="Filtro 64"/>
    <customWorkbookView activeSheetId="0" maximized="1" windowHeight="0" windowWidth="0" guid="{0904493D-2CD2-4562-9108-C0BAB97B945D}" name="Filtro 21"/>
    <customWorkbookView activeSheetId="0" maximized="1" windowHeight="0" windowWidth="0" guid="{4A800E0A-F11A-4B12-A5F7-56B7BAABC594}" name="Filtro 65"/>
    <customWorkbookView activeSheetId="0" maximized="1" windowHeight="0" windowWidth="0" guid="{666BE512-83A2-4C17-AAB8-ADB2E9761CCD}" name="Traducão brasil"/>
    <customWorkbookView activeSheetId="0" maximized="1" windowHeight="0" windowWidth="0" guid="{8179F480-877E-488F-8FEF-EBC2C7334C93}" name="Filtro 62"/>
    <customWorkbookView activeSheetId="0" maximized="1" windowHeight="0" windowWidth="0" guid="{32D558F2-1685-4A89-A3D1-8E8C1E927DE3}" name="Manolo BCC"/>
    <customWorkbookView activeSheetId="0" maximized="1" windowHeight="0" windowWidth="0" guid="{B2763F48-313C-4631-AC00-92106CAD6768}" name="Filtro 63"/>
    <customWorkbookView activeSheetId="0" maximized="1" windowHeight="0" windowWidth="0" guid="{17FE3B1C-4506-4847-A1F1-992C66CA9D8C}" name="Filtro 60"/>
    <customWorkbookView activeSheetId="0" maximized="1" windowHeight="0" windowWidth="0" guid="{97D76B9A-82EB-459E-9113-EBC2171E82EE}" name="Filtro 61"/>
    <customWorkbookView activeSheetId="0" maximized="1" windowHeight="0" windowWidth="0" guid="{C0CD97B8-D447-49CC-BE45-9C5DE156D0F1}" name="Traducción US (DANI)"/>
    <customWorkbookView activeSheetId="0" maximized="1" windowHeight="0" windowWidth="0" guid="{46628429-01F8-4B0C-83D1-7AE53F8012ED}" name="BNCC"/>
    <customWorkbookView activeSheetId="0" maximized="1" windowHeight="0" windowWidth="0" guid="{4B3FCFFF-A149-4280-8BC5-3DDCF033B2B3}" name="Ana"/>
    <customWorkbookView activeSheetId="0" maximized="1" windowHeight="0" windowWidth="0" guid="{4EB815B5-AC0A-4B30-A694-7EB8F19FE7D9}" name="Dani"/>
    <customWorkbookView activeSheetId="0" maximized="1" windowHeight="0" windowWidth="0" guid="{5650A95D-5D6F-4F59-A6D3-E6616EE32FA8}" name="Filtro 19"/>
    <customWorkbookView activeSheetId="0" maximized="1" windowHeight="0" windowWidth="0" guid="{104E9868-B1B7-49AF-8119-2A1EE4901278}" name="Filtro 39"/>
    <customWorkbookView activeSheetId="0" maximized="1" windowHeight="0" windowWidth="0" guid="{8B6AE343-F138-4A9E-8E0A-2B8D4A621743}" name="Filtro 37"/>
    <customWorkbookView activeSheetId="0" maximized="1" windowHeight="0" windowWidth="0" guid="{FBDA3544-D421-4CE3-909A-B37DAC6E708D}" name="Filtro 38"/>
    <customWorkbookView activeSheetId="0" maximized="1" windowHeight="0" windowWidth="0" guid="{D3874874-15B1-40F8-A703-AB164CDF0C57}" name="Filtro 35"/>
    <customWorkbookView activeSheetId="0" maximized="1" windowHeight="0" windowWidth="0" guid="{6D56DDC8-16B8-4D02-8B65-9C5268C460E3}" name="Filtro 36"/>
    <customWorkbookView activeSheetId="0" maximized="1" windowHeight="0" windowWidth="0" guid="{3AF9F50B-E66B-4DEC-9EC6-4413F8D77028}" name="Filtro 33"/>
    <customWorkbookView activeSheetId="0" maximized="1" windowHeight="0" windowWidth="0" guid="{AF7363E4-6123-4147-A53F-376D924957B9}" name="Filtro 34"/>
    <customWorkbookView activeSheetId="0" maximized="1" windowHeight="0" windowWidth="0" guid="{3C78EAF1-1949-4F50-B71C-25A12CA02657}" name="Filtro 31"/>
    <customWorkbookView activeSheetId="0" maximized="1" windowHeight="0" windowWidth="0" guid="{63E7EC11-0C9D-4A2F-950F-BC3C82DAA368}" name="Filtro 32"/>
    <customWorkbookView activeSheetId="0" maximized="1" windowHeight="0" windowWidth="0" guid="{1266DE14-263C-4F46-BBC4-D77E7EC9E019}" name="Filtro 30"/>
    <customWorkbookView activeSheetId="0" maximized="1" windowHeight="0" windowWidth="0" guid="{4EE8B158-58C9-45A9-8F21-50BB0E23C25A}" name="Match"/>
    <customWorkbookView activeSheetId="0" maximized="1" windowHeight="0" windowWidth="0" guid="{C7694757-7D9E-478B-9074-AE36055B11E1}" name="Isa"/>
    <customWorkbookView activeSheetId="0" maximized="1" windowHeight="0" windowWidth="0" guid="{7953EB5D-BF3D-4F1E-B0AE-F00C4E2C6DF0}" name="Filtro 4"/>
    <customWorkbookView activeSheetId="0" maximized="1" windowHeight="0" windowWidth="0" guid="{D1E60BFB-C73A-4E84-B638-D6490AAC62E2}" name="Filtro 5"/>
    <customWorkbookView activeSheetId="0" maximized="1" windowHeight="0" windowWidth="0" guid="{C87879B8-F395-4D77-B20D-E00BE1F8ECF3}" name="Filtro 6"/>
    <customWorkbookView activeSheetId="0" maximized="1" windowHeight="0" windowWidth="0" guid="{EB9CBE21-1CEB-4D7F-BE00-BA32F1355EFC}" name="Filtro 7"/>
    <customWorkbookView activeSheetId="0" maximized="1" windowHeight="0" windowWidth="0" guid="{C9996DB3-0A1D-4076-ACDE-DFA68ECD1696}" name="Filtro 1"/>
    <customWorkbookView activeSheetId="0" maximized="1" windowHeight="0" windowWidth="0" guid="{1FAFB953-8DFA-487C-AB3C-111653A51E87}" name="Filtro 2"/>
    <customWorkbookView activeSheetId="0" maximized="1" windowHeight="0" windowWidth="0" guid="{6FB1C075-4C4C-4BCC-BF73-19C9C2F69B6E}" name="Filtro 3"/>
    <customWorkbookView activeSheetId="0" maximized="1" windowHeight="0" windowWidth="0" guid="{49BB8ABC-DDA0-4E6D-AE15-697CDFE3BD5E}" name="Filtro 48"/>
    <customWorkbookView activeSheetId="0" maximized="1" windowHeight="0" windowWidth="0" guid="{301E5859-55FA-4B9E-878C-7FC592128B9A}" name="Filtro 46"/>
    <customWorkbookView activeSheetId="0" maximized="1" windowHeight="0" windowWidth="0" guid="{0E6E0BB1-AC36-4E0B-B849-3AD66825461F}" name="Filtro 47"/>
    <customWorkbookView activeSheetId="0" maximized="1" windowHeight="0" windowWidth="0" guid="{231B77E8-FAF6-4CF7-A99B-4C77177ADE72}" name="Filtro 44"/>
    <customWorkbookView activeSheetId="0" maximized="1" windowHeight="0" windowWidth="0" guid="{11636223-2E09-4C35-811D-CBCBB8603A9A}" name="Filtro 45"/>
    <customWorkbookView activeSheetId="0" maximized="1" windowHeight="0" windowWidth="0" guid="{AED8C3B0-95CE-4934-85E5-789036095CCD}" name="Filtro 43"/>
    <customWorkbookView activeSheetId="0" maximized="1" windowHeight="0" windowWidth="0" guid="{B63820AC-B93A-4AAF-AFFD-083DBF2DA510}" name="Filtro 40"/>
    <customWorkbookView activeSheetId="0" maximized="1" windowHeight="0" windowWidth="0" guid="{9D8C8E5B-2A29-4364-9484-B853EA848ADB}" name="CC(ES)"/>
    <customWorkbookView activeSheetId="0" maximized="1" windowHeight="0" windowWidth="0" guid="{8C6FDD8E-4736-40D5-B087-27D61432D282}" name="Filtro 41"/>
    <customWorkbookView activeSheetId="0" maximized="1" windowHeight="0" windowWidth="0" guid="{AE9078F7-BD86-4F78-8B1E-76BFD2DB51C8}" name="Other JSON"/>
    <customWorkbookView activeSheetId="0" maximized="1" windowHeight="0" windowWidth="0" guid="{7309FD5D-963D-48E3-A9D2-712366A01AC4}" name="Traducir a PT"/>
    <customWorkbookView activeSheetId="0" maximized="1" windowHeight="0" windowWidth="0" guid="{7186E6DE-EDA2-4CEE-8445-6A4C9D37CA41}" name="JSON con imagen"/>
    <customWorkbookView activeSheetId="0" maximized="1" windowHeight="0" windowWidth="0" guid="{C60DD6EB-4696-4CB0-A530-B5131BB03CF3}"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 authorId="0" ref="F535">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<sst xmlns="http://schemas.openxmlformats.org/spreadsheetml/2006/main" count="15480" uniqueCount="5092">
  <si>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</si>
  <si>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</si>
  <si>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</si>
  <si>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</si>
  <si>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</si>
  <si>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</si>
  <si>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</si>
  <si>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</si>
  <si>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</si>
  <si>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</si>
  <si>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</si>
  <si>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</si>
  <si>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</si>
  <si>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</si>
  <si>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</si>
  <si>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</si>
  <si>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</si>
  <si>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</si>
  <si>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</si>
  <si>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</si>
  <si>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</si>
  <si>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</si>
  <si>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</si>
  <si>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</si>
  <si>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</si>
  <si>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</si>
  <si>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</si>
  <si>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</si>
  <si>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</si>
  <si>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</si>
  <si>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</si>
  <si>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</si>
  <si>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</si>
  <si>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</si>
  <si>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</si>
  <si>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</si>
  <si>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</si>
  <si>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</si>
  <si>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</si>
  <si>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</si>
  <si>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</si>
  <si>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</si>
  <si>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</si>
  <si>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</si>
  <si>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</si>
  <si>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</si>
  <si>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
    "id": "M3-NyO-1a-I-1",
    "stimulus": "&lt;p&gt;Drag each spelling to its corresponding place.&lt;/p&gt;",
    "hint": "&lt;p&gt;The position of each digit determines the way in which it is read and spelled.&lt;/p&gt;",
    "feedback": "&lt;p&gt;The position of each digit determines the way in which it is read and spelled. That is why 40 is read differently than 400.&lt;/p&gt;",
    "seed": {
        "parameters": [
            {
                "name": "Q1",
                "label": null,
                "min": 1000,
                "max": 9999,
                "step": 1
            },
            {
                "name": "Q2",
                "label": null,
                "min": 1000,
                "max": 9999,
                "step": 1
            },
            {
                "name": "Q3",
                "label": null,
                "min": 1000,
                "max": 9999,
                "step": 1
            },
            {
                "name": "Q4",
                "label": null,
                "min": 1000,
                "max": 9999,
                "step": 1
            }
        ],
        "calculated": [
            {
                "name": "A1",
                "label": "{{Q1}}",
                "function": "Lemonlib.numToWords({{Q1}},'eng')[0].toUpperCase() + Lemonlib.numToWords({{Q1}},'eng').slice(1,)"
            },
            {
                "name": "A2",
                "label": "{{Q2}}",
                "function": "Lemonlib.numToWords({{Q2}},'eng')[0].toUpperCase() + Lemonlib.numToWords({{Q2}},'eng').slice(1,)"
            },
            {
                "name": "A3",
                "label": "{{Q3}}",
                "function": "Lemonlib.numToWords({{Q3}},'eng')[0].toUpperCase() + Lemonlib.numToWords({{Q3}},'eng').slice(1,)"
            },
            {
                "name": "A4",
                "label": "{{Q4}}",
                "function": "Lemonlib.numToWords({{Q4}},'eng')[0].toUpperCase() + Lemonlib.numToWords({{Q4}},'eng').slice(1,)"
            }
        ],
        "isNumToWords": true,
        "uniques": true
    },
    "algorithm": {
        "name": "linkOperationResult",
        "params": {
            "invert": true
        },
        "template": "Match list"
    }
}</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</si>
  <si>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</si>
  <si>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</si>
  <si>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</si>
  <si>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</si>
  <si>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</si>
  <si>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</si>
  <si>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</si>
  <si>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</si>
  <si>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
    "id": "M3-NyO-1a-E-1",
    "stimulus": "&lt;p&gt;How do you spell this number? Fill in the blank.&lt;/p&gt;",
    "template": "&lt;p&gt;{{T1}}: {{T2}} and {{response}}&lt;/p&gt;",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10,
                "max": 30,
                "step": 1
            }
        ],
        "calculated": [
            {
                "name": "T1",
                "label": "",
                "function": "{{Q1}}*1000+{{Q2}}*100+{{Q3}}",
                "temp": true
            },
            {
                "name": "T2",
                "label": "{{function}}",
                "function": " Lemonlib.numToWords({{Q1}}*1000+{{Q2}}*100,'en')",
                "temp": true
            },
            {
                "name": "A1",
                "label": "{{function}}",
                "function": "Lemonlib.numToWords({{Q3}},'en')"
            }
        ],
        "uniques": true
    },
    "algorithm": {
        "name": "calculateOperation",
        "template": "Cloze with text"
    }
}</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</si>
  <si>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</si>
  <si>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</si>
  <si>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</si>
  <si>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
    "id": "M3-NyO-1a-E-2",
    "stimulus": "&lt;p&gt;How do you spell this number? Fill in the blank.&lt;/p&gt;",
    "template": "&lt;p&gt;{{T1}}: {{T2}} and {{response}} {{T3}}&lt;/p&gt;",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3,
                "max": 9,
                "step": 1
            },
            {
                "name": "Q4",
                "label": null,
                "min": 1,
                "max": 9,
                "step": 1
            }
        ],
        "calculated": [
            {
                "name": "T1",
                "label": "",
                "function": "{{Q1}}*1000+{{Q2}}*100+{{Q3}}*10+{{Q4}}",
                "temp": true
            },
            {
                "name": "T2",
                "label": "{{function}}",
                "function": " Lemonlib.numToWords({{Q1}}*1000+{{Q2}}*100,'en')",
                "temp": true
            },
            {
                "name": "T3",
                "label": "{{function}}",
                "function": "Lemonlib.numToWords({{Q4}},'en')",
                "temp": true
            },
            {
                "name": "A1",
                "label": "{{function}}",
                "function": "Lemonlib.numToWords({{Q3}}*10,'en')"
            }
        ],
        "uniques": true
    },
    "algorithm": {
        "name": "calculateOperation",
        "template": "Cloze with text"
    }
}</t>
  </si>
  <si>
    <t>¿Cómo se escribe este número? Completa el hueco.
{{T1}}: {{T2}} {{A1}} {{T3}}</t>
  </si>
  <si>
    <t>Q1 = Min = 1; Max = 9; Step = 1
Q2 = Min = 2; Max = 9; Step = 1
Q3 = Min = 10; Max = 99; Step = 1</t>
  </si>
  <si>
    <t>T1 = {{Q1}}*1000+{{Q2}}*100+{{Q3}}
T2= Lemonlib.numToWords({{Q1}}*1000)
T3= Lemonlib.numToWords({{Q3}})
A1 = Lemonlib.numToWords({{Q2}}*100)</t>
  </si>
  <si>
    <t>{
    "id": "M3-NyO-1a-E-3",
    "stimulus": "&lt;p&gt;How do you spell this number? Fill in the blank.&lt;/p&gt;",
    "template": "&lt;p&gt;{{T1}}: {{T2}} {{response}} and {{T3}}&lt;/p&gt;",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 Lemonlib.numToWords({{Q1}}*1000,'en')",
                "temp": true
            },
            {
                "name": "T3",
                "label": "{{function}}",
                "function": "Lemonlib.numToWords({{Q3}},'en')",
                "temp": true
            },
            {
                "name": "A1",
                "label": "{{function}}",
                "function": "Lemonlib.numToWords({{Q2}}*100,'en')"
            }
        ],
        "uniques": true
    },
    "algorithm": {
        "name": "calculateOperation",
        "template": "Cloze with text"
    }
}</t>
  </si>
  <si>
    <t>¿Cómo se escribe este número? Completa el hueco.
{{T1}}: {{A1}} {{T2}}</t>
  </si>
  <si>
    <t>Q1 = Min = 1; Max = 9; Step = 1
Q2 = Min = 100; Max = 999; Step = 1</t>
  </si>
  <si>
    <t>T1 = {{Q1}}*1000+{{Q2}}
T2= Lemonlib.numToWords({{Q2}})
A1 = Lemonlib.numToWords({{Q1}}*1000)</t>
  </si>
  <si>
    <t>{
    "id": "M3-NyO-1a-E-4",
    "stimulus": "&lt;p&gt;How do you spell this number? Fill in the blank.&lt;/p&gt;",
    "template": "&lt;p&gt;{{T1}}: {{response}} {{T2}}&lt;/p&gt;",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100,
                "max": 999,
                "step": 1
            }
        ],
        "calculated": [
            {
                "name": "T1",
                "label": "",
                "function": "{{Q1}}*1000+{{Q2}}",
                "temp": true
            },
            {
                "name": "T2",
                "label": "{{function}}",
                "function": " Lemonlib.numToWords({{Q2}},'en')",
                "temp": true
            },
            {
                "name": "A1",
                "label": "{{function}}",
                "function": "Lemonlib.numToWords({{Q1}}*1000,'en')"
            }
        ],
        "uniques": true
    },
    "algorithm": {
        "name": "calculateOperation",
        "template": "Cloze with text"
    }
}</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</si>
  <si>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</si>
  <si>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</si>
  <si>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</si>
  <si>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
    "id": "M3-NyO-1a-A-1",
    "stimulus": "&lt;p&gt;A company claims to have sold {{T1}} guitar strings worldwide in the last month. Fill in the blank.&lt;/p&gt;",
    "template": "They sold {{T2}} and {{response}} {{T3}} strings.",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3,
                "max": 9,
                "step": 1
            },
            {
                "name": "Q4",
                "label": null,
                "min": 1,
                "max": 9,
                "step": 1
            }
        ],
        "calculated": [
            {
                "name": "T1",
                "label": "",
                "function": "{{Q1}}*1000+{{Q2}}*100+{{Q3}}*10+{{Q4}}",
                "temp": true
            },
            {
                "name": "T2",
                "label": "{{function}}",
                "function": " Lemonlib.numToWords({{Q1}}*1000+{{Q2}}*100,'en','female')",
                "temp": true
            },
            {
                "name": "T3",
                "label": "{{function}}",
                "function": " Lemonlib.numToWords({{Q4}},'en','female')",
                "temp": true
            },
            {
                "name": "A1",
                "label": "{{function}}",
                "function": "Lemonlib.numToWords({{Q3}}*10,'en','female')"
            }
        ],
        "uniques": true
    },
    "algorithm": {
        "name": "calculateOperation",
        "template": "Cloze with text"
    }
}</t>
  </si>
  <si>
    <t>En una oficina, este año se han impreso {{T1}} páginas. Completa el hueco.
Se han impreso {{T2}} {{A1}} {{T3}} páginas.</t>
  </si>
  <si>
    <t>Q1 = Mín = 1; Máx = 9; Step = 1
Q2 = Mín = 2; Máx = 9; Step = 1
Q3 = Mín = 10; Máx = 99; Step = 1</t>
  </si>
  <si>
    <t>{
    "id": "M3-NyO-1a-A-2",
    "stimulus": "&lt;p&gt;In an office, {{T1}} pages have been printed this month. Fill in the blank.&lt;/p&gt;",
    "template": "They have printed {{T2}} {{response}} and {{T3}} pages.",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"Lemonlib.numToWords({{Q1}}*1000,'en')",
                "temp": true
            },
            {
                "name": "T3",
                "label": "{{function}}",
                "function": " Lemonlib.numToWords({{Q3}},'en')",
                "temp": true
            },
            {
                "name": "A1",
                "label": "{{function}}",
                "function": "Lemonlib.numToWords({{Q2}}*100,'en')"
            }
        ],
        "uniques": true
    },
    "algorithm": {
        "name": "calculateOperation",
        "template": "Cloze with text"
    }
}</t>
  </si>
  <si>
    <t>Abril ha recorrido {{T1}} m montada en su bicicleta. Completa el hueco.
Recorrió {{A1}} {{T2}} m.</t>
  </si>
  <si>
    <t>Q1 = Mín = 1; Máx = 9; Step = 1
Q2 = Mín = 100; Máx = 999; Step = 1</t>
  </si>
  <si>
    <t>{
    "id": "M3-NyO-1a-A-3",
    "stimulus": "&lt;p&gt;Jackie has traveled {{T1}} m mounted on her bicycle. Fill in the blank.&lt;/p&gt;",
    "template": "She has traveled {{response}} {{T2}} m.",
    "hint": "&lt;p&gt;The position of each digit determines the way it is read.&lt;/p&gt;",
    "feedback": "&lt;p&gt;The position of each digit determines the way it is read. This is why 40 is read differently than 400.&lt;/p&gt;",
    "seed": {
        "parameters": [
            {
                "name": "Q1",
                "label": null,
                "min": 1,
                "max": 9,
                "step": 1
            },
            {
                "name": "Q2",
                "label": null,
                "min": 100,
                "max": 999,
                "step": 1
            }
        ],
        "calculated": [
            {
                "name": "T1",
                "label": "",
                "function": "{{Q1}}*1000+{{Q2}}",
                "temp": true
            },
            {
                "name": "T2",
                "label": "{{function}}",
                "function": "Lemonlib.numToWords({{Q2}},'en')",
                "temp": true
            },
            {
                "name": "A1",
                "label": "{{function}}",
                "function": "Lemonlib.numToWords({{Q1}}*1000,'en')"
            }
        ],
        "uniques": true
    },
    "algorithm": {
        "name": "calculateOperation",
        "template": "Cloze with text"
    }
}</t>
  </si>
  <si>
    <t>Ayer durante la hora punta, viajaron en el metro de una ciudad {{T1}} personas. Completa el hueco.
Viajaron {{T2}} {{A1}} personas.</t>
  </si>
  <si>
    <t>Q1 = Min = 1; Max = 9; Step = 1
Q2 = Min = 2; Max = 9; Step = 1
Q3 = Min = 10; Max = 30; Step = 1</t>
  </si>
  <si>
    <t>{
    "id": "M3-NyO-1a-A-4",
    "stimulus": "&lt;p&gt;Yesterday, during rush hour, {{T1}} people travelled on the underground in a city. Fill in the blank.&lt;/p&gt;",
    "template": "Yesterday, {{T2}} and {{response}} people travelled on the underground.",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30,
                "step": 1
            }
        ],
        "calculated": [
            {
                "name": "T1",
                "label": "",
                "function": "{{Q1}}*1000+{{Q2}}*100+{{Q3}}",
                "temp": true
            },
            {
                "name": "T2",
                "label": "{{function}}",
                "function": "Lemonlib.numToWords({{Q1}}*1000+{{Q2}}*100,'en')",
                "temp": true
            },
            {
                "name": "A1",
                "label": "{{function}}",
                "function": "Lemonlib.numToWords({{Q3}},'en')"
            }
        ],
        "uniques": true
    },
    "algorithm": {
        "name": "calculateOperation",
        "template": "Cloze with text"
    }
}</t>
  </si>
  <si>
    <t>Un biólogo ha contado {{Q1}} hormigas dentro de un hormiguero. Completa el hueco.
Hay {{T2}} {{A1}} {{T3}} hormigas.</t>
  </si>
  <si>
    <t>{
    "id": "M3-NyO-1a-A-5",
    "stimulus": "&lt;p&gt;A biologist has counted  {{T1}} ants inside an anthill. Fill in the blank.&lt;/p&gt;",
    "template": "There are {{T2}} {{response}} and {{T3}} ants.",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"Lemonlib.numToWords({{Q1}}*1000,'en')",
                "temp": true
            },
            {
                "name": "T3",
                "label": "{{function}}",
                "function": "Lemonlib.numToWords({{Q3}},'en')",
                "temp": true
            },
            {
                "name": "A1",
                "label": "{{function}}",
                "function": "Lemonlib.numToWords({{Q2}}*100,'en')"
            }
        ],
        "uniques": true
    },
    "algorithm": {
        "name": "calculateOperation",
        "template": "Cloze with text"
    }
}</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</si>
  <si>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</si>
  <si>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</si>
  <si>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</si>
  <si>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</si>
  <si>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</si>
  <si>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</si>
  <si>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</si>
  <si>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
    "id": "M3-NyO-1b-I-1",
    "stimulus": "&lt;p&gt;Match the numbers with their numerical form.&lt;/p&gt;",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"name": "Q2",
                "label": null,
                "min": 1000,
                "max": 9999,
                "step": 1
            },
            {
                "name": "Q3",
                "label": null,
                "min": 1000,
                "max": 9999,
                "step": 1
            },
            {
                "name": "Q4",
                "label": null,
                "min": 1000,
                "max": 9999,
                "step": 1
            }
        ],
        "calculated": [
            {
                "name": "A1",
                "label": "{{Q1}}",
                "function": "Lemonlib.numToWords({{Q1}},'eng')[0].toUpperCase() + Lemonlib.numToWords({{Q1}},'eng').slice(1,)"
            },
            {
                "name": "A2",
                "label": "{{Q2}}",
                "function": "Lemonlib.numToWords({{Q2}},'eng')[0].toUpperCase() + Lemonlib.numToWords({{Q2}},'eng').slice(1,)"
            },
            {
                "name": "A3",
                "label": "{{Q3}}",
                "function": "Lemonlib.numToWords({{Q3}},'eng')[0].toUpperCase() + Lemonlib.numToWords({{Q3}},'eng').slice(1,)"
            },
            {
                "name": "A4",
                "label": "{{Q4}}",
                "function": "Lemonlib.numToWords({{Q4}},'eng')[0].toUpperCase() + Lemonlib.numToWords({{Q4}},'eng').slice(1,)"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false
        },
        "template": "Match list"
    }
}</t>
  </si>
  <si>
    <t>Escribe la forma numérica de esta expresión escrita.
{{T1}}: {{A1}}</t>
  </si>
  <si>
    <t>Cloze Math</t>
  </si>
  <si>
    <t>Q1: Mín: 1000; Máx: 9999; Step: 1</t>
  </si>
  <si>
    <t>T1 = Lemonlib.numToWords({{Q1}})
A1 = {{Q1}}</t>
  </si>
  <si>
    <t>{
    "id": "M3-NyO-1b-E-1",
    "stimulus": "&lt;p&gt;Type the numerical form of this number.&lt;/p&gt;",
    "template": "&lt;p&gt;The numerical form of &lt;i&gt;{{T1}}&lt;/i&gt; is: {{response}}&lt;/p&gt;",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</si>
  <si>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</si>
  <si>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</si>
  <si>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
    "id": "M3-NyO-1b-A-1",
    "stimulus": "&lt;p&gt;In a library they have {{T1}} books. Type this number in numerical form.&lt;/p&gt;",
    "template": "&lt;p&gt;There are {{response}} books in the library.&lt;/p&gt;",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</si>
  <si>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</si>
  <si>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</si>
  <si>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
    "id": "M3-NyO-1b-A-2",
    "stimulus": "&lt;p&gt;The new update to Rachel's favorite video game takes up {{T1}} kilobytes. Type this amount in numerical form.&lt;/p&gt;",
    "template": "&lt;p&gt;The update takes up {{response}} kilobytes.&lt;/p&gt;",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</si>
  <si>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En un vertedero se han acumulado {{T1}} toneladas de basura tecnológica. Escribe esta cantidad con cifras.
En el vertedero hay {{A1}} toneladas.</t>
  </si>
  <si>
    <t>{
    "id": "M3-NyO-1b-A-3",
    "stimulus": "&lt;p&gt;{{T1}} tons of technological garbage have accumulated in a landfill. Type this amount in numerical form.&lt;/p&gt;",
    "template": "&lt;p&gt;There are {{response}} tons in the landfill.&lt;/p&gt;",
    "hint": "&lt;p&gt;The value of each digit is positional, it depends on the place it occupies in the number.&lt;/p&gt;",
    "feedback": "&lt;p&gt;The value of each digit is positional, it depends on the place it occupies in the number.&lt;table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"{{Q1}}"
            },
            {
                "name": "T1",
                "label": "",
                "function": "Lemonlib.numToWords({{Q1}},'eng')[0].toUpperCase() + Lemonlib.numToWords({{Q1}},'eng').slice(1,)",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</si>
  <si>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Un carpintero tiene en su inventario {{T1}} clavos. Escribe esa cantidad con cifras.
El carpintero tiene {{A1}} clavos.</t>
  </si>
  <si>
    <t>{
    "id": "M3-NyO-1b-A-4",
    "stimulus": "&lt;p&gt;A carpenter has {{T1}} nails in his inventory. Type that amount in numerical form.&lt;/p&gt;",
    "template": "&lt;p&gt;The carpenter has {{response}} nails.&lt;/p&gt;",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</si>
  <si>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El nuevo vídeo musical de un cantante recibió {{T1}} visitas en su primera hora de lanzamiento. Expresa esa cantidad con cifras.
El vídeo recibió {{A1}} visitas en una hora.</t>
  </si>
  <si>
    <t>{
    "id": "M3-NyO-1b-A-5",
    "stimulus": "&lt;p&gt;A singer's new music video received {{T1}} views in its first hour of release. Express that number in numerical form.&lt;/p&gt;",
    "template": "&lt;p&gt;The music video received {{response}} views in an hour.&lt;/p&gt;",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</si>
  <si>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</si>
  <si>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</si>
  <si>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</si>
  <si>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</si>
  <si>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</si>
  <si>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</si>
  <si>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</si>
  <si>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</si>
  <si>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"&lt;p&gt;Select if the following decompositions are correct or incorrect.&lt;/p&gt;",
    "hint": "&lt;p&gt;A number can be broken down as the addition of its digits multiplied by 1, 10, 100, &lt;span class=\"no-break\"&gt;1 000&lt;/span&gt; or &lt;span class=\"no-break\"&gt;10 000,&lt;/span&gt;&lt;/p&gt;",
    "feedback": "&lt;p&gt;A number can be broken down as the addition of its digits multiplied by 1, 10, 100, &lt;span class=\"no-break\"&gt;1 000&lt;/span&gt; or &lt;span class=\"no-break\"&gt;10 000&lt;/span&gt;, depending on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10,000 + {{Q2}} × 1,000 + {{Q3}} × 100 + {{Q4}} × 10",
                "function": ""
            },
            {
                "name": "A2",
                "label": "{{Q3}}{{Q5}} 0{{Q7}}0 = {{Q3}} × 10,000 + {{Q5}} × 1,000 + {{Q7}} × 10",
                "function": ""
            },
            {
                "name": "A3",
                "label": "{{Q4}}0 {{Q1}}00 = {{Q4}} × 10000 + {{Q1}} × 100 ",
                "function": ""
            },
            {
                "name": "A4",
                "label": "{{Q2}}{{Q8}} {{Q3}}{{Q7}}0 = {{Q2}} × 10,000 + {{Q8}} × 1,000 + {{Q3}} × 100",
                "function": "",
                "incorrect": true,
                "feedback": "&lt;p&gt;The correct decomposition is:&lt;/p&gt;&lt;p&gt;{{Q2}}{{Q8}} {{Q3}}{{Q7}}0 = {{Q2}} × 10,000 + {{Q8}} × 1,000 + {{Q3}} × 100 + {{Q7}} × 10&lt;/p&gt;"
            },
            {
                "name": "A5",
                "label": "{{Q5}}0 {{Q6}}0{{Q7}} = {{Q5}} × 10,000 + {{Q6}} × 10,000 + {{Q7}} × 10,000 ",
                "function": "",
                "incorrect": true,
                "feedback": "&lt;p&gt;The correct decomposition is:&lt;/p&gt;&lt;p&gt;{{Q5}}0 {{Q6}}0{{Q7}} = {{Q5}} × 10,000 + {{Q6}} × 100 + {{Q7}}&lt;/p&gt;"
            },
            {
                "name": "A6",
                "label": "{{Q6}}{{Q8}} {{Q4}}0{{Q8}} = {{Q6}} × 10,000 + {{Q8}} × 1,000 + {{Q4}} × 100 + {{Q8}} ×10",
                "function": "",
                "incorrect": true,
                "feedback": "&lt;p&gt;The correct decomposition is:&lt;/p&gt;&lt;p&gt;{{Q6}}{{Q8}} {{Q4}}0{{Q8}} = {{Q6}} × 10,000 + {{Q8}} × 1,000 + {{Q4}} × 100 + {{Q8}}&lt;/p&gt;"
            }
        ],
        "uniques": true
    },
    "algorithm": {
        "name": "trueFalse",
        "template": "Choice matrix – inline",
        "params": {
            "countCorrect": 2,
            "countIncorrect": 1,
            "options": [
                "Correct",
                "Incorrect"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</si>
  <si>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</si>
  <si>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</si>
  <si>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</si>
  <si>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</si>
  <si>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</si>
  <si>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
    "id": "M3-NyO-36a-E-1",
    "stimulus": "&lt;p&gt;Decompose this number following the example:&lt;/p&gt;&lt;p style=\"text-align: center\"&gt;123 = 100 + 20 + 3&lt;/p&gt;",
    "template": "&lt;p style=\"text-align: center\"&gt;{{Q1}}{{Q2}} {{Q3}}0{{Q4}} = {{response}} + {{response}}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"name": "Q3",
                "label": null,
                "min": 1,
                "max": 9,
                "step": 1
            },
            {
                "name": "Q4",
                "label": null,
                "min": 1,
                "max": 9,
                "step": 1
            }
        ],
        "calculated": [
            {
                "name": "A1",
                "label": "{{function}}",
                "function": "{{Q1}}*10000"
            },
            {
                "name": "A2",
                "label": "{{function}}",
                "function": "{{Q2}}*1000"
            },
            {
                "name": "A3",
                "label": "{{function}}",
                "function": "{{Q3}}*100"
            },
            {
                "name": "A4",
                "label": "{{function}}",
                "function": "{{Q4}}"
            }
        ],
        "uniques": true
    },
    "algorithm": {
        "name": "calculateOperation",
        "params": {
            "method": "equivLiteral",
            "keyboard": "NUMERICAL"
        }
    }
}</t>
  </si>
  <si>
    <t xml:space="preserve">Descompón este número siguiendo el ejemplo:
123 = 100 + 20 + 3
{{Q1}}0 0{{Q2}}0  = {{A1}} + {{A2}} </t>
  </si>
  <si>
    <t>Q1 - Q2: Mín: 1; Máx: 9; Step: 1</t>
  </si>
  <si>
    <t>A1 = {{Q1}}*10000
A2 = {{Q2}}*10</t>
  </si>
  <si>
    <t>{
    "id": "M3-NyO-36a-E-2",
    "stimulus": "&lt;p&gt;Decompose this number following the example:&lt;/p&gt;&lt;p style=\"text-align: center\"&gt;123 = 100 + 20 + 3&lt;/p&gt;",
    "template": "&lt;p style=\"text-align: center\"&gt;{{Q1}}0 0{{Q2}}0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</si>
  <si>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</si>
  <si>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</si>
  <si>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
    "id": "M3-NyO-36a-E-3",
    "stimulus": "&lt;p&gt;Decompose this number following the example:&lt;/p&gt;&lt;p style=\"text-align: center\"&gt;123 = 100 + 20 + 3&lt;/p&gt;",
    "template": "&lt;p style=\"text-align: center\"&gt;{{Q1}}0 {{Q2}}{{Q3}}{{Q4}} = {{response}} + {{response}}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"name": "Q3",
                "label": null,
                "min": 1,
                "max": 9,
                "step": 1
            },
            {
                "name": "Q4",
                "label": null,
                "min": 1,
                "max": 9,
                "step": 1
            }
        ],
        "calculated": [
            {
                "name": "A1",
                "label": "{{function}}",
                "function": "{{Q1}}*10000"
            },
            {
                "name": "A2",
                "label": "{{function}}",
                "function": "{{Q2}}*100"
            },
            {
                "name": "A3",
                "label": "{{function}}",
                "function": "{{Q3}}*10"
            },
            {
                "name": "A4",
                "label": "{{function}}",
                "function": "{{Q4}}"
            }
        ],
        "uniques": true
    },
    "algorithm": {
        "name": "calculateOperation",
        "params": {
            "method": "equivLiteral",
            "keyboard": "NUMERICAL"
        }
    }
}</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</si>
  <si>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</si>
  <si>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</si>
  <si>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</si>
  <si>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</si>
  <si>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</si>
  <si>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
    "id": "M3-NyO-36a-A-1",
    "stimulus": "&lt;p&gt;The UN has sent {{T1}} aid workers to developing countries in the last month. Break down the number of workers following this example: 34 = 3 × 10 + 4.&lt;/p&gt;",
    "template": "&lt;p style=\"text-align: center\"&gt;{{T1}}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"{{function}}",
                "function": "{{Q1}}\\times10000+{{Q2}}\\times1000+{{Q3}}\\times100+{{Q4}}\\times10"
            },
            {
                "name": "T1",
                "label": "{{function}}",
                "function": "{{Q1}}*10000 + {{Q2}}*1000 + {{Q3}}*100 +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t>
  </si>
  <si>
    <t>En el primer mes de venta al público, se han vendido {{T1}} unidades de una consola. Descompón esa cantidad siguiendo este ejemplo: 45 = 4 × 10 + 5.
{{T1}} = {{A1}}</t>
  </si>
  <si>
    <t xml:space="preserve">T1 = {{Q1}}*10000 + {{Q2}}*1000 + {{Q3}}*100 +{{Q4}}*10
A1 = {{Q1}}\\times10000+{{Q2}}\\times1000+{{Q3}}\\times100+{{Q4}}\\times10 </t>
  </si>
  <si>
    <t>{
    "id": "M3-NyO-36a-A-2",
    "stimulus": "&lt;p&gt;In the first month of sale to the public, {{T1}} units of a console have been sold. Decompose that amount following this example: 45 = 4 × 10 + 5.&lt;/p&gt;",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"function": "{{Q1}}*10000",
                "temp": true
            },
            {
                "name": "T3",
                "function": "{{Q2}}*1000",
                "temp": true
            },
            {
                "name": "T4",
                "function": "{{Q3}}*100",
                "temp": true
            },
            {
                "name": "T5",
                "function": "{{Q4}}*10",
                "temp": true
            }
        ],
        "uniques": true
    },
    "algorithm": {
        "name": "calculateOperation",
        "params": {
            "method": "equivLiteral",
            "keyboard": "INTERMEDIATE"
        }
    }
}</t>
  </si>
  <si>
    <t>Una avioneta ha volado a una altura media de {{T1}} m durante una prueba de vuelo. Descompón esta distancia siguiendo este ejemplo: 23 = 2 × 10 + 3.
{{T1}} = {{A1}}</t>
  </si>
  <si>
    <t>{
    "id": "M3-NyO-36a-A-3",
    "stimulus": "&lt;p&gt;A small plane has flown at an average altitude of {{T1}} m during a flight test.&lt;/p&gt;",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t>
  </si>
  <si>
    <t>Raúl tiene {{T1}} figuritas en su colección. Descompón esta cantidad siguiendo este ejemplo: 65 = 6 × 10 + 5.
{{T1}} = {{A1}}</t>
  </si>
  <si>
    <t>{
    "id": "M3-NyO-36a-A-4",
    "stimulus": "&lt;p&gt;Raúl has {{T1}} figurines in his collection. Decompose this quantity following this example: 65 = 6 × 10 + 5.&lt;/p&gt;",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t>
  </si>
  <si>
    <t>Paola ha preparado {{T1}} &lt;i&gt;cupcakes&lt;/i&gt; de colores para un evento. Descompón esta cantidad, siguiendo este ejemplo: 27 = 2 × 10 + 7 
{{T1}} = {{A1}}</t>
  </si>
  <si>
    <t>{
    "id": "M3-NyO-36a-A-5",
    "stimulus": "&lt;p&gt;Paul has prepared {{T1}} colored cupcakes for an event. Decompose this quantity following this example:&lt;p&gt;27 = 2 × 10 + 7&lt;/p&gt;",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</si>
  <si>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</si>
  <si>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</si>
  <si>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</si>
  <si>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</si>
  <si>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</si>
  <si>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</si>
  <si>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</si>
  <si>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</si>
  <si>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</si>
  <si>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
    "id": "M3-NyO-36b-I-1",
    "stimulus": "&lt;p&gt;Select the result of this calculation.&lt;/p&gt;&lt;p style=\"text-align: center\"&gt;{{Q1}} × 1 000 + {{Q2}} × 100 + {{Q3}} × 10 + {{Q4}} = ...&lt;/p&gt;",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</si>
  <si>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</si>
  <si>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</si>
  <si>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</si>
  <si>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</si>
  <si>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</si>
  <si>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
    "id": "M3-NyO-36b-E-1",
    "stimulus": "&lt;p&gt;Complete the following equality.&lt;/p&gt;",
    "template": "&lt;p style=\"text-align: center\"&gt;{{Q1}} × 1000 + {{Q2}} × 100 + {{Q3}} × 10 + {{Q4}} = {{response}}&lt;/p&gt;",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10 + {{Q4}} = {{T11}} + {{T12}} + {{T13}} + {{Q4}} = {{A1}}&lt;/p&gt;",
    "seed": {
        "parameters": [
            {
                "name": "Q1",
                "label": null,
                "min": 1,
                "max": 9,
                "step": 1
            },
            {
                "name": "Q2",
                "label": null,
                "min": 0,
                "max": 9,
                "step": 1
            },
            {
                "name": "Q3",
                "label": null,
                "min": 0,
                "max": 9,
                "step": 1
            },
            {
                "name": "Q4",
                "label": null,
                "min": 0,
                "max": 9,
                "step": 1
            }
        ],
        "calculated": [
            {
                "name": "T11",
                "label": "{{function}}",
                "function": "{{Q1}}*1000",
                "temp": true
            },
            {
                "name": "T12",
                "label": "{{function}}",
                "function": "{{Q2}}*100",
                "temp": true
            },
            {
                "name": "T13",
                "label": "{{function}}",
                "function": "{{Q3}}*10",
                "temp": true
            },
            {
                "name": "A1",
                "label": "{{function}}",
                "function": "{{Q1}}*1000 + {{Q2}}*100 + {{Q3}}*10 +{{Q4}}"
            }
        ],
        "uniques": true
    },
    "algorithm": {
        "name": "calculateOperation",
        "params": {
            "method": "equivLiteral",
            "keyboard": "NUMERICAL"
        }
    }
}</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</si>
  <si>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</si>
  <si>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</si>
  <si>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</si>
  <si>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</si>
  <si>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</si>
  <si>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</si>
  <si>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
    "id": "M3-NyO-36b-A-1",
    "stimulus": "&lt;p&gt;The office printer has printed {{Q1}} × &lt;span class=\"no-break\"&gt;1 000&lt;/span&gt; photocopies this morning, {{Q2}} × 100 at noon and {{Q3}} during the night. How many photocopies have been printed?&lt;/p&gt;",
    "template": "&lt;p&gt;{{response}} photocopies have been printed.&lt;/p&gt;",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{{T1}} + {{T2}} + {{Q3}} = {{A1}}&lt;/ p&gt;",
    "seed": {
        "parameters": [
            {
                "name": "Q1",
                "label": null,
                "min": 1,
                "max": 9,
                "step": 1
            },
            {
                "name": "Q2",
                "label": null,
                "min": 1,
                "max": 9,
                "step": 1
            },
            {
                "name": "Q3",
                "label": null,
                "min": 1,
                "max": 9,
                "step": 1
            }
        ],
        "calculated": [
            {
                "name": "T1",
                "label": "{{function}}",
                "function": "{{Q1}}*1000",
                "temp": true
            },
            {
                "name": "T2",
                "label": "{{function}}",
                "function": "{{Q2}}*100",
                "temp": true
            },
            {
                "name": "A1",
                "label": "{{function}}",
                "function": "{{Q1}}*1000 + {{Q2}}*100+{{Q3}}"
            }
        ],
        "uniques": true
    },
    "algorithm": {
        "name": "calculateOperation",
        "params": {
            "method": "equivLiteral",
            "keyboard": "NUMERICAL"
        }
    }
}</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</si>
  <si>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</si>
  <si>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</si>
  <si>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</si>
  <si>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</si>
  <si>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
    "id": "M3-NyO-36b-A-2",
    "stimulus": "&lt;p&gt;Since being published, an educational video has received {{Q1}} × &lt;span class=\"no-break\"&gt;1,000&lt;/span&gt; views in its first hour, {{Q2}} × 10 on the second and {{Q3}} on the third. How many views has the video received?&lt;/p&gt;",
    "template": "&lt;p&gt;It has received {{response}} views.&lt;/p&gt;",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 + {{Q3}} = {{T1}} + {{T2}} + {{Q3}} = {{A1}}&lt;/ p&gt;",
    "seed": {
        "parameters": [
            {
                "name": "Q1",
                "label": null,
                "min": 1,
                "max": 9,
                "step": 1
            },
            {
                "name": "Q2",
                "label": null,
                "min": 1,
                "max": 9,
                "step": 1
            },
            {
                "name": "Q3",
                "label": null,
                "min": 1,
                "max": 9,
                "step": 1
            }
        ],
        "calculated": [
            {
                "name": "T1",
                "label": "{{function}}",
                "function": "{{Q1}}*1000",
                "temp": true
            },
            {
                "name": "T2",
                "label": "{{function}}",
                "function": "{{Q2}}*10",
                "temp": true
            },
            {
                "name": "A1",
                "label": "{{function}}",
                "function": "{{Q1}}*1000+{{Q2}}*10+{{Q3}}"
            }
        ],
        "uniques": true
    },
    "algorithm": {
        "name": "calculateOperation",
        "params": {
            "method": "equivLiteral",
            "keyboard": "NUMERICAL"
        }
    }
}</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</si>
  <si>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</si>
  <si>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</si>
  <si>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</si>
  <si>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</si>
  <si>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</si>
  <si>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
    "id": "M3-NyO-36b-A-3",
    "stimulus": "&lt;p&gt;Jane filled her inflatable pool in three days. On the first day she used {{Q1}} × &lt;span class=\"no-break\"&gt;1000 l&lt;/span&gt; of water, in the second, {{Q2}} × 100 l and in the third, {{Q3}} × 10 l. How many l does the pool contain?&lt;/p&gt;",
    "template": "&lt;p&gt;It contains {{response}} l of water.&lt;/p&gt;",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1 000 + {{Q2}} × 100 + {{Q3}} × 10 = {{T1}} + {{T2}} + {{T3}} = {{A1}}&lt;/p&gt;",
    "seed": {
        "parameters": [
            {
                "name": "Q1",
                "label": null,
                "list": [
                    1,
                    2
                ]
            },
            {
                "name": "Q2",
                "label": null,
                "min": 1,
                "max": 9,
                "step": 1
            },
            {
                "name": "Q3",
                "label": null,
                "min": 1,
                "max": 9,
                "step": 1
            }
        ],
        "calculated": [
            {
                "name": "T1",
                "label": "{{function}}",
                "function": "{{Q1}}*1000",
                "temp": true
            },
            {
                "name": "T2",
                "label": "{{function}}",
                "function": "{{Q2}}*100",
                "temp": true
            },
            {
                "name": "T3",
                "label": "{{function}}",
                "function": "{{Q3}}*10",
                "temp": true
            },
            {
                "name": "A1",
                "label": "{{function}}",
                "function": "{{Q1}}*1000+{{Q2}}*100+{{Q3}}*10"
            }
        ],
        "uniques": true
    },
    "algorithm": {
        "name": "calculateOperation",
        "params": {
            "method": "equivLiteral",
            "keyboard": "NUMERICAL"
        }
    }
}</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</si>
  <si>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</si>
  <si>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</si>
  <si>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</si>
  <si>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</si>
  <si>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</si>
  <si>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</si>
  <si>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</si>
  <si>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
    "id": "M3-NyO-2a-I-1",
    "stimulus": "&lt;p&gt;Match the numbers with their written expressions.&lt;/p&gt;",
    "hint": "&lt;p&gt;The value of each digit is positional, it depends on the place it occupies in the number.&lt;/p&gt;",
    "feedback": "&lt;p&gt;The value of each digit is positional, it depends on the place it occupies in the number. For example:&lt;/p&gt;&lt;table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"Lemonlib.numToWords({{Q1}},'en')"
            },
            {
                "name": "A2",
                "label": "{{Q2}}",
                "function": "Lemonlib.numToWords({{Q2}},'en')"
            },
            {
                "name": "A3",
                "label": "{{Q3}}",
                "function": "Lemonlib.numToWords({{Q3}},'en')"
            },
            {
                "name": "A4",
                "label": "{{Q4}}",
                "function": "Lemonlib.numToWords({{Q4}},'en')"
            },
            {
                "name": "A5",
                "label": "{{Q5}}",
                "function": "Lemonlib.numToWords({{Q5}},'en')"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t>
  </si>
  <si>
    <t>Q1 = Min = 1; Max = 9; Step = 1
Q2 = Min = 1; Max = 9; Step = 1
Q3 = Min = 2; Max = 9; Step = 1
Q4 = Min = 3; Max = 9; Step = 1
Q5 = Min = 1; Max = 9; Step = 1</t>
  </si>
  <si>
    <t>T1 = {{Q1}}*10000+{{Q2}}*1000+{{Q3}}*100+{{Q4}}*10+{{Q5}}
T2 = Lemonlib.numToWords({{Q1}}*10000+{{Q2}}*1000+{{Q3}}*100, 'es')
T3 = Lemonlib.numToWords({{Q5}}, 'es')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</si>
  <si>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</si>
  <si>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
    "id": "M3-NyO-2a-E-1",
    "stimulus": "&lt;p&gt;How do you spell this number? Fill in the blank.&lt;/p&gt;",
    "template": "{{T1}}: {{T2}} and {{response}}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3,
                "max": 9,
                "step": 1
            },
            {
                "name": "Q5",
                "label": null,
                "min": 1,
                "max": 9,
                "step": 1
            }
        ],
        "calculated": [
            {
                "name": "A1",
                "label": "{{function}}",
                "function": "Lemonlib.numToWords({{Q4}}*10, 'en')"
            },
            {
                "name": "T1",
                "label": "",
                "function": "{{Q1}}*10000+{{Q2}}*1000+{{Q3}}*100+{{Q4}}*10+{{Q5}}",
                "temp": true
            },
            {
                "name": "T2",
                "label": "{{function}}",
                "function": "Lemonlib.numToWords({{Q1}}*10000+{{Q2}}*1000+{{Q3}}*100, 'en')",
                "temp": true
            },
            {
                "name": "T3",
                "label": "",
                "function": "Lemonlib.numToWords({{Q5}}, 'en')",
                "temp": true
            }
        ],
        "uniques": true
    },
    "algorithm": {
        "name": "calculateOperation",
        "template": "Cloze with text"
    }
}</t>
  </si>
  <si>
    <t>Q1 = Min = 1; Max = 9; Step = 1
Q2 = Min = 1; Max = 9; Step = 1
Q3 = Min = 1; Max = 9; Step = 1
Q4 = Min = 1; Max = 2; Step = 1
Q5 = Min = 1; Max = 9; Step = 1</t>
  </si>
  <si>
    <t>T1 = {{Q1}}*10000+{{Q2}}*1000+{{Q3}}*100+{{Q4}}*10+{{Q5}}
T2= Lemonlib.numToWords({{Q1}}*10000+{{Q2}}*1000+{{Q3}}*100, 'es')
A1 = Lemonlib.numToWords({{Q4}}*10+{{Q5}}, 'es')</t>
  </si>
  <si>
    <t>{
    "id": "M3-NyO-2a-E-2",
    "stimulus": "&lt;p&gt;How do you spell this number? Fill in the blank.&lt;/p&gt;",
    "template": "{{T1}}: {{T2}} and {{response}}",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1,
                "max": 9,
                "step": 1
            },
            {
                "name": "Q4",
                "label": null,
                "min": 1,
                "max": 2,
                "step": 1
            },
            {
                "name": "Q5",
                "label": null,
                "min": 1,
                "max": 9,
                "step": 1
            }
        ],
        "calculated": [
            {
                "name": "A1",
                "label": "{{function}}",
                "function": "Lemonlib.numToWords({{Q4}}*10+{{Q5}}, 'en')"
            },
            {
                "name": "T1",
                "label": "",
                "function": "{{Q1}}*10000+{{Q2}}*1000+{{Q3}}*100+{{Q4}}*10+{{Q5}}",
                "temp": true
            },
            {
                "name": "T2",
                "label": "{{function}}",
                "function": "Lemonlib.numToWords({{Q1}}*10000+{{Q2}}*1000+{{Q3}}*100, 'en')",
                "temp": true
            }
        ],
        "uniques": true
    },
    "algorithm": {
        "name": "calculateOperation",
        "template": "Cloze with text"
    }
}</t>
  </si>
  <si>
    <t>Q1 = Min = 1; Max = 9; Step = 1
Q2 = Min = 1; Max = 9; Step = 1
Q3 = Min = 2; Max = 9; Step = 1
Q4 = Min = 1; Max = 9; Step = 1
Q5 = Min = 1; Max = 9; Step = 1</t>
  </si>
  <si>
    <t>T1 = {{Q1}}*10000+{{Q2}}*1000+{{Q3}}*100+{{Q4}}*10+{{Q5}}
T2= Lemonlib.numToWords({{Q1}}*10000+{{Q2}}*1000, 'es')
T3= Lemonlib.numToWords({{Q4}}*10+{{Q5}}, 'es')
A1 = Lemonlib.numToWords({{Q3}}*100, 'es')</t>
  </si>
  <si>
    <t>{
    "id": "M3-NyO-2a-E-3",
    "stimulus": "&lt;p&gt;How do you spell this number? Fill in the blank.&lt;/p&gt;",
    "template": "{{T1}}: {{T2}} {{response}} and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9,
                "step": 1
            },
            {
                "name": "Q5",
                "label": null,
                "min": 1,
                "max": 9,
                "step": 1
            }
        ],
        "calculated": [
            {
                "name": "A1",
                "label": "{{function}}",
                "function": "Lemonlib.numToWords({{Q3}}*100, 'en')"
            },
            {
                "name": "T1",
                "label": "",
                "function": "{{Q1}}*10000+{{Q2}}*1000+{{Q3}}*100+{{Q4}}*10+{{Q5}}",
                "temp": true
            },
            {
                "name": "T2",
                "label": "{{function}}",
                "function": "Lemonlib.numToWords({{Q1}}*10000+{{Q2}}*1000, 'en')",
                "temp": true
            },
            {
                "name": "T3",
                "label": "",
                "function": "Lemonlib.numToWords({{Q4}}*10+{{Q5}}, 'en')",
                "temp": true
            }
        ],
        "uniques": true
    },
    "algorithm": {
        "name": "calculateOperation",
        "template": "Cloze with text"
    }
}</t>
  </si>
  <si>
    <t>¿Cómo se escribe este número? Completa el hueco.
{{T1}}: {{A1}} mil {{T2}}</t>
  </si>
  <si>
    <t>Q1 = Min = 1; Max = 2; Step = 1
Q2 = Min = 2; Max = 9; Step = 1
Q3 = Min = 1; Max = 9; Step = 1
Q4 = Min = 1; Max = 9; Step = 1
Q5 = Min = 1; Max = 9; Step = 1</t>
  </si>
  <si>
    <t>T1 = {{Q1}}*10000+{{Q2}}*1000+{{Q3}}*100+{{Q4}}*10+{{Q5}}
T2= Lemonlib.numToWords({{Q3}}*100+{{Q4}}*10+{{Q5}}, 'es')
A1 = Lemonlib.numToWords({{Q1}}*10+{{Q2}}, 'es')</t>
  </si>
  <si>
    <t>{
    "id": "M3-NyO-2a-E-4",
    "stimulus": "&lt;p&gt;How do you spell this number? Fill in the blank.&lt;/p&gt;",
    "template": "{{T1}}: {{response}} thousand {{T2}}",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1,
                    2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"Lemonlib.numToWords({{Q3}}*100+{{Q4}}*10+{{Q5}}, 'en')",
                "temp": true
            },
            {
                "name": "A1",
                "label": "{{function}}",
                "function": "Lemonlib.numToWords({{Q1}}*10+{{Q2}}, 'en')"
            }
        ],
        "uniques": true
    },
    "algorithm": {
        "name": "calculateOperation",
        "template": "Cloze with text"
    }
}</t>
  </si>
  <si>
    <t>¿Cómo se escribe este número? Completa el hueco.
{{T1}}: {{T2}} y {{A1}} {{T3}}</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</si>
  <si>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</si>
  <si>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</si>
  <si>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
    "id": "M3-NyO-2a-E-5",
    "stimulus": "&lt;p&gt;How do you spell this number? Fill in the blank.&lt;/p&gt;",
    "template": "{{T1}}: {{T2}} {{response}}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3,
                    4,
                    5,
                    6,
                    7,
                    8,
                    9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"Lemonlib.numToWords({{Q1}}*10, 'en')",
                "temp": true
            },
            {
                "name": "T3",
                "label": "{{function}}",
                "function": "Lemonlib.numToWords({{Q3}}*100+{{Q4}}*10+{{Q5}}, 'en')",
                "temp": true
            },
            {
                "name": "A1",
                "label": "{{function}}",
                "function": "Lemonlib.numToWords({{Q2}}*1000, 'en')"
            }
        ],
        "uniques": true
    },
    "algorithm": {
        "name": "calculateOperation",
        "template": "Cloze with text"
    }
}</t>
  </si>
  <si>
    <t>A la final de una competición de fútbol han asistido {{Q1}} personas. Completa el hueco.
En el estadio hubo {{T2}} {{A1}} y {{T3}} personas.</t>
  </si>
  <si>
    <t>T1 = {{Q1}}*10000+{{Q2}}*1000+{{Q3}}*100+{{Q4}}*10+{{Q5}}
T2 = Lemonlib.numToWords({{Q1}}*10000+{{Q2}}*1000+{{Q3}}*100, 'es','female')
T3 = Lemonlib.numToWords({{Q5}}, 'es', 'female')
A1 = Lemonlib.numToWords({{Q4}}*10, 'es')</t>
  </si>
  <si>
    <t>{
    "id": "M3-NyO-2a-A-1",
    "stimulus": "&lt;p&gt;{{T1}} people attended the final of a football competition. Fill in the blank.&lt;/p&gt;",
    "template": "There were {{T2}} {{response}} and {{T3}} people in the stadium.",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3,
                "max": 9,
                "step": 1
            },
            {
                "name": "Q5",
                "label": null,
                "min": 1,
                "max": 9,
                "step": 1
            }
        ],
        "calculated": [
            {
                "name": "A1",
                "label": "{{function}}",
                "function": "Lemonlib.numToWords({{Q4}}*10, 'eng','female')"
            },
            {
                "name": "T1",
                "label": "",
                "function": "{{Q1}}*10000+{{Q2}}*1000+{{Q3}}*100+{{Q4}}*10+{{Q5}}",
                "temp": true
            },
            {
                "name": "T2",
                "label": "{{function}}",
                "function": "Lemonlib.numToWords({{Q1}}*10000+{{Q2}}*1000+{{Q3}}*100, 'en')",
                "temp": true
            },
            {
                "name": "T3",
                "label": "",
                "function": "Lemonlib.numToWords({{Q5}}, 'en')",
                "temp": true
            }
        ],
        "uniques": true
    },
    "algorithm": {
        "name": "calculateOperation",
        "template": "Cloze with text"
    }
}</t>
  </si>
  <si>
    <t>En una playa hay {{T1}} personas. Escribe el número en el hueco con letras.
Hay {{T2}} {{A1}} personas.</t>
  </si>
  <si>
    <t>T1 = {{Q1}}*10000+{{Q2}}*1000+{{Q3}}*100+{{Q4}}*10+{{Q5}}
T2= Lemonlib.numToWords({{Q1}}*10000+{{Q2}}*1000+{{Q3}}*100, 'es','female')
A1 = Lemonlib.numToWords({{Q4}}*10+{{Q5}}, 'es', 'female')</t>
  </si>
  <si>
    <t>{
    "id": "M3-NyO-2a-A-2",
    "stimulus": "&lt;p&gt;On a beach there are {{T1}} people. Fill in the blank.&lt;/p&gt;",
    "template": "&lt;p&gt;There are {{T2}} {{response}} people.&lt;/p&gt;",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2,
                "step": 1
            },
            {
                "name": "Q5",
                "label": null,
                "min": 1,
                "max": 9,
                "step": 1
            }
        ],
        "calculated": [
            {
                "name": "A1",
                "label": "{{function}}",
                "function": "Lemonlib.numToWords({{Q4}}*10+{{Q5}}, 'eng','female')"
            },
            {
                "name": "T1",
                "label": "",
                "function": "{{Q1}}*10000+{{Q2}}*1000+{{Q3}}*100+{{Q4}}*10+{{Q5}}",
                "temp": true
            },
            {
                "name": "T2",
                "label": "{{function}}",
                "function": "Lemonlib.numToWords({{Q1}}*10000+{{Q2}}*1000+{{Q3}}*100, 'en')",
                "temp": true
            }
        ],
        "uniques": true
    },
    "algorithm": {
        "name": "calculateOperation",
        "template": "Cloze with text"
    }
}</t>
  </si>
  <si>
    <t>Ricardo ha conseguido {{T1}} monedas doradas en un videojuego. Completa el hueco.
Ha conseguido {{T2}} {{A1}} {{T3}} monedas.</t>
  </si>
  <si>
    <t>T1 = {{Q1}}*10000+{{Q2}}*1000+{{Q3}}*100+{{Q4}}*10+{{Q5}}
T2= Lemonlib.numToWords({{Q1}}*10000+{{Q2}}*1000, 'es','female')
T3= Lemonlib.numToWords({{Q4}}*10+{{Q5}}, 'es', 'female')
A1 = Lemonlib.numToWords({{Q3}}*100, 'es')</t>
  </si>
  <si>
    <t>{
    "id": "M3-NyO-2a-A-3",
    "stimulus": "&lt;p&gt;Richard has collected {{T1}} gold coins in a video game. Fill in the blank.&lt;/p&gt;",
    "template": "&lt;p&gt;He has collected {{T2}} {{response}} and {{T3}} coins.&lt;/p&gt;",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9,
                "step": 1
            },
            {
                "name": "Q5",
                "label": null,
                "min": 1,
                "max": 9,
                "step": 1
            }
        ],
        "calculated": [
            {
                "name": "A1",
                "label": "{{function}}",
                "function": "Lemonlib.numToWords({{Q3}}*100,'en')"
            },
            {
                "name": "T1",
                "label": "",
                "function": "{{Q1}}*10000+{{Q2}}*1000+{{Q3}}*100+{{Q4}}*10+{{Q5}}",
                "temp": true
            },
            {
                "name": "T2",
                "label": "",
                "function": "Lemonlib.numToWords({{Q1}}*10000+{{Q2}}*1000, 'en')",
                "temp": true
            },
            {
                "name": "T3",
                "label": "",
                "function": "Lemonlib.numToWords({{Q4}}*10+{{Q5}}, 'en')",
                "temp": true
            }
        ],
        "uniques": true
    },
    "algorithm": {
        "name": "calculateOperation",
        "template": "Cloze with text"
    }
}</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</si>
  <si>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</si>
  <si>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</si>
  <si>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</si>
  <si>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
    "id": "M3-NyO-2a-A-4",
    "stimulus": "&lt;p&gt;A factory produces {{T1}} cookies per day. Fill in the blank.&lt;/p&gt;",
    "template": "&lt;p&gt;It produces {{response}} thousand {{T2}} cookies.&lt;/p&gt;",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1,
                    2
                ]
            },
            {
                "name": "Q2",
                "label": null,
                "min": 1,
                "max": 9,
                "step": 1
            },
            {
                "name": "Q3",
                "label": null,
                "min": 1,
                "max": 9,
                "step": 1
            },
            {
                "name": "Q4",
                "label": null,
                "min": 1,
                "max": 9,
                "step": 1
            },
            {
                "name": "Q5",
                "label": null,
                "min": 1,
                "max": 9,
                "step": 1
            }
        ],
        "calculated": [
            {
                "name": "T1",
                "label": "",
                "function": "{{Q1}}*10000+{{Q2}}*1000+{{Q3}}*100+{{Q4}}*10+{{Q5}}",
                "temp": true
            },
            {
                "name": "T2",
                "label": "{{function}}",
                "function": "Lemonlib.numToWords({{Q3}}*100+{{Q4}}*10+{{Q5}}, 'en')",
                "temp": true
            },
            {
                "name": "A1",
                "label": "{{function}}",
                "function": "Lemonlib.numToWords({{Q1}}*10+{{Q2}}, 'en')"
            }
        ],
        "uniques": true
    },
    "algorithm": {
        "name": "calculateOperation",
        "template": "Cloze with text"
    }
}</t>
  </si>
  <si>
    <t>El &lt;i&gt;influencer&lt;/i&gt; favorito de Mercedes tiene {{Q1}} seguidores. Escribe el número en el hueco con letras.
Tiene {{T2}} y {{A1}} {{T3}} seguidores.</t>
  </si>
  <si>
    <t>{
    "id": "M3-NyO-2a-A-5",
    "stimulus": "&lt;p&gt;Martin's favorite influencer has {{T1}} followers. Fill in the blank.&lt;/p&gt;",
    "template": "She has {{T2}} {{response}} {{T3}} followers.",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3,
                    4,
                    5,
                    6,
                    7,
                    8,
                    9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"Lemonlib.numToWords({{Q1}}*10, 'en')",
                "temp": true
            },
            {
                "name": "T3",
                "label": "{{function}}",
                "function": "Lemonlib.numToWords({{Q3}}*100+{{Q4}}*10+{{Q5}}, 'en')",
                "temp": true
            },
            {
                "name": "A1",
                "label": "{{function}}",
                "function": "Lemonlib.numToWords({{Q2}}*1000, 'en')"
            }
        ],
        "uniques": true
    },
    "algorithm": {
        "name": "calculateOperation",
        "template": "Cloze with text"
    }
}</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</si>
  <si>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</si>
  <si>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</si>
  <si>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</si>
  <si>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</si>
  <si>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</si>
  <si>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</si>
  <si>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</si>
  <si>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
    "id": "M3-NyO-2b-I-1",
    "stimulus": "&lt;p&gt;Match the following numbers with their numerical form.&lt;/p&gt;",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"name": "Q2",
                "label": null,
                "min": 1000,
                "max": 99999,
                "step": 1
            },
            {
                "name": "Q3",
                "label": null,
                "min": 1000,
                "max": 99999,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</si>
  <si>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</si>
  <si>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</si>
  <si>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</si>
  <si>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</si>
  <si>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
    "id": "M3-NyO-2b-E-1",
    "stimulus": "&lt;p&gt;Type the following numerical form as a number.&lt;/p&gt;",
    "template": "&lt;p&gt;The numerical form of {{T1}} is: {{response}}&lt;/p&gt;",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"calculated": [
            {
                "name": "A1",
                "label": "{{Q1}}",
                "function": "{{Q1}}"
            },
            {
                "name": "T1",
                "label": "",
                "function": "Lemonlib.numToWords({{Q1}},'en')",
                "temp": true
            }
        ],
        "uniques": true
    },
    "algorithm": {
        "name": "calculateOperation",
        "params": {
            "method": "equivLiteral",
            "keyboard": "NUMERICAL"
        }
    }
}</t>
  </si>
  <si>
    <t>La población de una determinada ciudad es de {{T1}} habitantes. Escribe esa expresión en forma numérica.
La población es de {{A1}} habitantes.</t>
  </si>
  <si>
    <t>{{Q1}}: Mín: 1000; Máx: 99999; Step: 1</t>
  </si>
  <si>
    <t>{
    "id": "M3-NyO-2b-A-1",
    "stimulus": "&lt;p&gt;The population of a city is {{T1}}. Type that number in numerical form.&lt;/p&gt;",
    "template": "&lt;p&gt;The population is {{response}}.&lt;/p&gt;",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"calculated": [
            {
                "name": "A1",
                "label": "{{Q1}}",
                "function": "{{Q1}}"
            },
            {
                "name": "T1",
                "label": "",
                "function": "Lemonlib.numToWords({{Q1}},'en')",
                "temp": true
            }
        ],
        "uniques": true
    },
    "algorithm": {
        "name": "calculateOperation",
        "params": {
            "method": "equivLiteral",
            "keyboard": "NUMERICAL"
        }
    }
}</t>
  </si>
  <si>
    <t>La asistencia a un partido de fútbol ha sido de {{T1}} espectadores. Escribe esa expresión en forma numérica.
La asistencia al partido ha sido de {{A1}} espectadores.</t>
  </si>
  <si>
    <t>{{Q1}}: Mín: 5000; Máx: 80000; Step: 1</t>
  </si>
  <si>
    <t>{
    "id": "M3-NyO-2b-A-2",
    "stimulus": "&lt;p&gt;The attendance at a soccer game was {{T1}} spectators. Write that number in numerical form.&lt;/p&gt;",
    "template": "&lt;p&gt;The attendance for the match was {{response}} spectators.&lt;/p&gt;",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5000,
                "max": 80000,
                "step": 1
            }
        ],
        "calculated": [
            {
                "name": "A1",
                "label": "{{Q1}}",
                "function": "{{Q1}}"
            },
            {
                "name": "T1",
                "label": "",
                "function": "Lemonlib.numToWords({{Q1}},'en')",
                "temp": true
            }
        ],
        "uniques": true
    },
    "algorithm": {
        "name": "calculateOperation",
        "params": {
            "method": "equivLiteral",
            "keyboard": "NUMERICAL"
        }
    }
}</t>
  </si>
  <si>
    <t>Un grupo de &lt;i&gt;rock&lt;/i&gt; ha vendido {{T1}} entradas para un concierto. Escribe esa expresión en forma numérica.
Se han vendido {{A1}} entradas.</t>
  </si>
  <si>
    <t>{{Q1}}: Mín: 10000; Máx: 20000; Step: 10</t>
  </si>
  <si>
    <t>{
    "id": "M3-NyO-2b-A-3",
    "stimulus": "&lt;p&gt;A rock band has sold {{T1}} tickets to a concert. Write that number in numerical form.&lt;/p&gt;",
    "template": "&lt;p&gt;They sold {{response}} tickets.&lt;/p&gt;",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20000,
                "step": 10
            }
        ],
        "calculated": [
            {
                "name": "A1",
                "label": "{{Q1}}",
                "function": "{{Q1}}"
            },
            {
                "name": "T1",
                "label": "",
                "function": "Lemonlib.numToWords({{Q1}},'en')",
                "temp": true
            }
        ],
        "uniques": true
    },
    "algorithm": {
        "name": "calculateOperation",
        "params": {
            "method": "equivLiteral",
            "keyboard": "NUMERICAL"
        }
    }
}</t>
  </si>
  <si>
    <t>El número de personas con menos de {{Q2}} años en una comunidad autónoma es de {{T1}}. Escribe esa expresión en forma numérica.
Hay {{A1}} personas con menos de {{Q2}} años.</t>
  </si>
  <si>
    <t>{{Q1}}: Mín: 10000; Máx: 50000; Step: 1 
{{Q2}}: [10,20,30,40,50]</t>
  </si>
  <si>
    <t>{
    "id": "M3-NyO-2b-A-4",
    "stimulus": "&lt;p&gt;The number of people under {{Q2}} years in a city is {{T1}}. Type that number in numerical form.&lt;/p&gt;",
    "template": "&lt;p&gt;There are {{response}} people under {{Q2}} years old.&lt;/p&gt;",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50000,
                "step": 1
            },
            {
                "name": "Q2",
                "list": [
                    "10",
                    "20",
                    "30",
                    "40",
                    "50"
                ]
            }
        ],
        "calculated": [
            {
                "name": "A1",
                "label": "{{Q1}}",
                "function": "{{Q1}}"
            },
            {
                "name": "T1",
                "label": "",
                "function": "Lemonlib.numToWords({{Q1}},'en')",
                "temp": true
            }
        ],
        "uniques": true
    },
    "algorithm": {
        "name": "calculateOperation",
        "params": {
            "method": "equivLiteral",
            "keyboard": "NUMERICAL"
        }
    }
}</t>
  </si>
  <si>
    <t xml:space="preserve">En una excavación se han encontrado restos fósiles con unos {{T1}} años de antigüedad. Escribe esa expresión en forma numérica. 
Los restos fósiles tienen unos {{A1}} años de antigüedad. </t>
  </si>
  <si>
    <t>{{Q1}}: Mín: 10000; Máx: 90000; Step: 5000</t>
  </si>
  <si>
    <t>{
    "id": "M3-NyO-2b-A-5",
    "stimulus": "&lt;p&gt;Fossil remains about {{T1}} years old have been found in an excavation. Type that number in numerical form.&lt;/p&gt;",
    "template": "&lt;p&gt;The fossil remains are about {{response}} years old.&lt;/p&gt;",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90000,
                "step": 5000
            }
        ],
        "calculated": [
            {
                "name": "A1",
                "label": "{{Q1}}",
                "function": "{{Q1}}"
            },
            {
                "name": "T1",
                "label": "",
                "function": "Lemonlib.numToWords({{Q1}},'en')",
                "temp": true
            }
        ],
        "uniques": true
    },
    "algorithm": {
        "name": "calculateOperation",
        "params": {
            "method": "equivLiteral",
            "keyboard": "NUMERICAL"
        }
    }
}</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</si>
  <si>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</si>
  <si>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</si>
  <si>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</si>
  <si>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</si>
  <si>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</si>
  <si>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</si>
  <si>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</si>
  <si>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
    "id": "M3-NyO-3a-I-1",
    "stimulus": "&lt;p&gt;Select if the comparisons are correct or incorrect.&lt;/p&gt;",
    "hint": "&lt;p&gt;The symbol &gt; means &lt;i&gt;greater than&lt;/i&gt; and the symbol &lt;, &lt;i&gt;less than.&lt;/i&gt;&lt;/p&gt;",
    "feedback": "&lt;p&gt;One number is greater than another (&gt;) when its digits from left to right are higher. On the other hand, it is less than another (&lt;) when its digits are lower.&lt;/p&gt;",
    "seed": {
        "parameters": [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</si>
  <si>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</si>
  <si>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</si>
  <si>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</si>
  <si>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</si>
  <si>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</si>
  <si>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
    "id": "M3-NyO-3a-E-1",
    "stimulus": "&lt;p&gt;Fill in the blanks to put these three number in the correct order: {{Q1}}, {{Q2}} and {{Q3}}.&lt;/p&gt;",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"{{Q1}}+{{Q2}}+{{Q3}}-math.min({{Q1}}, {{Q2}}, {{Q3}})-math.max( {{Q1}}, {{Q2}}, {{Q3}})"
            },
            {
                "name": "A3",
                "label": "{{function}}",
                "function": "math.min({{Q1}}, {{Q2}}, {{Q3}})"
            }
        ],
        "uniques": true
    },
    "algorithm": {
        "name": "calculateOperation",
        "params": {
            "method": "equivLiteral",
            "keyboard": "NUMERICAL"
        }
    }
}</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</si>
  <si>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</si>
  <si>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</si>
  <si>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</si>
  <si>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</si>
  <si>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
    "id": "M3-NyO-3a-A-1",
    "stimulus": "&lt;p&gt;In the first race for equality in Irma's village, {{Q1}} runners registered. In the second year, {{Q2}} people participated, and in the third year, {{Q3}}. Type the number of runners in the correct order.&lt;/p&gt;",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 {{Q1}}, {{Q2}}, {{Q3}})"
            },
            {
                "name": "A3",
                "label": "{{function}}",
                "function": "math.min({{Q1}}, {{Q2}}, {{Q3}})"
            }
        ],
        "uniques": true
    },
    "algorithm": {
        "name": "calculateOperation",
        "params": {
            "method": "equivLiteral",
            "keyboard": "NUMERICAL"
        }
    }
}</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</si>
  <si>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</si>
  <si>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</si>
  <si>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
    "id": "M3-NyO-3a-A-2",
    "stimulus": "&lt;p&gt;In the mayoral election the first candidate got {{Q1}} votes, the second candidate got {{Q2}} votes and the third candidate got {{Q3}} votes. Type the number of votes in the correct order.&lt;/p&gt;",
    "template": "&lt;p style=\"text-align: center\"&gt;{{response}} &lt; {{response}} &lt;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"math.min({{Q1}}, {{Q2}}, {{Q3}})"
            },
            {
                "name": "A2",
                "label": "{{function}}",
                "function": "{{Q1}}+{{Q2}}+{{Q3}}-math.max({{Q1}}, {{Q2}}, {{Q3}})-math.min( {{Q1}}, {{Q2}}, {{Q3}})"
            },
            {
                "name": "A3",
                "label": "{{function}}",
                "function": "math.max({{Q1}}, {{Q2}}, {{Q3}})"
            }
        ],
        "uniques": true
    },
    "algorithm": {
        "name": "calculateOperation",
        "params": {
            "method": "equivLiteral",
            "keyboard": "NUMERICAL"
        }
    }
}</t>
  </si>
  <si>
    <t>Nicolás vendió durante su primera semana de trabajo {{Q1}} kg de leña, en la segunda, {{Q2}} kg y en la tercera, {{Q3}} kg. Escribe los kilogramos que ha vendido de madera siguiendo el orden.
{{A1}} &gt; {{A2}} &gt; {{A3}}</t>
  </si>
  <si>
    <t>{
    "id": "M3-NyO-3a-A-3",
    "stimulus": "&lt;p&gt;During his first week of work, Nicholas sold {{Q1}} kg of firewood, in the second, {{Q2}} kg and in the third, {{Q3}} kg. Type the kilograms of wood in the correct order.&lt;/p&gt;",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 {{Q1}}, {{Q2}}, {{Q3}})"
            },
            {
                "name": "A3",
                "label": "{{function}}",
                "function": "math.min({{Q1}}, {{Q2}}, {{Q3}})"
            }
        ],
        "uniques": true
    },
    "algorithm": {
        "name": "calculateOperation",
        "params": {
            "method": "equivLiteral",
            "keyboard": "NUMERICAL"
        }
    }
}</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</si>
  <si>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</si>
  <si>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</si>
  <si>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</si>
  <si>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</si>
  <si>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</si>
  <si>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</si>
  <si>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</si>
  <si>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
    "id": "M3-NyO-3b-I-1",
    "stimulus": "&lt;p&gt;Place these numbers on the line.&lt;/p&gt;",
    "feedback": "&lt;p&gt;Each number has a corresponding position on the number line.&lt;/p&gt;",
    "hint": "&lt;p&gt;Each number has a corresponding position on the number line.&lt;/p&gt;",
    "algorithm": {
        "name": "numberline",
        "params": {
            "min": 1545,
            "divisions": 21,
            "distance": 2,
            "numbers": 3,
            "frequency": 2
        }
    }
}</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</si>
  <si>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</si>
  <si>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</si>
  <si>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</si>
  <si>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
    "id": "M3-NyO-3b-I-2",
    "stimulus": "&lt;p&gt;Place these numbers on the line.&lt;/p&gt;",
    "feedback": "&lt;p&gt;Each number has a corresponding position on the number line.&lt;/p&gt;",
    "hint": "&lt;p&gt;Each number has a corresponding position on the number line.&lt;/p&gt;",
    "algorithm": {
        "name": "numberline",
        "params": {
            "min": 7321,
            "divisions": 30,
            "distance": 2,
            "numbers": 3,
            "frequency": 2
        }
    }
}</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</si>
  <si>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</si>
  <si>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</si>
  <si>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
    "id": "M3-NyO-3b-I-3",
    "stimulus": "&lt;p&gt;Place these numbers on the line.&lt;/p&gt;",
    "feedback": "&lt;p&gt;Each number has a corresponding position on the number line.&lt;/p&gt;",
    "hint": "&lt;p&gt;Each number has a corresponding position on the number line.&lt;/p&gt;",
    "algorithm": {
        "name": "numberline",
        "params": {
            "min": 8492,
            "divisions": 25,
            "distance": 1,
            "numbers": 3,
            "frequency": 2
        }
    }
}</t>
  </si>
  <si>
    <t>M3-NyO-34a</t>
  </si>
  <si>
    <t>Ordena números naturales utilizando los símbolos de &lt; y &gt; (nºs de 5 cifras)</t>
  </si>
  <si>
    <t>Q1= Min=70000; Max=74999; Step=1
Q2=Min=75000; Max=79999; Step=1
Q3=Min=10000; Max=14999; Step=1
Q4=Min=15000; Max=19999; Step=1
Q5=Min=10000; Max=49999; Step=1
Q6=Min=50000; Max=99999; Step=1
Q7=Min=10000; Max=39999; Step=1
Q8=Min=40000; Max=99999; Step=1</t>
  </si>
  <si>
    <t>&lt;p&gt;Un número es mayor que otro (&gt;) cuando sus cifras de izquierda a derecha son más altas, mientras que, si es menor (&lt;), sus cifras son más bajas.&lt;/p&gt;
(Sin TE individual)</t>
  </si>
  <si>
    <t>{
    "id": "M3-NyO-34a-I-1",
    "stimulus": "&lt;p&gt;Select if the comparisons are correct or incorrect.&lt;/p&gt;",
    "hint": "&lt;p&gt;The symbol &gt; means &lt;i&gt;greater than&lt;/i&gt; and the symbol &lt;, &lt;i&gt;less than.&lt;/i&gt;&lt;/p&gt;",
    "feedback": "&lt;p&gt;A number is greater than another (&gt;) when its digits from left to right are higher. On the other hand, it is less than another (&lt;) when its digits are lower.&lt;/p&gt;",
    "seed": {
        "parameters": [
            {
                "name": "Q1",
                "label": null,
                "min": 70000,
                "max": 74999,
                "step": 1
            },
            {
                "name": "Q2",
                "label": null,
                "min": 75000,
                "max": 79999,
                "step": 1
            },
            {
                "name": "Q3",
                "label": null,
                "min": 10000,
                "max": 14999,
                "step": 1
            },
            {
                "name": "Q4",
                "label": null,
                "min": 15000,
                "max": 19999,
                "step": 1
            },
            {
                "name": "Q5",
                "label": null,
                "min": 10000,
                "max": 49999,
                "step": 1
            },
            {
                "name": "Q6",
                "label": null,
                "min": 50000,
                "max": 99999,
                "step": 1
            },
            {
                "name": "Q7",
                "label": null,
                "min": 10000,
                "max": 39999,
                "step": 1
            },
            {
                "name": "Q8",
                "label": null,
                "min": 40000,
                "max": 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t>
  </si>
  <si>
    <t>Q1-Q3= Min = 10000; Max = 99999; Step = 1</t>
  </si>
  <si>
    <t>A1 = math.max({{Q1}}, {{Q2}}, {{Q3}})
A2 = {{Q1}}+{{Q2}}+{{Q3}}-math.min({{Q1}}, {{Q2}}, {{Q3}})-math.min({{Q1}}, {{Q2}}, {{Q3}})
A3 = math.max({{Q1}}, {{Q2}}, {{Q3}})</t>
  </si>
  <si>
    <t>{
    "id": "M3-NyO-34a-E-1",
    "stimulus": "&lt;p&gt;Fill in the blanks to put these three numbers in the correct order: {{Q1}}, {{Q2}} and {{Q3}}.&lt;/p&gt;",
    "template": "&lt;p style=\"text-align: center\"&gt;{{response}} &gt; {{response}} &gt;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99999,
                "step": 1
            },
            {
                "name": "Q2",
                "label": null,
                "min": 10000,
                "max": 99999,
                "step": 1
            },
            {
                "name": "Q3",
                "label": null,
                "min": 10000,
                "max": 99999,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t>
  </si>
  <si>
    <t>Una marca de coches ha vendido en el primer mes del año {{Q1}} coches; en el segundo, {{Q2}} coches, y en el tercero, {{Q3}}. Completa los huecos para ordenar los coches vendidos.
{{A1}} &lt; {{A2}} &lt; {{A3}}</t>
  </si>
  <si>
    <t>Q1-Q3= Min = 10000; Max = 12000; Step = 1</t>
  </si>
  <si>
    <t>A1 = math.min({{Q1}}, {{Q2}}, {{Q3}})
A2 = {{Q1}}+{{Q2}}+{{Q3}}-math.max({{Q1}}, {{Q2}}, {{Q3}})-math.min({{Q1}}, {{Q2}}, {{Q3}})
A3 = math.max({{Q1}}, {{Q2}}, {{Q3}})</t>
  </si>
  <si>
    <t>{
    "id": "M3-NyO-34a-A-1",
    "stimulus": "&lt;p&gt;A car brand has sold {{Q1}} cars in the first month of the year; in the second,  {{Q2}} and in the third, {{Q3}}. Fill in the blanks to put the cars sold in the correct order.&lt;/p&gt;",
    "template": "&lt;p style=\"text-align: center\"&gt;{{response}} &lt; {{response}} &lt;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12000,
                "step": 1
            },
            {
                "name": "Q2",
                "label": null,
                "min": 10000,
                "max": 12000,
                "step": 1
            },
            {
                "name": "Q3",
                "label": null,
                "min": 10000,
                "max": 12000,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t>
  </si>
  <si>
    <t>El club de fútbol Botastorcidas FC tiene {{Q1}} socios; el CD Peloteros, {{Q2}}, y el Recreativo Siempreperdemos cuenta con {{Q3}} socios. Completa los huecos para ordenar los números de socios.
{{A1}} &gt; {{A2}} &gt; {{A3}}</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</si>
  <si>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</si>
  <si>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
    "id": "M3-NyO-34a-A-2",
    "stimulus": "&lt;p&gt;A football club has {{Q1}} members; another,  {{Q2}}, and the last one has {{Q3}} members. Fill in the blanks to put the number of members in the correct order.&lt;/p&gt;",
    "template": "&lt;p style=\"text-align: center\"&gt;{{response}} &gt; {{response}} &gt; {{response}}&lt;/p&gt;",
    "hint": "&lt;p&gt;The symbol &gt; means &lt;i&gt;greater than&lt;/i&gt; and the symbol &lt;, &lt;i&gt;less than.&lt;/p&gt;",
    "feedback": "&lt;p&gt;A number is greater than another (&gt;) when its digits from left to right are higher. On the other hand, it is less than another (&lt;) when its digits are lower.&lt;/p&gt;",
    "seed": {
        "parameters": [
            {
                "name": "Q1",
                "label": null,
                "min": 10000,
                "max": 12000,
                "step": 1
            },
            {
                "name": "Q2",
                "label": null,
                "min": 10000,
                "max": 12000,
                "step": 1
            },
            {
                "name": "Q3",
                "label": null,
                "min": 10000,
                "max": 12000,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t>
  </si>
  <si>
    <t>En una isla del Polo Sur vive una colonia con {{Q1}} pingüinos, en otra isla viven {{Q2}} y en la tercera, {{Q3}}. Completa los huecos para ordenar los números de pingüinos que viven en cada colonia.
{{A1}} &lt; {{A2}} &lt; {{A3}}</t>
  </si>
  <si>
    <t>Q1-Q3= Min = 10000; Max = 15000; Step = 1</t>
  </si>
  <si>
    <r>
      <rPr>
        <rFont val="Calibri"/>
        <color theme="1"/>
        <sz val="12.0"/>
      </rPr>
      <t xml:space="preserve">A1 = math.min({{Q1}}, {{Q2}}, {{Q3}})
</t>
    </r>
    <r>
      <rPr>
        <rFont val="Calibri"/>
        <color theme="1"/>
        <sz val="12.0"/>
      </rPr>
      <t>A2 = {{Q1}}+{{Q2}}+{{Q3}}-</t>
    </r>
    <r>
      <rPr>
        <rFont val="Calibri"/>
        <color theme="1"/>
        <sz val="12.0"/>
      </rPr>
      <t>math.max({{Q1}}, {{Q2}}, {{Q3}})</t>
    </r>
    <r>
      <rPr>
        <rFont val="Calibri"/>
        <color theme="1"/>
        <sz val="12.0"/>
      </rPr>
      <t>-math.min({{Q1}}, {{Q2}}, {{Q3}})
A3 = math.max({{Q1}}, {{Q2}}, {{Q3}})</t>
    </r>
  </si>
  <si>
    <t>{
    "id": "M3-NyO-34a-A-3",
    "stimulus": "&lt;p&gt;On one island at the South Pole there is a colony of {{Q1}} penguins, on another island of {{Q2}} and on the third, of {{Q3}}. Fill in the blanks to put the numbers of penguins living in each colony in the correct order.&lt;/p&gt;",
    "template": "&lt;p style=\"text-align: center\"&gt;{{response}} &lt; {{response}} &lt;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15000,
                "step": 1
            },
            {
                "name": "Q2",
                "label": null,
                "min": 10000,
                "max": 15000,
                "step": 1
            },
            {
                "name": "Q3",
                "label": null,
                "min": 10000,
                "max": 12000,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</si>
  <si>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</si>
  <si>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</si>
  <si>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</si>
  <si>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</si>
  <si>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</si>
  <si>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</si>
  <si>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</si>
  <si>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</si>
  <si>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</si>
  <si>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
    "id": "M3-NyO-4a-I-1",
    "stimulus": "&lt;p&gt;Click on the nearest hundred to {{T1}}.&lt;/p&gt;",
    "hint": "&lt;p&gt;To approximate a number to the hundreds, you have to find between which two hundreds it is and choose the closest one.&lt;/p&gt;",
    "feedback": "&lt;p&gt;To approximate {{T1}} to the hundreds, find between which two hundreds it is. In this case, it is between {{T2}} and {{T3}}.&lt;/p&gt;&lt;p&gt;Next, check which is closer. Since {{T1}} is {{T4}} units from {{T2}} and {{T5}} units from {{T3}}, the answer is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</si>
  <si>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</si>
  <si>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</si>
  <si>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</si>
  <si>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
    "id": "M3-NyO-4a-E-1",
    "stimulus": "&lt;p&gt;Type the nearest hundred to {{T1}}.&lt;/p&gt;",
    "template": "&lt;p&gt;The nearest hundred to {{T1}} is {{response}}.&lt;/p&gt;",
    "hint": "&lt;p&gt;To approximate a number to the hundreds, you have to find between which two hundreds it is and choose the closest one.&lt;/p&gt;",
    "feedback": "&lt;p&gt;To approximate {{T1}} to the hundreds, find between which two hundreds it is. In this case, it is between {{T2}} and {{T3}}.&lt;/p&gt;&lt;p&gt;Next, check which is closer. Since {{T1}} is {{T4}} units from {{T2}} and {{T5}} units from {{T3}}, the answer is {{A1}}.&lt;/p&gt;",
    "seed": {
        "parameters": [
            {
                "name": "Q1",
                "label": null,
                "min": 100,
                "max": 990,
                "step": 10
            },
            {
                "name": "Q2",
                "label": null,
                "min": 1,
                "max": 9,
                "step": 1
            }
        ],
        "calculated": [
            {
                "name": "A1",
                "label": "{{function}}",
                "function": "math.round({{T1}}/100)*100"
            },
            {
                "name": "T1",
                "label": "{{function}}",
                "function": "{{Q1}}+{{Q2}}",
                "temp": true
            },
            {
                "name": "T2",
                "label": "{{function}}",
                "function": "math.floor({{T1}}/100)*100",
                "temp": true
            },
            {
                "name": "T3",
                "label": "{{function}}",
                "function": "math.ceil({{T1}}/100)*100",
                "temp": true
            },
            {
                "name": "T4",
                "label": "{{function}}",
                "function": "{{T1}}-{{T2}}",
                "temp": true
            },
            {
                "name": "T5",
                "label": "{{function}}",
                "function": "{{T3}}-{{T1}}",
                "temp": true
            }
        ],
        "uniques": true
    },
    "algorithm": {
        "name": "calculateOperation",
        "params": {
            "method": "equivLiteral",
            "keyboard": "NUMERICAL"
        }
    }
}</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</si>
  <si>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</si>
  <si>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</si>
  <si>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</si>
  <si>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</si>
  <si>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</si>
  <si>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</si>
  <si>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</si>
  <si>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</si>
  <si>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
    "id": "M3-NyO-4a-A-1",
    "seed": {
        "parameters": [
            {
                "name": "Q1",
                "label": null,
                "min": 100,
                "max": 990,
                "step": 10
            },
            {
                "name": "Q2",
                "label": null,
                "min": 1,
                "max": 9,
                "step": 1
            }
        ],
        "uniques": true
    },
    "scaffolding": [
        {
            "id": "step-0",
            "stimulus": "&lt;p&gt;One of the biggest tourist attractions in Turkey are hot air balloon rides, which usually fly at a height of &lt;span class=\"no-break\"&gt;{{T1}} m.&lt;/span&gt; Round this height to the hundreds&lt;/p&gt;",
            "template": "&lt;p&gt;The nearest hundred is {{response}}.&lt;/p&gt;",
            "seed": {
                "parameters": [],
                "calculated": [
                    {
                        "name": "A1",
                        "function": "math.round({{T1}}/100)*100"
                    },
                    {
                        "name": "T1",
                        "function": "{{Q1}}+{{Q2}}",
                        "temp": true
                    }
                ]
            },
            "algorithm": {
                "name": "calculateOperation",
                "params": {
                    "method": "equivLiteral",
                    "keyboard": "NUMERICAL"
                }
            }
        },
        {
            "stimulus": "&lt;p&gt;Without approximating, how high do hot air balloons usually fly?&lt;/p&gt;",
            "template": "&lt;p&gt;They fly {{response}} m high.&lt;/p&gt;",
            "seed": {
                "calculated": [
                    {
                        "name": "A2",
                        "function": "{{Q1}}+{{Q2}}"
                    }
                ]
            },
            "algorithm": {
                "name": "calculateOperation",
                "params": {
                    "method": "equivLiteral",
                    "decimalPlaces": 2,
                    "keyboard": "NUMERICAL"
                }
            }
        },
        {
            "id": "step-2",
            "stimulus": "&lt;p&gt;What does the statement ask for?&lt;/p&gt;",
            "seed": {
                "calculated": [
                    {
                        "name": "1-A1",
                        "label": "&lt;p&gt;To approximate the height hot air balloons fly to the tens.&lt;/p&gt;",
                        "incorrect": true
                    },
                    {
                        "name": "1-A2",
                        "label": "&lt;p&gt;To approximate the height hot air balloons fly to the hundreds.&lt;/p&gt;"
                    },
                    {
                        "name": "1-A3",
                        "label": "&lt;p&gt;To approximate the height hot air balloons fly to the thousands.&lt;/p&gt;",
                        "incorrect": true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text.&lt;/p&gt;",
            "template": "&lt;p&gt;The nearest hundred to {{T1}} m high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</si>
  <si>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</si>
  <si>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</si>
  <si>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</si>
  <si>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</si>
  <si>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</si>
  <si>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</si>
  <si>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
    "id": "M3-NyO-4a-A-2",
    "seed": {
        "parameters": [
            {
                "name": "Q1",
                "label": null,
                "min": 100,
                "max": 990,
                "step": 10
            },
            {
                "name": "Q2",
                "label": null,
                "min": 1,
                "max": 9,
                "step": 1
            }
        ],
        "uniques": true
    },
    "scaffolding": [
        {
            "id": "step-0",
            "stimulus": "&lt;p&gt;A video has gotten {{T1}} views on an online platform in one hour.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views did the video get?&lt;/p&gt;",
            "template": "&lt;p&gt;The video got {{response}} views.&lt;/p&gt;",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views to the tens.&lt;/p&gt;",
                        "incorrect": true
                    },
                    {
                        "name": "1-A2",
                        "label": "&lt;p&gt;To approximate the number of views to the thousands.&lt;/p&gt;",
                        "incorrect": true
                    },
                    {
                        "name": "1-A3",
                        "label": "&lt;p&gt;To approximate the number of views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{{T1}} views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</si>
  <si>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</si>
  <si>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</si>
  <si>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</si>
  <si>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</si>
  <si>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</si>
  <si>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</si>
  <si>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
    "id": "M3-NyO-4a-A-3",
    "seed": {
        "parameters": [
            {
                "name": "Q1",
                "label": null,
                "min": 100,
                "max": 990,
                "step": 10
            },
            {
                "name": "Q2",
                "label": null,
                "min": 1,
                "max": 9,
                "step": 1
            }
        ],
        "uniques": true
    },
    "scaffolding": [
        {
            "id": "step-0",
            "stimulus": "&lt;p&gt;Ralph has saved &lt;span class=\"no-break\"&gt;${{T1}}&lt;/span&gt; for a trip with his family. Round this number to the nearest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much has Rafael saved?&lt;/p&gt;",
            "template": "&lt;p&gt;Rafael saved &lt;span class=\"no-break\"&gt;${{response}}.&lt;/span&gt;&lt;/p&gt;",
            "seed": {
                "calculated": [
                    {
                        "name": "A2",
                        "function": "{{Q1}}+{{Q2}}"
                    }
                ]
            },
            "algorithm": {
                "name": "calculateOperation",
                "params": {
                    "method": "equivLiteral",
                    "decimalPlaces": 2,
                    "keyboard": "NUMERICAL"
                }
            }
        },
        {
            "id": "step-2",
            "stimulus": "&lt;p&gt;What does the statement ask for?&lt;/p&gt;",
            "seed": {
                "calculated": [
                    {
                        "name": "1-A1",
                        "label": "&lt;p&gt;To approximate the savings to the thousands.&lt;/p&gt;",
                        "incorrect": true
                    },
                    {
                        "name": "1-A2",
                        "label": "&lt;p&gt;To approximate the savings to the tens.&lt;/p&gt;",
                        "incorrect": true
                    },
                    {
                        "name": "1-A3",
                        "label": "&lt;p&gt;To approximate the savings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&lt;span class=\"no-break\"&gt;${{T1}}&lt;/span&gt;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</si>
  <si>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</si>
  <si>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</si>
  <si>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</si>
  <si>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</si>
  <si>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</si>
  <si>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
    "id": "M3-NyO-4a-A-4",
    "seed": {
        "parameters": [
            {
                "name": "Q1",
                "label": null,
                "min": 100,
                "max": 990,
                "step": 10
            },
            {
                "name": "Q2",
                "label": null,
                "min": 1,
                "max": 9,
                "step": 1
            }
        ],
        "uniques": true
    },
    "scaffolding": [
        {
            "id": "step-0",
            "stimulus": "&lt;p&gt;Francesca has an album with {{T1}} photos.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photos does Francesca have?&lt;/p&gt;",
            "template": "&lt;p&gt;She has {{response}} photos.&lt;/p&gt;",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photos to the tens.&lt;/p&gt;",
                        "incorrect": true
                    },
                    {
                        "name": "1-A2",
                        "label": "&lt;p&gt;To approximate the number of photos to the thousands.&lt;/p&gt;",
                        "incorrect": true
                    },
                    {
                        "name": "1-A3",
                        "label": "&lt;p&gt;To approximate the number of photos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closest hundred to {{T1}} photos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</si>
  <si>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</si>
  <si>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</si>
  <si>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</si>
  <si>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</si>
  <si>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</si>
  <si>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
    "id": "M3-NyO-4a-A-5",
    "seed": {
        "parameters": [
            {
                "name": "Q1",
                "label": null,
                "min": 100,
                "max": 990,
                "step": 10
            },
            {
                "name": "Q2",
                "label": null,
                "min": 1,
                "max": 9,
                "step": 1
            }
        ],
        "uniques": true
    },
    "scaffolding": [
        {
            "id": "step-0",
            "stimulus": "&lt;p&gt;Marta has collected {{T1}} plastic bottles to recycle.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bottles has Marta collected?&lt;/p&gt;",
            "template": "&lt;p&gt;Marta has collected {{response}} bottles.&lt;/p&gt;",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bottles to the tens.&lt;/p&gt;",
                        "incorrect": true
                    },
                    {
                        "name": "1-A2",
                        "label": "&lt;p&gt;To approximate the number of bottles to the thousands.&lt;/p&gt;",
                        "incorrect": true
                    },
                    {
                        "name": "1-A3",
                        "label": "&lt;p&gt;To approximate the number of bottles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{{T1}} bottles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</si>
  <si>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</si>
  <si>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</si>
  <si>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</si>
  <si>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</si>
  <si>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</si>
  <si>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</si>
  <si>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</si>
  <si>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</si>
  <si>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
    "id": "M3-NyO-4b-I-1",
    "stimulus": "&lt;p&gt;Click the nearest ten to the number {{T1}}.&lt;/p&gt;",
    "hint": "&lt;p&gt;To approximate a number to the tens, find between which two tens it is and choose the nearest one.&lt;/p&gt;",
    "feedback": "&lt;p&gt;To approximate {{T1}} to the tens, find between which two tens it is, that is, {{T2}} and {{T3}}.&lt;/ p&gt;&lt;p&gt;Next, check which is closer. As {{T1}} is {{T4}} units from {{T2}} and {{T5}} units from {{T3}}, the answer is {{A1}}.&lt;/p&gt;",
    "seed": {
        "parameters": [
            {
                "name": "Q1",
                "label": null,
                "min": 20,
                "max": 90,
                "step": 1
            },
            {
                "name": "Q2",
                "list": [
                    "2",
                    "3",
                    "4",
                    "6",
                    "7",
                    "8"
                ]
            }
        ],
        "calculated": [
            {
                "name": "T1",
                "function": "{{Q1}}*10+{{Q2}}",
                "temp": true
            },
            {
                "name": "T2",
                "function": "math.floor({{T1}}/10)*10",
                "temp": true
            },
            {
                "name": "T3",
                "function": "math.ceil({{T1}}/10)*10",
                "temp": true
            },
            {
                "name": "T4",
                "function": "{{T1}}-{{T2}}",
                "temp": true
            },
            {
                "name": "T5",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false,"columns":3}}}</t>
  </si>
  <si>
    <t>Escribe la decena más próxima al número {{T1}}.
La decena más próxima a {{T1}} es {{A1}}.</t>
  </si>
  <si>
    <t>Q1: Mín = 10; Máx = 90; Incremento = 1
Q2: 2, 3, 4, 6, 7, 8</t>
  </si>
  <si>
    <t>T1 = {{Q1}}*10+{{Q2}} 
A1 = Lemonlib.round({{T1}}/10)*10</t>
  </si>
  <si>
    <t>{
    "id": "M3-NyO-4b-E-1",
    "stimulus": "&lt;p&gt;Type the nearest ten to the number {{T1}}.&lt;/p&gt;",
    "template": "&lt;p&gt;The nearest ten to {{T1}} is {{response}}.&lt;/p&gt;",
    "hint": "&lt;p&gt;To approximate a number to the tens, find between which two tens it is and choose the nearest one.&lt;/p&gt;",
    "feedback": "&lt;p&gt;To approximate {{T1}} to the tens, find between which two tens it is, that is, {{T2}} and {{T3}}.&lt;/ p&gt;&lt;p&gt;Next, check which is closer. As {{T1}} is {{T4}} units from {{T2}} and {{T5}} units from {{T3}}, the answer is {{A1}}.&lt;/p&gt;",
    "seed": {
        "parameters": [
            {
                "name": "Q1",
                "label": null,
                "min": 10,
                "max": 90,
                "step": 1
            },
            {
                "name": "Q2",
                "list": [
                    "2",
                    "3",
                    "4",
                    "6",
                    "7",
                    "8"
                ]
            }
        ],
        "calculated": [
            {
                "name": "A1",
                "label": "{{function}}",
                "function": "math.round({{T1}}/10)*10"
            },
            {
                "name": "T1",
                "function": "{{Q1}}*10+{{Q2}}",
                "temp": true
            },
            {
                "name": "T2",
                "function": "math.floor({{T1}}/10)*10",
                "temp": true
            },
            {
                "name": "T3",
                "function": "math.ceil({{T1}}/10)*10",
                "temp": true
            },
            {
                "name": "T4",
                "function": "{{T1}}-{{T2}}",
                "temp": true
            },
            {
                "name": "T5",
                "function": "{{T3}}-{{T1}}",
                "temp": true
            }
        ],
        "uniques": true
    },
    "algorithm": {
        "name": "calculateOperation",
        "params": {
            "method": "equivLiteral",
            "keyboard": "NUMERICAL"
        }
    }
}</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</si>
  <si>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</si>
  <si>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</si>
  <si>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</si>
  <si>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</si>
  <si>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</si>
  <si>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</si>
  <si>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</si>
  <si>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
    "id": "M3-NyO-4b-A-1",
    "seed": {
        "parameters": [
            {
                "name": "Q1",
                "label": null,
                "min": 10,
                "max": 50,
                "step": 1
            },
            {
                "name": "Q2",
                "list": [
                    "1",
                    "2",
                    "3",
                    "4",
                    "6",
                    "7",
                    "8",
                    "9"
                ]
            }
        ],
        "uniques": true
    },
    "scaffolding": [
        {
            "id": "step-0",
            "stimulus": "&lt;p&gt;Joseph has visited an archaeological museum that is &lt;span class=\"no-break\"&gt;{{T1}} km&lt;/span&gt; away from his city. Round this distance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far is the archaeological museum?&lt;/p&gt;",
            "template": "&lt;p&gt;The museum is {{response}} km away.&lt;/p&gt;",
            "seed": {
                "calculated": [
                    {
                        "name": "1-A1",
                        "label": "{{function}}",
                        "function": "{{Q1}}*10+{{Q2}}"
                    }
                ]
            },
            "algorithm": {
                "name": "calculateOperation",
                "params": {
                    "method": "equivLiteral"
                }
            }
        },
        {
            "id": "step-2",
            "stimulus": "&lt;p&gt;What does the statement ask for?&lt;/p&gt;",
            "seed": {
                "calculated": [
                    {
                        "name": "2-A1",
                        "label": "&lt;p&gt;To approximate the distance to the museum to the tens.&lt;/p&gt;"
                    },
                    {
                        "name": "2-A2",
                        "label": "&lt;p&gt;To approximate the distance to the museum to the hundreds.&lt;/p&gt;",
                        "incorrect": true
                    },
                    {
                        "name": "2-A3",
                        "label": "&lt;p&gt;To approximate the distance to the museum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the {{T1}} km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</si>
  <si>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</si>
  <si>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</si>
  <si>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</si>
  <si>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</si>
  <si>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</si>
  <si>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</si>
  <si>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
    "id": "M3-NyO-4b-A-2",
    "seed": {
        "parameters": [
            {
                "name": "Q1",
                "label": null,
                "min": 10,
                "max": 90,
                "step": 1
            },
            {
                "name": "Q2",
                "list": [
                    "2",
                    "3",
                    "4",
                    "6",
                    "7",
                    "8"
                ]
            }
        ],
        "uniques": true
    },
    "scaffolding": [
        {
            "id": "step-0",
            "stimulus": "&lt;p&gt;In a video game, Mary earned {{T1}} stars.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stars Mary earned?&lt;/p&gt;",
            "template": "&lt;p&gt;She earned {{response}} stars.&lt;/p&gt;",
            "seed": {
                "calculated": [
                    {
                        "name": "1-A1",
                        "label": "{{function}}",
                        "function": "{{Q1}}*10+{{Q2}}"
                    }
                ]
            },
            "algorithm": {
                "name": "calculateOperation",
                "params": {
                    "method": "equivLiteral"
                }
            }
        },
        {
            "id": "step-2",
            "stimulus": "&lt;p&gt;What does the statement ask for?&lt;/p&gt;",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{{T1}} stars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</si>
  <si>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</si>
  <si>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</si>
  <si>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</si>
  <si>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</si>
  <si>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</si>
  <si>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</si>
  <si>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
    "id": "M3-NyO-4b-A-3",
    "seed": {
        "parameters": [
            {
                "name": "Q1",
                "label": null,
                "min": 10,
                "max": 90,
                "step": 1
            },
            {
                "name": "Q2",
                "list": [
                    "2",
                    "3",
                    "4",
                    "6",
                    "7",
                    "8"
                ]
            }
        ],
        "uniques": true
    },
    "scaffolding": [
        {
            "id": "step-0",
            "stimulus": "&lt;p&gt;Some biologists have found that the penguin colony they are studying has {{T1}} penguins.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penguins does the penguin colony have?&lt;/p&gt;",
            "template": "&lt;p&gt;There are {{response}} penguins in the colony.&lt;/p&gt;",
            "seed": {
                "calculated": [
                    {
                        "name": "1-A1",
                        "label": "{{function}}",
                        "function": "{{Q1}}*10+{{Q2}}"
                    }
                ]
            },
            "algorithm": {
                "name": "calculateOperation",
                "params": {
                    "method": "equivLiteral"
                }
            }
        },
        {
            "id": "step-2",
            "stimulus": "&lt;p&gt;What does the statement ask for?&lt;/p&gt;",
            "seed": {
                "calculated": [
                    {
                        "name": "2-A1",
                        "label": "&lt;p&gt;To approximate the number of penguins to the tens.&lt;/p&gt;"
                    },
                    {
                        "name": "2-A2",
                        "label": "&lt;p&gt;To approximate the number of penguins to the hundreds.&lt;/p&gt;",
                        "incorrect": true
                    },
                    {
                        "name": "2-A3",
                        "label": "&lt;p&gt;To approximate the number of penguins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{{T1}} penguins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</si>
  <si>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</si>
  <si>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</si>
  <si>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</si>
  <si>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</si>
  <si>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
    "id": "M3-NyO-4b-A-4",
    "seed": {
        "parameters": [
            {
                "name": "Q1",
                "label": null,
                "min": 10,
                "max": 90,
                "step": 1
            },
            {
                "name": "Q2",
                "list": [
                    "2",
                    "3",
                    "4",
                    "6",
                    "7",
                    "8"
                ]
            }
        ],
        "uniques": true
    },
    "scaffolding": [
        {
            "id": "step-0",
            "stimulus": "&lt;p&gt;A container contains {{T1}} cl of water. Round this amount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centiliters does the container of water hold?&lt;/p&gt;",
            "template": "&lt;p&gt;It contains {{response}} cl.&lt;/p&gt;",
            "seed": {
                "calculated": [
                    {
                        "name": "1-A1",
                        "label": "{{function}}",
                        "function": "{{Q1}}*10+{{Q2}}"
                    }
                ]
            },
            "algorithm": {
                "name": "calculateOperation",
                "params": {
                    "method": "equivLiteral",
            "keyboard": "NUMERICAL"
                }
            }
        },
        {
            "id": "step-2",
            "stimulus": "&lt;p&gt;What does the statement ask for?&lt;/p&gt;",
            "seed": {
                "calculated": [
                    {
                        "name": "2-A1",
                        "label": "&lt;p&gt;To approximate the number of centiliters in the container to the tens.&lt;/p&gt;"
                    },
                    {
                        "name": "2-A2",
                        "label": "&lt;p&gt;To approximate the number of centiliters in the container to the hundreds.&lt;/p&gt;",
                        "incorrect": true
                    },
                    {
                        "name": "2-A3",
                        "label": "&lt;p&gt;To approximate the number of centiliters in the container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{{T1}} cl in the container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</si>
  <si>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</si>
  <si>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</si>
  <si>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</si>
  <si>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</si>
  <si>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
    "id": "M3-NyO-4b-A-5",
    "seed": {
        "parameters": [
            {
                "name": "Q1",
                "label": null,
                "min": 10,
                "max": 90,
                "step": 1
            },
            {
                "name": "Q2",
                "list": [
                    "2",
                    "3",
                    "4",
                    "6",
                    "7",
                    "8"
                ]
            }
        ],
        "uniques": true
    },
    "scaffolding": [
        {
            "id": "step-0",
            "stimulus": "&lt;p&gt;At a youth soccer tournament there were {{T1}} spectators.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spectators were there in the youth tournament?&lt;/p&gt;",
            "template": "&lt;p&gt;There were {{response}} spectators.&lt;/p&gt;",
            "seed": {
                "calculated": [
                    {
                        "name": "1-A1",
                        "label": "{{function}}",
                        "function": "{{Q1}}*10+{{Q2}}"
                    }
                ]
            },
            "algorithm": {
                "name": "calculateOperation",
                "params": {
                    "method": "equivLiteral",
            "keyboard": "NUMERICAL"
                }
            }
        },
        {
            "id": "step-2",
            "stimulus": "&lt;p&gt;What does the statement ask for?&lt;/p&gt;",
            "seed": {
                "calculated": [
                    {
                        "name": "2-A1",
                        "label": "&lt;p&gt;To approximate the number of spectators to the tens.&lt;/p&gt;"
                    },
                    {
                        "name": "2-A2",
                        "label": "&lt;p&gt;To approximate the number of spectators to the hundreds.&lt;/p&gt;",
                        "incorrect": true
                    },
                    {
                        "name": "2-A3",
                        "label": "&lt;p&gt;To approximate the number of spectators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closest ten to {{T1}} spectators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</si>
  <si>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</si>
  <si>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</si>
  <si>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</si>
  <si>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</si>
  <si>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</si>
  <si>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</si>
  <si>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</si>
  <si>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</si>
  <si>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</si>
  <si>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r>
      <rPr>
        <rFont val="Calibri"/>
        <color rgb="FF000000"/>
        <sz val="12.0"/>
      </rPr>
      <t>{
    "id": "M3-NyO-31a-I-1",
    "stimulus": "&lt;p&gt;Match each addition with its result.&lt;/p&gt;",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"&lt;p&gt;For example, the result of one of these additions is:&lt;/p&gt;&lt;div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t>
    </r>
  </si>
  <si>
    <t>Escribe el resultado de la siguiente suma.
{{Q1}} + {{Q2}} = {{A1}}</t>
  </si>
  <si>
    <t>Q1-Q2= Min=100; Max = 999; Step = 1</t>
  </si>
  <si>
    <t>A1={{Q1}}+{{Q2}}</t>
  </si>
  <si>
    <t>&lt;p&gt;El resultado de esta suma es:&lt;/p&gt;
Suma de 2 sumandos y 4 posiciones
{{Q1}} + {{Q2}} = {{A1}}</t>
  </si>
  <si>
    <r>
      <rPr>
        <rFont val="Calibri"/>
        <color rgb="FF000000"/>
        <sz val="12.0"/>
      </rPr>
      <t>{
    "id": "M3-NyO-31a-E-1",
    "stimulus": "&lt;p&gt;Type the result of the following addition.&lt;/p&gt;",
    "template": "&lt;p style=\"text-align: center\"&gt;{{Q1}} + {{Q2}} = {{response}}&lt;/p&gt;",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t>
    </r>
  </si>
  <si>
    <t>María ha conseguido {{Q1}} puntos en un videojuego de carreras y su compañera Julia, {{Q2}}. ¿Cuántos puntos han conseguido entre las dos?
Entre las dos han conseguido {{A1}} puntos.</t>
  </si>
  <si>
    <r>
      <rPr>
        <rFont val="Calibri"/>
        <color rgb="FF000000"/>
        <sz val="12.0"/>
      </rPr>
      <t>{
    "id": "M3-NyO-31a-A-1",
    "stimulus": "&lt;p&gt;Lisa has scored {{Q1}} points in a racing game and Julia {{Q2}}. How many points have they scored in total?&lt;/p&gt;",
    "template": "&lt;p&gt;They got {{response}} points.&lt;/p&gt;",
    "hint": "&lt;div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this addition is:&lt;/p&gt;&lt;div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t>
    </r>
  </si>
  <si>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</si>
  <si>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</si>
  <si>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</si>
  <si>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</si>
  <si>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r>
      <rPr>
        <rFont val="Calibri"/>
        <color rgb="FF000000"/>
        <sz val="12.0"/>
      </rPr>
      <t>{
    "id": "M3-NyO-31a-A-2",
    "stimulus": "&lt;p&gt;Paul went out with his neighbors to clean up litter. In the morning they collected {{Q1}} plastic bottles and in the afternoon, {{Q2}}. How many did they collect in total?&lt;/p&gt;",
    "template": "&lt;p&gt;In total they collected {{response}} bottles.&lt;/p&gt;",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500,
                "step": 1
            },
            {
                "name": "Q2",
                "label": null,
                "min": 100,
                "max": 500,
                "step": 1
            }
        ],
        "calculated": [
            {
                "name": "T1",
                "label": "{{function}}",
                "function": "{{Q1}}+{{Q2}}-math.floor({{Q1}}/10+{{Q2}}/10)*10",
                "temp": true
            },
            {
                "name": "A1",
                "label": "{{function}}",
                "function": "{{Q1}}+{{Q2}}"
            }
        ],
        "uniques": true
    },
    "algorithm": {
        "name": "calculateOperation",
        "params": {
            "method": "equivLiteral",
            "keyboard": "NUMERICAL"
        }
    }
}</t>
    </r>
  </si>
  <si>
    <t>Un cartero ha repartido {{Q1}} cartas por la mañana y {{Q2}} por la tarde. ¿Cuántas ha repartido en el día?
Ha repartido {{A1}} cartas.</t>
  </si>
  <si>
    <t>Q1-Q2= Min=100; Max = 200; Step = 1</t>
  </si>
  <si>
    <r>
      <rPr>
        <rFont val="Calibri"/>
        <color rgb="FF000000"/>
        <sz val="12.0"/>
      </rPr>
      <t>{
    "id": "M3-NyO-31a-A-3",
    "stimulus": "&lt;p&gt;A postman has delivered {{Q1}} letters in the morning and {{Q2}} in the afternoon. How many has he delivered?&lt;/p&gt;",
    "template": "&lt;p&gt;He has delivered {{response}} letters.&lt;/p&gt;",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t>
    </r>
    <r>
      <rPr>
        <rFont val="Calibri"/>
        <color rgb="FF1155CC"/>
        <sz val="12.0"/>
        <u/>
      </rPr>
      <t>https://blueberry-assets.oneclick.es/suma_vertical_4cifras.png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200,
                "step": 1
            },
            {
                "name": "Q2",
                "label": null,
                "min": 100,
                "max": 200,
                "step": 1
            }
        ],
        "calculated": [
            {
                "name": "T1",
                "label": "{{function}}",
                "function": "{{Q1}}+{{Q2}}-math.floor({{Q1}}/10+{{Q2}}/10)*10",
                "temp": true
            },
            {
                "name": "A1",
                "label": "{{function}}",
                "function": "{{Q1}}+{{Q2}}"
            }
        ],
        "uniques": true
    },
    "algorithm": {
        "name": "calculateOperation",
        "params": {
            "method": "equivLiteral",
            "keyboard": "NUMERICAL"
        }
    }
}</t>
    </r>
  </si>
  <si>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</si>
  <si>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</si>
  <si>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</si>
  <si>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</si>
  <si>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</si>
  <si>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</si>
  <si>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</si>
  <si>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</si>
  <si>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"&lt;p&gt;Select the result of this addition. Use the number line to help you.&lt;/p&gt;&lt;p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</si>
  <si>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</si>
  <si>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</si>
  <si>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</si>
  <si>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</si>
  <si>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</si>
  <si>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"&lt;p&gt;Calculate this addition using the number line.&lt;/p&gt;&lt;div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</si>
  <si>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</si>
  <si>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</si>
  <si>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</si>
  <si>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"&lt;p&gt;On a long trip, a bus traveled {{Q1}} km on the first day and {{T1}} km on the second day. How many kilometers did it travel between the two days?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"&lt;p&gt;The bus traveled {{response}} km.&lt;/p&gt;",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</si>
  <si>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</si>
  <si>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</si>
  <si>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</si>
  <si>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</si>
  <si>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"&lt;p&gt;Alba's father read two books, one with {{Q1}} pages and the other with {{T1}} pages. How many pages did he read in total?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"&lt;p&gt;He read {{response}} pages.&lt;/p&gt;",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</si>
  <si>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</si>
  <si>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</si>
  <si>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</si>
  <si>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"&lt;p&gt;Jose's house was flooded and he had to call in some masons. The price is ${{Q1}} for materials and ${{T1}} for labor. How much will he have to pay?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"&lt;p&gt;The total price is {{response}} €.&lt;/p&gt;",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</si>
  <si>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</si>
  <si>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</si>
  <si>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</si>
  <si>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</si>
  <si>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</si>
  <si>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</si>
  <si>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</si>
  <si>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</si>
  <si>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</si>
  <si>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</si>
  <si>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
    "id": "M3-NyO-31c-I-1",
    "seed": {
        "parameters": [
            {
                "name": "Q1",
                "label": null,
                "min": 1,
                "max": 9,
                "step": 1
            },
            {
                "name": "Q2",
                "label": null,
                "min": 1,
                "max": 9,
                "step": 1
            },
            {
                "name": "Q3",
                "label": null,
                "min": 1,
                "max": 9,
                "step": 1
            },
            {
                "name": "Q4",
                "label": null,
                "min": 1,
                "max": 9,
                "step": 1
            },
            {
                "name": "Q5",
                "label": null,
                "min": 1,
                "max": 9,
                "step": 1
            },
            {
                "name": "Q6",
                "label": null,
                "min": 1,
                "max": 9,
                "step": 1
            }
        ],
        "uniques": true
    },
    "scaffolding": [
        {
            "id": "step-0",
            "stimulus": "&lt;p&gt;To work on mental arithmetic, solve the following addition by grouping its terms together.&lt;/p&gt;&lt;p style=\"text-align: center\"&gt;{{T10}} + {{T11}} = ...&lt;/p&gt;",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"name": "0-A5",
                        "label": "{{function}}",
                        "function": "{{Q1}}*100+{{Q5}}*100",
                        "incorrect": true
                    },
                    {
                        "name": "0-A6",
                        "label": "{{function}}",
                        "function": "{{Q2}}*10+{{Q4}}*10",
                        "incorrect": true
                    },
                    {
                        "name": "0-A7",
                        "label": "{{function}}",
                        "function": "{{Q3}}+{{Q1}}",
                        "incorrect": true
                    },
                    {
                        "name": "0-A8",
                        "label": "{{function}}",
                        "function": "{{T10}}+{{T11}}+{{Q3}}*10",
                        "incorrect": true
                    }
                ]
            },
            "algorithm": {
                "name": "calculateOperation",
                "template": "Cloze with drag &amp; drop"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{{T5}}&lt;/p&gt;&lt;p style=\"text-align: center\"&gt;{{T3}} + {{T4}} = {{T6}}&lt;/p&gt;&lt;p style=\"text-align: center\"&gt;{{Q3}} + {{Q6}} = {{T7}}&lt;/p&gt;&lt;p style=\"text-align: center\"&gt;{{T10}} + {{T11}} = {{response}}&lt;/p &gt;",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"T5",
                        "label": "{{function}}",
                        "function": "{{T1}}+{{T2}}",
                        "temp": true
                    },
                    {
                        "name": "T6",
                        "label": "{{function}}",
                        "function": "{{T3}}+{{T4}}",
                        "temp": true
                    },
                    {
                        "name": "T7",
                        "label": "{{function}}",
                        "function": "{{Q3}}+{{Q6}}",
                        "temp": true
                    },
                    {
                        "name": "4-A1",
                        "label": "{{function}}",
                        "function": "{{T10}}+{{T11}}"
                    }
                ]
            },
            "algorithm": {
                "name": "calculateOperation",
                "params": {
                    "method": "equivLiteral",
                    "keyboard": "NUMERICAL"
                }
            }
        }
    ]
}</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</si>
  <si>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</si>
  <si>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</si>
  <si>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
    "id": "M3-NyO-31c-E-1",
    "seed": {
        "parameters": [
            {
                "name": "Q1",
                "label": null,
                "min": 1,
                "max": 9,
                "step": 1
            },
            {
                "name": "Q2",
                "label": null,
                "min": 1,
                "max": 9,
                "step": 1
            },
            {
                "name": "Q3",
                "label": null,
                "min": 1,
                "max": 9,
                "step": 1
            },
            {
                "name": "Q4",
                "label": null,
                "min": 1,
                "max": 9,
                "step": 1
            },
            {
                "name": "Q5",
                "label": null,
                "min": 1,
                "max": 9,
                "step": 1
            },
            {
                "name": "Q6",
                "label": null,
                "min": 1,
                "max": 9,
                "step": 1
            }
        ],
        "uniques": true
    },
    "scaffolding": [
        {
            "id": "step-0",
            "stimulus": "&lt;p&gt;To work on mental arithmetic, solve the following addition by grouping its terms together.&lt;/p&gt;&lt;p style=\"text-align: center\"&gt;{{T10}} + {{T11}} = ...&lt;/p&gt;",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</si>
  <si>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</si>
  <si>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</si>
  <si>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
    "id": "M3-NyO-31c-A-1",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"&lt;p&gt;Albert's mother read a book with {{T10}} pages last month and this month another with {{T11}} pages. How many pages has she read in the two months?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t>
  </si>
  <si>
    <t>Una floristería vendió la semana pasada {{T10}} rosas y esta semana ha vendido {{T11}}. ¿Cuántas rosas ha vendido entre las dos semanas? Para trabajar el cálculo mental, resuelve la suma agrupando sus términos.
{{T1}} + {{T2}} = {{A1}}
{{T3}} + {{T4}} = {{A2}}
{{Q3}} + {{Q6}} = {{A3}}
Por tanto:
{{T10}} + {{T11}} = {{A4}}</t>
  </si>
  <si>
    <t>{
    "id": "M3-NyO-31c-A-2",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 florist sold {{T10}} roses last week and {{T11}} this week. How many roses has he sold between the two weeks?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</si>
  <si>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</si>
  <si>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
    "id": "M3-NyO-31c-A-3",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"&lt;p&gt;An aquarium sold {{T10}} tickets on the first day of the season and {{T11}} on the second. How many tickets did they sell in the two days?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t>
  </si>
  <si>
    <t>M3-NyO-7a</t>
  </si>
  <si>
    <t>Utiliza el algoritmo de la suma (nºs naturales de 4 cifras)</t>
  </si>
  <si>
    <t>Escoge el resultado correcto de esta suma.
{{Q1}} + {{Q2}} = {{response}}
{{A1}}*
{{A2}}
{{A3}}
{{A4}}
{{A5}}
Se ven 3</t>
  </si>
  <si>
    <t>Escoge el resultado correcto de esta suma.
{{Q1}} + {{Q2}} = {{A1}}* | {{A2}} | {{A3}}</t>
  </si>
  <si>
    <t>Q1: Mín = 1000; Máx = 99999; step = 1
Q2: Mín = 1000; Máx = 9999; step = 1
Q3: Mín = 10; Máx = 90; Step = 10
Q4: Mín = 10; Máx = 90; Step = 10</t>
  </si>
  <si>
    <t>A1 = {{Q1}} + {{Q2}}
A2 = {{Q1}} + {{Q3}}
A3 = {{Q2}} + {{Q4}}
A4 = {{Q1}} - {{Q3}}
A5 = {{Q2}} - {{Q4}}</t>
  </si>
  <si>
    <t>{
    "id": "M3-NyO-7a-I-1",
    "stimulus": "&lt;p&gt;Choose the correct result of this addition.&lt;/p&gt;&lt;p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"&lt;p&gt;The result of this addition is:&lt;/p&gt;&lt;div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t>
  </si>
  <si>
    <t>Resuelve la siguiente suma.
{{Q1}} + {{Q2}} = {{A1}}</t>
  </si>
  <si>
    <t>Resuelve la suma entre {{Q1}} y {{Q2}}
{{Q1}} + {{Q2}} = {{A1}}</t>
  </si>
  <si>
    <t>Q1: Mín = 1000; Máx = 99999; step = 1
Q2: Mín = 1000; Máx = 9999; step = 1</t>
  </si>
  <si>
    <t>A1 = {{Q1}} + {{Q2}}</t>
  </si>
  <si>
    <r>
      <rPr>
        <rFont val="Calibri"/>
        <color rgb="FF000000"/>
        <sz val="12.0"/>
      </rPr>
      <t>{
    "id": "M3-NyO-7a-E-1",
    "stimulus": "&lt;p&gt;Solve the following addition.&lt;/p&gt;",
    "template": "&lt;p style=\"text-align: center\"&gt;{{Q1}} + {{Q2}} = {{response}}&lt;/p&gt;",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this addition is:&lt;/p&gt;&lt;div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t>
    </r>
  </si>
  <si>
    <t>En una tienda &lt;i&gt;online&lt;/i&gt; se han vendido {{Q1}} prendas de mujer y {{Q2}} prendas de hombre durante la semana de descuentos especiales. ¿Qué cantidad de prendas se ha vendido en total?
Se han vendido {{A1}} prendas en total.</t>
  </si>
  <si>
    <t>En una tienda  de multimarcas, se han vendido {{Q1}} prendas de mujer y {{Q2}} prendas de hombre, el día de descuentos anuales. ¿Qué cantidad de prendas se han vendido en total?
Se han vendido en total {{A1}} prendas.</t>
  </si>
  <si>
    <t>Q1: Mín = 100; Máx =  1000; step = 10
Q2: Mín = 100; Máx = 1000; step = 10</t>
  </si>
  <si>
    <t>&lt;p&gt;El resultado de la suma es:&lt;/p&gt;
Suma de 2 sumandos y 4 posiciones
{{Q1}} + {{Q2}} = {{A1}}</t>
  </si>
  <si>
    <r>
      <rPr>
        <rFont val="Calibri"/>
        <color rgb="FF000000"/>
        <sz val="12.0"/>
      </rPr>
      <t>{
    "id": "M3-NyO-7a-A-1",
    "stimulus": "&lt;p&gt;In an online store, {{Q1}} women's garments and {{Q2}} men's garments have been sold during the special discount week. What amount of garment has been sold in total?&lt;/p&gt;",
    "template": "&lt;p&gt;{{response}} garments have been sold.&lt;/p&gt;",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r>
  </si>
  <si>
    <t>En el mercado hay a la venta {{Q1}} cajas de frutas de temporada y {{Q2}} cajas de frutas tropicales. ¿Cuántas cajas de frutas hay en el mercado en total?
En el mercado hay {{A1}} cajas de frutas en total.</t>
  </si>
  <si>
    <t>En el mercado de frutos tienen para la venta, {{Q1}} cajones de frutas de estación, y {{Q2}} cajones de frutas tropicales. ¿Cuántos cajones de frutas hay en total, en el mercado?
En el mercado hay {{A1}} cajones de frutas, en total.</t>
  </si>
  <si>
    <t>Q1: Mín = 100; Máx =  1999; step = 10
Q2: Mín = 100; Máx =  999; step = 10</t>
  </si>
  <si>
    <r>
      <rPr>
        <rFont val="Calibri"/>
        <color rgb="FF000000"/>
        <sz val="12.0"/>
      </rPr>
      <t>{
    "id": "M3-NyO-7a-A-2",
    "stimulus": "&lt;p&gt;On the market there are {{Q1}} boxes of seasonal fruits and {{Q2}} boxes of tropical fruits for sale. How many boxes of fruit are there on the market in total?&lt;/ p&gt;",
    "template": "&lt;p&gt;There are {{response}} boxes of fruit.&lt;/p&gt;",
    "hint": "&lt;div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r>
  </si>
  <si>
    <t>El día de su lanzamiento, la canción de una estrella pop ha conseguido {{Q1}} reproducciones en una plataforma de música y {{Q2}} reproducciones en una plataforma de vídeos. ¿Cuántas reproducciones ha tenido en total durante el día del lanzamiento?
La canción ha acumulado {{A1}} reproducciones en total.</t>
  </si>
  <si>
    <t>Una canción, en su primer día de lanzamiento, cuenta con {{Q1}} reproducciones en una plataforma de música. Mientras que en una plataforma de videos, cuenta con {{Q2}} reproducciones. ¿Cuántas reproducciones tuvo en total, la canción, el día del lanzamiento?
La canción tuvo {{A1}} reproducciones en total.</t>
  </si>
  <si>
    <t>Q1: Mín = 9000; Máx = 99999; step = 10
Q2: Mín = 9000; Máx =  99999; step = 10</t>
  </si>
  <si>
    <t>Suma de 2 sumandos y 5 posiciones
{{Q1}} + {{Q2}} = {{T1}}</t>
  </si>
  <si>
    <t>&lt;p&gt;El resultado de la suma es:&lt;/p&gt;
Suma de 2 sumandos y 5 posiciones
{{Q1}} + {{Q2}} = {{A1}}</t>
  </si>
  <si>
    <r>
      <rPr>
        <rFont val="Calibri"/>
        <color rgb="FF000000"/>
        <sz val="12.0"/>
      </rPr>
      <t>{
    "id": "M3-NyO-7a-A-3",
    "stimulus": "&lt;p&gt;On the day of its release, a song by a pop star got {{Q1}} views on one platform and {{Q2}} on another. How many total views did it get?&lt;/p&gt;",
    "template": "&lt;p&gt;The song got {{response}} views.&lt;/p&gt;",
    "hint": "&lt;div class=\"lemo-fixed-to-responsive\" style=\"max-width: 100px;max-height: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20%; top: 65%;\"&gt;... {{T1}}&lt;/span&gt;\n\t\t\t&lt;span class=\"lemo-graphie-label\" style=\"position: absolute; right: 20%; top: 35%;\"&gt;{{Q2}}&lt;/span&gt;\n\t\t\t&lt;span class=\"lemo-graphie-label\" style=\"position: absolute; right: 20%; top: 8%;\"&gt;{{Q1}}&lt;/span&gt;\n\t\t&lt;/div&gt;\n\t&lt;/div&gt;\n&lt;/div&gt;",
    "feedback": "&lt;p&gt;The result of the addition is:&lt;/p&gt;&lt;div class=\"lemo-fixed-to-responsive\" style=\"max-width: 100px;max-height: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20%; top: 65%;\"&gt;{{A1}}&lt;/span&gt;\n\t\t\t&lt;span class=\"lemo-graphie-label\" style=\"position: absolute; right: 20%; top: 35%;\"&gt;{{Q2}}&lt;/span&gt;\n\t\t\t&lt;span class=\"lemo-graphie-label\" style=\"position: absolute; right: 20%; top: 8%;\"&gt;{{Q1}}&lt;/span&gt;\n\t\t&lt;/div&gt;\n\t&lt;/div&gt;\n&lt;/div&gt;",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t>
    </r>
  </si>
  <si>
    <t>Ignacio ha recogido {{Q1}} monedas doradas y {{Q2}} monedas plateadas en un videojuego. ¿Cuántas modenas ha conseguido en total?
Ha conseguido {{A1}} monedas.</t>
  </si>
  <si>
    <t>Ignacio ha recolectado {{Q1}} monedas doradas y {{Q2}} monedas plateadas, en su videojuego favorito.
¿Cuántas modenas ha recolectado en total?
Ha recolectado {{A1}} monedas.</t>
  </si>
  <si>
    <t>Q1: Mín = 1000; Máx =  9999; step = 10
Q2: Mín = 1000; Máx =  9999; step = 10</t>
  </si>
  <si>
    <r>
      <rPr>
        <rFont val="Calibri"/>
        <color rgb="FF000000"/>
        <sz val="12.0"/>
      </rPr>
      <t>{
    "id": "M3-NyO-7a-A-4",
    "stimulus": "&lt;p&gt;Henry collected {{Q1}} gold and {{Q2}} silver coins in a video game. How many coins did he collect in total?&lt;/p&gt;",
    "template": "&lt;p&gt;He collected {{response}} coins.&lt;/p&gt;",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r>
  </si>
  <si>
    <t>Dos camiones han salido de una fábrica cargados de juguetes. El primero lleva {{Q1}} cajas y el segundo, {{Q2}}. ¿Cuántas cajas transportan entre los dos camiones?
Entre los dos camiones llevan {{A1}} cajas de juguetes.</t>
  </si>
  <si>
    <t>Dos camiones, de la fábrica de juguetes, salen cargados para comenzar la distribución en la jugueterías. El primero sale con {{Q1}} cajas con juguetes, y el segundo con {{Q2}} cajas. ¿Qué cantidad total, de cajas con juguetes, van a distribuir?
Van a distribuir {{A1}} cajas, con juguetes.</t>
  </si>
  <si>
    <t>Q1: Mín = 1000; Máx = 9999; step = 10
Q2: Mín = 1000; Máx = 9999; step = 10</t>
  </si>
  <si>
    <r>
      <rPr>
        <rFont val="Calibri"/>
        <color rgb="FF000000"/>
        <sz val="12.0"/>
      </rPr>
      <t>{
    "id": "M3-NyO-7a-A-5",
    "stimulus": "&lt;p&gt;Two trucks have left a factory loaded with toys. The first carries {{Q1}} boxes and the second {{Q2}}. How many boxes are transported between the two trucks?&lt;/p &gt;",
    "template": "&lt;p&gt;There are {{response}} boxes of toys.&lt;/p&gt;",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t>
    </r>
    <r>
      <rPr>
        <rFont val="Calibri"/>
        <color rgb="FF1155CC"/>
        <sz val="12.0"/>
        <u/>
      </rPr>
      <t>https://blueberry-assets.oneclick.es/suma_vertical_6cifras.png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r>
  </si>
  <si>
    <t>M3-NyO-8a</t>
  </si>
  <si>
    <t>Utiliza la propiedad conmutativa de la suma (nºs naturales de 4 cifras)</t>
  </si>
  <si>
    <t>¿En cuál de estas equivalencias se ve la propiedad conmutativa de la suma?
{{Q1}} + {{Q2}} = {{Q2}} + {{Q1}}*
{{Q3}} + {{Q4}} + {{Q5}} = {{Q4}} + {{Q5}} + {{Q3}}*
{{Q6}} + ({{Q7}} + {{Q8}}) = ({{Q6}} + {{Q7}}) + {{Q8}}
({{Q9}} + {{Q10}}) + {{Q11}} = {{Q9}} + ({{Q10}} + {{Q11}})
({{Q12}} + {{Q13}}) + {{Q14}} = {{Q12}} + ({{Q13}} + {{Q14}})
{{Q15}} + ({{Q16}} + {{Q17}}) = ({{Q15}} + {{Q16}}) + {{Q17}}
(Se ven 3, 1 correcta)</t>
  </si>
  <si>
    <t>True or false</t>
  </si>
  <si>
    <t>Q1-Q11: Mín = 100; Máx = 2000; Step = 1
Q12: Min = 800; Máx = 1000; Step = 1
Q15: Min = 800; Máx = 1000; Step = 1
Q13: Min = 100; Máx = 700; Step = 1
Q16: Min = 100; Máx = 700; Step = 1
Q14: Min = 10; Máx = 50; Step = 1
Q17: Min = 10; Máx = 50; Step = 1</t>
  </si>
  <si>
    <t>Las sumas tienen propiedad conmutativa porque el orden de los sumandos no altera el resultado.</t>
  </si>
  <si>
    <t>&lt;p&gt;Las sumas tienen propiedad conmutativa porque el orden de los sumandos no altera el resultado:&lt;/p&gt;&lt;p&gt;{{Q1}} + {{Q2}} = {{Q2}} + {{Q1}} = {{T1}}&lt;/p&gt;
- Si falla A3
&lt;p&gt;En esta suma se ve la propiedad asociativa: la forma de agrupar los números no cambia el resultado.&lt;/p&gt;
- Si falla A4
&lt;p&gt;En esta suma se ve la propiedad asociativa: la forma de agrupar los números no cambia el resultado.&lt;/p&gt;
- Si falla A5
&lt;p&gt;En esta suma se ve la propiedad asociativa: la forma de agrupar los números no cambia el resultado.&lt;/p&gt;
- Si falla A6
&lt;p&gt;En esta suma se ve la propiedad asociativa: la forma de agrupar los números no cambia el resultado.&lt;/p&gt;</t>
  </si>
  <si>
    <t>T1 = {{Q1}}+{{Q2}}</t>
  </si>
  <si>
    <t>{
    "id": "M3-NyO-8a-I-1",
    "stimulus": "&lt;p&gt;In which of these equivalences is the commutative property of addition seen?&lt;/p&gt;",
    "hint": "&lt;p&gt;Additions have commutative property because the order of the addends does not change the result.&lt;/p&gt;",
    "feedback": "&lt;p&gt;Additions have commutative property because the order of the addends does not change the result:&lt;/p&gt;&lt;p style=\"text-align: center\"&gt;{{Q1}} + {{Q2}} = {{Q2}} + { {Q1}}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"&lt;p&gt;You can see the associative property in this addition: the way you group the numbers doesn't change the result.&lt;/p&gt;"
            },
            {
                "name": "A4",
                "label": "({{Q9}} + {{Q10}}) + {{Q11}} = {{Q9}} + ({{Q10}} + {{Q11}})",
                "function": "",
                "incorrect": true,
                "feedback": "&lt;p&gt;You can see the associative property in this addition: the way you group the numbers doesn't change the result.&lt;/p&gt;"
            },
            {
                "name": "A5",
                "label": "({{Q12}} + {{Q13}}) + {{Q14}} = {{Q12}} + ({{Q13}} + {{Q14}})",
                "function": "",
                "incorrect": true,
                "feedback": "&lt;p&gt;You can see the associative property in this addition: the way you group the numbers doesn't change the result.&lt;/p&gt;"
            },
            {
                "name": "A6",
                "label": "{{Q15}} + ({{Q16}} + {{Q17}}) = ({{Q15}} + {{Q16}}) + {{Q17}}",
                "function": "",
                "incorrect": true,
                "feedback": "&lt;p&gt;You can see the associative property in this addition: the way you group the numbers doesn't change the result.&lt;/p&gt;"
            }
        ],
        "uniques": true
    },
    "algorithm": {
        "name": "trueFalse",
        "template": "Choice matrix – inline",
        "params": {
            "countCorrect": 1,
            "countIncorrect": 2,
            "options": [
                "Yes",
                "No"
            ]
        }
    }
}</t>
  </si>
  <si>
    <t>Completa la siguiente suma para que se verifique la propiedad conmutativa.
{{Q1}} + {{Q2}} = {{A1}} + {{A2}}</t>
  </si>
  <si>
    <t>Q1: Mín 100;Máx 9900; Step: 1
Q2: Mín 100;Máx 9900; Step: 1</t>
  </si>
  <si>
    <t>A1 = {{Q2}}
A2 = {{Q1}}</t>
  </si>
  <si>
    <t>&lt;p&gt;Las sumas tienen propiedad conmutativa porque el orden de los sumandos no altera el resultado:&lt;/p&gt;&lt;p&gt;{{Q1}} + {{Q2}} = {{Q2}} + {{Q1} = {{T1}}&lt;/p&gt;
Sin TE particular</t>
  </si>
  <si>
    <t>{
    "id": "M3-NyO-8a-E-1",
    "stimulus": "&lt;p&gt;Complete the following addition so that the commutative property is verified.&lt;/p&gt;",
    "template": "&lt;p style=\"text-align: center\"&gt;{{Q1}} + {{Q2}} = {{response}} + {{response}}&lt;/p&gt;",
    "hint": "&lt;p&gt;Additions have commutative property because the order of the addends does not change the result.&lt;/p&gt;",
    "feedback": "&lt;p&gt;Additions have commutative property because the order of the addends does not change the result:&lt;/p&gt;&lt;p style=\"text-align: center\"&gt;{{Q1}} + {{Q2}} = {{Q2}} + {{Q1}} = {{T1}}&lt;/p&gt;",
    "seed": {
        "parameters": [
            {
                "name": "Q1",
                "label": null,
                "min": 100,
                "max": 9900,
                "step": 1
            },
            {
                "name": "Q2",
                "label": null,
                "min": 100,
                "max": 9900,
                "step": 1
            }
        ],
        "calculated": [
            {
                "name": "A1",
                "label": "{{Q2}}",
                "function": "{{Q2}}"
            },
            {
                "name": "A2",
                "label": "{{Q1}}",
                "function": "{{Q1}}"
            },
            {
                "name": "T1",
                "label": "",
                "function": "{{Q1}}+{{Q2}}",
                "temp": true
            }
        ],
        "uniques": true
    },
    "algorithm": {
        "name": "calculateOperation",
        "params": {
            "method": "equivLiteral",
            "keyboard": "NUMERICAL"
        }
    }
}</t>
  </si>
  <si>
    <t>M3-NyO-8b</t>
  </si>
  <si>
    <t>Utiliza la propiedad asociativa de la suma (nºs naturales de 4 cifras)</t>
  </si>
  <si>
    <t>¿En cuál de estas equivalencias se ve la propiedad asociativa de la suma?
A1: {{Q1}} + ({{Q2}} + {{Q3}}) = ({{Q3}} + {{Q1}}) + {{Q2}}*
A2: ({{Q4}} + {{Q5}}) + {{Q6}} = {{Q5}} + ({{Q4}} + {{Q6}})*
A3: {{Q7}} + {{Q8}} = {{Q8}} + {{Q7}}
A4: {{Q9}} + {{Q10}} + {{Q11}} = {{Q11}} + {{Q9}} + {{Q10}}
(Se ven 3, 1 correcta)</t>
  </si>
  <si>
    <t>Q1-Q10: Mín = 100; Máx = 2000; Step = 1</t>
  </si>
  <si>
    <t>Las sumas tienen propiedad asociativa porque la forma de agrupar los sumandos no altera el resultado.</t>
  </si>
  <si>
    <t>&lt;p&gt;Las sumas tienen propiedad asociativa porque la forma de agrupar los sumandos no altera el resultado:&lt;/p&gt;&lt;p&gt;{{Q6}} + ({{Q7}} + {{Q8}}) = ({{Q6}} + {{Q7}}) + {{Q8}} = {{T1}}&lt;/p&gt;
- Si falla A3
&lt;p&gt;En esta suma se ve la propiedad conmutativa: el orden en que se suman dos números no cambia el resultado de la suma.&lt;/p&gt;
- Si falla A4
&lt;p&gt;En esta suma se ve la propiedad conmutativa: el orden en que se suman dos números no cambia el resultado de la suma.&lt;/p&gt;</t>
  </si>
  <si>
    <t>T1={{Q6}}+{{Q7}}+{{Q8}}</t>
  </si>
  <si>
    <t>{
    "id": "M3-NyO-8b-I-1",
    "stimulus": "&lt;p&gt;In which of these equivalences is the associative property of addition seen?&lt;/p&gt;",
    "hint": "&lt;p&gt;Additions have associative property because the way the addends are grouped does not change the result.&lt;/p&gt;",
    "feedback": "&lt;p&gt;Additions have associative property because the way the addends are grouped does not change the result:&lt;/p&gt;&lt;p&gt;{{Q6}} + ({{Q7}} + {{Q8}}) = ({{Q6}} + {{Q7}}) + {{Q8}}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"calculated": [
            {
                "name": "A1",
                "label": "{{Q1}} + ({{Q2}} + {{Q3}}) = ({{Q3}} + {{Q1}}) + {{Q2}}",
                "function": ""
            },
            {
                "name": "A2",
                "label": "({{Q4}} + {{Q5}}) + {{Q6}} = {{Q5}} + ({{Q4}} + {{Q6}})",
                "function": ""
            },
            {
                "name": "A3",
                "label": "{{Q7}} + {{Q8}} = {{Q8}} + {{Q7}}",
                "function": "",
                "incorrect": true,
                "feedback": "&lt;p&gt;You can see the commutative property in this addition: the order in which two numbers are added does not change the result of the addition.&lt;/p&gt;"
            },
            {
                "name": "A4",
                "label": "{{Q9}} + {{Q10}} + {{Q11}} = {{Q11}} + {{Q9}} + {{Q10}}",
                "function": "",
                "incorrect": true,
                "feedback": "&lt;p&gt;You can see the commutative property in this addition: the order in which two numbers are added does not change the result of the addition.&lt;/p&gt;"
            },
            {
                "name": "T1",
                "label": "",
                "function": "{{Q6}} + {{Q7}} + {{Q8}}",
                "temp": true
            }
        ],
        "uniques": true
    },
    "algorithm": {
        "name": "trueFalse",
        "template": "Multiple choice – standard",
        "params": {
            "countCorrect": 1,
            "countIncorrect": 2,
            "showCheckIcon": true
        }
    }
}</t>
  </si>
  <si>
    <t>Utiliza la propiedad asociativa para calcular la siguiente suma.
({{Q1}} + {{Q2}}) + {{Q3}} = {{A1}} + {{Q3}} = {{A2}}
{{Q1}} + ({{Q2}} + {{Q3}}) = {{Q1}} + {{A3}} = {{A2}}</t>
  </si>
  <si>
    <t>Q1: Mín 100;Máx 9999; Step: 1
Q2: Mín 100;Máx 9999; Step: 1
Q3: Mín 100;Máx 9999; Step: 1</t>
  </si>
  <si>
    <t>A1 = {{Q1}}+{{Q2}}
A2 = {{Q1}}+{{Q2}}+{{Q3}}
A3 = {{Q2}}+{{Q3}}
A4 = {{Q1}}+{{Q2}}+{{Q3}}</t>
  </si>
  <si>
    <t>&lt;p&gt;Las sumas tienen propiedad asociativa porque la forma de agrupar los sumandos no altera el resultado:&lt;/p&gt;&lt;p&gt;({{Q1}} + {{Q2}}) + {{Q3}} = {{Q1}} + ({{Q2}} + {{Q3}}) = {{A4}}&lt;/p&gt;
Sin TE particular</t>
  </si>
  <si>
    <t>{
    "id": "M3-NyO-8b-E-1",
    "stimulus": "&lt;p&gt;Use the associative property to calculate the following addition.&lt;/p&gt;",
    "template": "&lt;p&gt;({{Q1}} + {{Q2}}) + {{Q3}} = {{response}} + {{Q3}} = {{response}}&lt;/p&gt;&lt;p style=\"text-align: center\"&gt;{{Q1}} + ({{Q2}} + {{Q3}}) = {{Q1}} + {{response}} = {{response}}&lt;/p&gt;",
    "hint": "&lt;p&gt;Additions have associative property because the way the addends are grouped does not change the result.&lt;/p&gt;",
    "feedback": "&lt;p&gt;Additions have associative property because the way the addends are grouped does not change the result:&lt;/p&gt;&lt;p&gt;({{Q1}} + {{Q2}}) + {{Q3}} = {{Q1}} + ({{Q2}} + {{Q3}}) = {{A4}}&lt;/p&gt;",
    "seed": {
        "parameters": [
            {
                "name": "Q1",
                "label": null,
                "min": 100,
                "max": 9999,
                "step": 1
            },
            {
                "name": "Q2",
                "label": null,
                "min": 100,
                "max": 9999,
                "step": 1
            },
            {
                "name": "Q3",
                "label": null,
                "min": 100,
                "max": 9999,
                "step": 1
            }
        ],
        "calculated": [
            {
                "name": "A1",
                "label": "",
                "function": "{{Q1}}+{{Q2}}"
            },
            {
                "name": "A2",
                "label": "",
                "function": "{{Q1}}+{{Q2}}+{{Q3}}"
            },
            {
                "name": "A3",
                "label": "",
                "function": "{{Q2}}+{{Q3}}"
            },
            {
                "name": "A4",
                "label": "",
                "function": "{{Q1}}+{{Q2}}+{{Q3}}"
            }
        ],
        "uniques": true
    },
    "algorithm": {
        "name": "calculateOperation",
        "params": {
            "method": "equivLiteral",
            "keyboard": "NUMERICAL"
        }
    }
}</t>
  </si>
  <si>
    <t>Utiliza la propiedad asociativa para calcular la siguiente suma.
{{Q1}} + ({{Q2}} + {{Q3}}) = {{Q1}} + {{A1}} = {{A2}}
({{Q1}} + {{Q2}}) + {{Q3}}) = {{A3}} + {{Q3}} = {{A2}}</t>
  </si>
  <si>
    <t>A1 = {{Q2}}+{{Q3}}
A2 = {{Q1}}+{{Q2}}+{{Q3}}
A3 = {{Q1}}+{{Q2}}
A4 = {{Q1}}+{{Q2}}+{{Q3}}</t>
  </si>
  <si>
    <t>{
    "id": "M3-NyO-8b-E-2",
    "stimulus": "&lt;p&gt;Use the associative property to calculate the following addition.&lt;/p&gt;",
    "template": "&lt;p style=\"text-align: center\"&gt;{{Q1}} + ({{Q2}} + {{Q3}}) = {{Q1}} + {{response}} = {{response}}&lt;/p&gt;&lt;p&gt;({{Q1}} + {{Q2}}) + {{Q3}} = {{response}} + {{Q3}} = {{response}}&lt;/p&gt;",
    "hint": "&lt;p&gt;Additions have associative property because the way the addends are grouped does not change the result.&lt;/p&gt;",
    "feedback": "&lt;p&gt;Additions have associative property because the way the addends are grouped does not change the result:&lt;/p&gt;&lt;p&gt;({{Q1}} + {{Q2}}) + {{Q3}} = {{Q1}} + ({{Q2}} + {{Q3}}) = {{A4}}&lt;/p&gt;",
    "seed": {
        "parameters": [
            {
                "name": "Q1",
                "label": null,
                "min": 100,
                "max": 9999,
                "step": 1
            },
            {
                "name": "Q2",
                "label": null,
                "min": 100,
                "max": 9999,
                "step": 1
            },
            {
                "name": "Q3",
                "label": null,
                "min": 100,
                "max": 9999,
                "step": 1
            }
        ],
        "calculated": [
            {
                "name": "A1",
                "label": "",
                "function": "{{Q2}}+{{Q3}}"
            },
            {
                "name": "A2",
                "label": "",
                "function": "{{Q1}}+{{Q2}}+{{Q3}}"
            },
            {
                "name": "A3",
                "label": "",
                "function": "{{Q1}}+{{Q2}}"
            },
            {
                "name": "A4",
                "label": "",
                "function": "{{Q1}}+{{Q2}}+{{Q3}}"
            }
        ],
        "uniques": true
    },
    "algorithm": {
        "name": "calculateOperation",
        "params": {
            "method": "equivLiteral",
            "keyboard": "NUMERICAL"
        }
    }
}</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</si>
  <si>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</si>
  <si>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</si>
  <si>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</si>
  <si>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</si>
  <si>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</si>
  <si>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</si>
  <si>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</si>
  <si>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</si>
  <si>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</si>
  <si>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r>
      <rPr>
        <rFont val="Calibri"/>
        <color rgb="FF000000"/>
        <sz val="12.0"/>
      </rPr>
      <t>{
 "id": "M3-NyO-32a-I-1",
 "stimulus": "&lt;p&gt;Match each subtraction with its result.&lt;/p&gt;",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65%;\"&gt;...{{T4}}&lt;/span&gt;\n\t\t\t&lt;span class=\"lemo-graphie-label\" style=\"position: absolute; right: 15%; top: 35%;\"&gt;{{Q21}}&lt;/span&gt;\n\t\t\t&lt;span class=\"lemo-graphie-label\" style=\"position: absolute; right: 15%; top: 8%;\"&gt;{{T1}}&lt;/span&gt;\n\t\t&lt;/div&gt;\n\t&lt;/div&gt;\n&lt;/div&gt;",
 "feedback": "&lt;p&gt;For example, the result of one of these subtractions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t>
    </r>
  </si>
  <si>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</si>
  <si>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</si>
  <si>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</si>
  <si>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</si>
  <si>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</si>
  <si>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</si>
  <si>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r>
      <rPr>
        <rFont val="Calibri"/>
        <color rgb="FF000000"/>
        <sz val="12.0"/>
      </rPr>
      <t>{
    "id": "M3-NyO-32a-E-1",
    "stimulus": "&lt;p&gt;Type the result of the following subtraction.&lt;/p&gt;",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t>
    </r>
  </si>
  <si>
    <t xml:space="preserve">Felipe tenía una colección de {{T1}} sellos, pero ha regalado {{Q1}}. ¿Cuántos sellos le quedan?
Le quedan {{A1}} sellos. </t>
  </si>
  <si>
    <t>Q1= Min=100; Max=400; Step=1 
Q2= Min=100; Max=300; Step=1</t>
  </si>
  <si>
    <t>[Resta vertical de 3 posiciones]
T1-Q1=T2</t>
  </si>
  <si>
    <r>
      <rPr>
        <rFont val="Calibri"/>
        <color rgb="FF000000"/>
        <sz val="12.0"/>
      </rPr>
      <t>{
    "id": "M3-NyO-32a-A-1",
    "stimulus": "&lt;p&gt;Felipe had a collection of {{T1}} stamps, but he has given away {{Q1}}. How many stamps does he have left?&lt;/p&gt;",
    "template": "&lt;p&gt;He has {{response}} stamps left.&lt;/p&gt;",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
    "seed": {
        "parameters": [
            {
                "name": "Q1",
                "label": null,
                "min": 100,
                "max": 400,
                "step": 1
            },
            {
                "name": "Q2",
                "label": null,
                "min": 100,
                "max": 300,
                "step": 1
            }
        ],
        "calculated": [
            {
                "name": "T1",
                "label": "{{function}}",
                "function": "{{Q1}}+{{Q2}}",
                "temp": true
            },
            {
                "name": "T2",
                "label": "{{function}}",
                "function": "{{Q2}}-math.floor({{Q2}}/10)*10",
                "temp": true
            },
            {
                "name": "A1",
                "label": "{{function}}",
                "function": "{{Q2}}"
            }
        ],
        "uniques": true
    },
    "algorithm": {
        "name": "calculateOperation",
        "params": {
            "method": "equivLiteral",
            "keyboard": "NUMERICAL"
        }
    }
}</t>
    </r>
  </si>
  <si>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</si>
  <si>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</si>
  <si>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r>
      <rPr>
        <rFont val="Calibri"/>
        <color rgb="FF000000"/>
        <sz val="12.0"/>
      </rPr>
      <t>{
    "id": "M3-NyO-32a-A-2",
    "stimulus": "&lt;p&gt;An advertising company has to distribute {{T1}} brochures in one day. The employees on the morning shift have distributed {{Q1}}. How many brochures do the employees on the afternoon shift have left?&lt;/p&gt;",
    "template": "&lt;p&gt;They have {{response}} brochures left to hand out.&lt;/p&gt;",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t>
    </r>
  </si>
  <si>
    <t>Para el próximo partido de waterpolo se han puesto a la venta {{T1}} entradas. Si hasta el día de antes del partido se han comprado {{Q1}} entradas, ¿cuántas quedan por vender?
Quedan por vender {{A1}} entradas.</t>
  </si>
  <si>
    <t>Q1= Min=400; Max=999; Step=1 
Q2= Min=400; Max=999; Step=1</t>
  </si>
  <si>
    <t>{
    "id": "M3-NyO-32a-A-3",
    "stimulus": "&lt;p&gt;For the next water polo match {{T1}} tickets have been put on sale. If {{Q1}} have been bought up to the day before the match, how many tickets are left to sell?&lt;/p&gt;",
    "template": "&lt;p&gt;{{response}} tickets left to sell.&lt;/p&gt;",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400,
                "max": 999,
                "step": 1
            },
            {
                "name": "Q2",
                "label": null,
                "min": 400,
                "max": 999,
                "step": 1
            }
        ],
        "calculated": [
            {
                "name": "T1",
                "label": "{{function}}",
                "function": "{{Q1}}+{{Q2}}",
                "temp": true
            },
            {
                "name": "T2",
                "label": "{{function}}",
                "function": "{{Q2}}-math.floor({{Q2}}/10)*10",
                "temp": true
            },
            {
                "name": "A1",
                "label": "{{function}}",
                "function": "{{Q2}}"
            }
        ],
        "uniques": true
    },
    "algorithm": {
        "name": "calculateOperation",
        "params": {
            "method": "equivLiteral",
            "keyboard": "NUMERICAL"
        }
    }
}</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</si>
  <si>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</si>
  <si>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</si>
  <si>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</si>
  <si>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</si>
  <si>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</si>
  <si>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</si>
  <si>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</si>
  <si>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</si>
  <si>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"&lt;p&gt;Select the result of this subtraction.&lt;/p&gt;&lt;p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</si>
  <si>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</si>
  <si>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</si>
  <si>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</si>
  <si>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</si>
  <si>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</si>
  <si>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"&lt;p&gt;Calculate this subtraction with the help of the number line.&lt;/p&gt;&lt;div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</si>
  <si>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</si>
  <si>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</si>
  <si>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</si>
  <si>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"&lt;p&gt;There are {{T1}} runners in a charity race. If {{Q1}} have crossed the finish line, how many runners have not crossed the finish line?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"&lt;p&gt;{{response}} people have not crossed the finish line.&lt;/p&gt;",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</si>
  <si>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</si>
  <si>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</si>
  <si>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</si>
  <si>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"&lt;p&gt;A journalist has been asked to write a text of {{T1}} words, but he has only written {{Q1}} words so far. How many more words does he have to write?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"&lt;p&gt;He has to write {{response}} more words.&lt;/p&gt;",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</si>
  <si>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</si>
  <si>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</si>
  <si>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</si>
  <si>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"&lt;p&gt;Richard and Gemma have already walked {{Q1}} m of the {{T1}} m of a trail. How many meters do they have to walk to finish?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"&lt;p&gt;They have to walk {{response}} m.&lt;/p&gt;",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</si>
  <si>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</si>
  <si>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</si>
  <si>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</si>
  <si>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</si>
  <si>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</si>
  <si>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</si>
  <si>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</si>
  <si>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</si>
  <si>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</si>
  <si>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
    "id": "M3-NyO-32c-I-1",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"&lt;p&gt;To work on mental arithmetic, solve the following subtraction by grouping its terms together.&lt;/p&gt;&lt;p style=\"text-align: center\"&gt;{{T10}} − {{T11}} = ...&lt;/p&gt;",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"template": "Cloze with drag &amp; drop"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t>
  </si>
  <si>
    <t>{
    "id": "M3-NyO-32c-E-1",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"&lt;p&gt;To work on mental arithmetic, solve the following subtraction by grouping its terms together.&lt;/p&gt;&lt;p style=\"text-align: center\"&gt;{{T10}} − {{T11}} = ...&lt;/p&gt;",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t>
  </si>
  <si>
    <t>Elena ha quedado con sus amigos a {{T10}} m de su casa. Si ya ha caminado {{T11}} m, ¿cuántos le faltan para encontrarse con ellos? Para trabajar el cálculo mental, resuelve la resta agrupando sus términos.
{{T1}} − {{T2}} = {{A1}}
{{T3}} − {{T4}} = {{A2}}
{{T5}} − {{Q5}} = {{A3}}
Por tanto:
{{T10}} − {{T11}} = {{A4}}</t>
  </si>
  <si>
    <t>{
    "id": "M3-NyO-32c-A-1",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"&lt;p&gt;Elena has a meeting with her friends {{T10}} m away from her house. If she has already walked {{T11}} m, how many more will she have to walk to meet them? To work on mental arithmetic, solve the subtraction by grouping its terms.&lt;/p&gt;",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t>
  </si>
  <si>
    <t>Javier tiene {{T10}} segundos para terminar un dibujo. Si ya han pasado {{T11}} segundos, ¿cuántos le quedan? Para trabajar el cálculo mental, resuelve la resta agrupando sus términos.
{{T1}} − {{T2}} = {{A1}}
{{T3}} − {{T4}} = {{A2}}
{{T5}} − {{Q5}} = {{A3}}
Por tanto:
{{T10}} − {{T11}} = {{A4}}</t>
  </si>
  <si>
    <t>{
    "id": "M3-NyO-32c-A-2",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"&lt;p&gt;Jack has {{T10}} seconds to finish a drawing. If {{T11}} seconds have already passed, how many seconds does he have left? To work on mental arithmetic, solve the subtraction by grouping its terms together.&lt;/p&gt;",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t>
  </si>
  <si>
    <t>Un ciclista pedalea {{T10}} km por semana. Si en esta semana ya ha recorrido {{T11}} km, ¿cuántos le faltan? Para trabajar el cálculo mental, resuelve la resta agrupando sus términos.
{{T1}} − {{T2}} = {{A1}}
{{T3}} − {{T4}} = {{A2}}
{{T5}} − {{Q5}} = {{A3}}
Por tanto:
{{T10}} − {{T11}} = {{A4}}</t>
  </si>
  <si>
    <t>{
    "id": "M3-NyO-32c-A-3",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"&lt;p&gt;A cyclist rides {{T10}} km every week. If he has already ridden {{T11}} km this week, how many more kilometers are left? To work on mental arithmetic, solve the subtraction by grouping its terms.&lt;/p&gt;",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</si>
  <si>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</si>
  <si>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</si>
  <si>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</si>
  <si>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</si>
  <si>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</si>
  <si>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r>
      <rPr>
        <rFont val="Calibri"/>
        <color rgb="FF000000"/>
        <sz val="12.0"/>
      </rPr>
      <t>{
    "id": "M3-NyO-9a-I-1",
    "stimulus": "&lt;p&gt;Choose the correct result of this subtraction.&lt;/p&gt;&lt;p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t>
    </r>
  </si>
  <si>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</si>
  <si>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</si>
  <si>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</si>
  <si>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</si>
  <si>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</si>
  <si>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</si>
  <si>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r>
      <rPr>
        <rFont val="Calibri"/>
        <color rgb="FF000000"/>
        <sz val="12.0"/>
      </rPr>
      <t>{
    "id": "M3-NyO-9a-E-1",
    "stimulus": "&lt;p&gt;Calculate this subtraction.&lt;/p&gt;",
    "template": "&lt;p style=\"text-align: center\"&gt;{{T1}} − {{Q2}} = {{response}}&lt;/p&gt;",
    "hint": "&lt;div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
            "keyboard": "NUMERICAL"
        }
    }
}</t>
    </r>
  </si>
  <si>
    <t>Una agricultora ha cosechado {{T1}} calabazas a lo largo de este año. Ha vendido {{Q2}} a una cadena de restaurantes, mientras que el resto las ha distribuido a comercios locales. ¿Cuántas calabazas componían este segundo grupo?
Se han destinado {{A1}} calabazas a comercios locales.</t>
  </si>
  <si>
    <t>Q1: Mín: 100; Máx: 5000; Step: 1
Q2: Mín: 100; Máx: 5000; Step: 1</t>
  </si>
  <si>
    <r>
      <rPr>
        <rFont val="Calibri"/>
        <color rgb="FF000000"/>
        <sz val="12.0"/>
      </rPr>
      <t>{
    "id": "M3-NyO-9a-A-1",
    "stimulus": "&lt;p&gt;A farmer has harvested {{T1}} pumpkins this year. She has sold {{Q2}} to a chain restaurant, while the rest have been distributed to local businesses. How many pumpkins did these get?&lt;/p&gt;",
    "template": "&lt;p&gt;She gave {{response}} pumpkins to local businesses.&lt;/p&gt;",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
            {
                "name": "T1",
                "label": "{{function}}",
                "function": "{{Q1}}+{{Q2}}",
                "temp": true
            },
            {
                "name": "T2",
                "label": "{{function}}",
                "function": "{{Q1}}-math.floor({{Q1}}/10)*10",
                "temp": true
            }
        ],
        "uniques": true
    },
    "algorithm": {
        "name": "calculateOperation",
        "params": {
            "method": "equivLiteral",
            "keyboard": "NUMERICAL"
        }
    }
}</t>
    </r>
  </si>
  <si>
    <t>El año pasado, una empresa vendió {{Q2}} juegos de mesa, mientras que este año planea vender {{T1}}. ¿Cuántos juegos más que el año pasado tiene que vender para llegar a su objetivo?
La empresa tiene que vender {{A1}} juegos más que el año pasado.</t>
  </si>
  <si>
    <r>
      <rPr>
        <rFont val="Calibri"/>
        <color rgb="FF000000"/>
        <sz val="12.0"/>
      </rPr>
      <t>{
    "id": "M3-NyO-9a-A-2",
    "stimulus": "&lt;p&gt;Last year a company sold {{Q2}} board games, while this year they plan to sell &lt;span class=\"no-break\"&gt;{{T1}}.&lt;/span&gt; How many more do they have to sell to reach their goal?&lt;/p&gt;",
    "template": "&lt;p&gt;You have to sell {{response}} more games.&lt;/p&gt;",
    "hint": "&lt;div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"function": "{{Q1}}-math.floor({{Q1}}/10)*10",
                "temp": true
            }
        ],
        "uniques": true
    },
    "algorithm": {
        "name": "calculateOperation",
        "params": {
            "method": "equivLiteral",
            "keyboard": "NUMERICAL"
        }
    }
}</t>
    </r>
  </si>
  <si>
    <t>A un depósito que almacena {{T1}} litros de agua se le han extraído {{Q2}} litros. ¿Cuánta agua queda en el depósito?
En el depósito quedan {{A1}} litros.</t>
  </si>
  <si>
    <r>
      <rPr>
        <rFont val="Calibri"/>
        <color rgb="FF000000"/>
        <sz val="12.0"/>
      </rPr>
      <t>{
    "id": "M3-NyO-9a-A-3",
    "stimulus": "&lt;p&gt;A reservoir storing {{T1}} l of water has had {{Q2}} l removed. How much water remains in the reservoir?&lt;/p&gt;",
    "template": "&lt;p&gt;There are {{response}} l left in the reservoir.&lt;/p&gt;",
    "hint": "&lt;div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"function": "{{Q1}}-math.floor({{Q1}}/10)*10",
                "temp": true
            }
        ],
        "uniques": true
    },
    "algorithm": {
        "name": "calculateOperation",
        "params": {
            "method": "equivLiteral",
            "keyboard": "NUMERICAL"
        }
    }
}</t>
    </r>
  </si>
  <si>
    <t>Un avión lleva recorridos &lt;span class=\"no-break\"&gt;{{Q2}} km&lt;/span&gt; de un viaje con una distancia total de &lt;span class=\"no-break\"&gt;{{T1}} km.&lt;/span&gt; ¿Cuántos kilómetros le quedan por volar?
Al avión le quedan por recorrer {{A1}} km.</t>
  </si>
  <si>
    <t>Q1: Mín: 100; Máx: 2000; Step: 1
Q2: Mín: 100; Máx: 2000; Step: 1</t>
  </si>
  <si>
    <r>
      <rPr>
        <rFont val="Calibri"/>
        <color rgb="FF000000"/>
        <sz val="12.0"/>
      </rPr>
      <t>{
    "id": "M3-NyO-9a-A-4",
    "stimulus": "&lt;p&gt;The distance an airplane has to travel is &lt;span class=\"no-break\"&gt;{{T1}} km&lt;/span&gt; and has only traveled &lt;span class=\"no-break\"&gt;{{Q2}} km.&lt;/span&gt; How many kilometers does it have left?&lt;/p&gt;",
    "template": "&lt;p&gt;The plane has {{response}} km to go.&lt;/p&gt;",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2000,
                "step": 1
            },
            {
                "name": "Q2",
                "label": null,
                "min": 100,
                "max": 2000,
                "step": 1
            }
        ],
        "calculated": [
            {
                "name": "A1",
                "label": "{{function}}",
                "function": "{{Q1}}"
            },
            {
                "name": "T1",
                "label": "{{function}}",
                "function": "{{Q1}}+{{Q2}}",
                "temp": true
            },
            {
                "name": "T2",
                "label": "{{function}}",
                "function": "{{Q1}}-math.floor({{Q1}}/10)*10",
                "temp": true
            }
        ],
        "uniques": true
    },
    "algorithm": {
        "name": "calculateOperation",
        "params": {
            "method": "equivLiteral",
            "keyboard": "NUMERICAL"
        }
    }
}</t>
    </r>
  </si>
  <si>
    <t>Una central tiene que reciclar &lt;span class=\"no-break\"&gt;{{T1}} kg de papel.&lt;/span&gt; Si ya ha reciclado &lt;span class=\"no-break\"&gt;{{Q2}} kg,&lt;/span&gt; ¿cuántos kilogramos le faltan?
Le faltan por reciclar {{A1}} kg.</t>
  </si>
  <si>
    <r>
      <rPr>
        <rFont val="Calibri"/>
        <color rgb="FF000000"/>
        <sz val="12.0"/>
      </rPr>
      <t>{
    "id": "M3-NyO-9a-A-5",
    "stimulus": "&lt;p&gt;A plant has to recycle &lt;span class=\"no-break\"&gt;{{T1}} kg of paper.&lt;/span&gt; If it has already recycled &lt;span class=\"no-break\" break\"&gt;{{Q2}} kg,&lt;/span&gt; how many kilograms are left?&lt;/p&gt;",
    "template": "&lt;p&gt;There are {{response}} kg left to recycle.&lt;/p&gt;",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t>
    </r>
    <r>
      <rPr>
        <rFont val="Calibri"/>
        <color rgb="FF1155CC"/>
        <sz val="12.0"/>
        <u/>
      </rPr>
      <t>https://blueberry-assets.oneclick.es/resta_vertical_4cifras.png</t>
    </r>
    <r>
      <rPr>
        <rFont val="Calibri"/>
        <color rgb="FF000000"/>
        <sz val="12.0"/>
      </rPr>
      <t>\"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
            {
                "name": "T1",
                "label": "{{function}}",
                "function": "{{Q1}}+{{Q2}}",
                "temp": true
            },
            {
                "name": "T2",
                "label": "{{function}}",
                "function": "{{Q1}}-math.floor({{Q1}}/10)*10",
                "temp": true
            }
        ],
        "uniques": true
    },
    "algorithm": {
        "name": "calculateOperation",
        "params": {
            "method": "equivLiteral",
            "keyboard": "NUMERICAL"
        }
    }
}</t>
    </r>
  </si>
  <si>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</si>
  <si>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</si>
  <si>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</si>
  <si>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</si>
  <si>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</si>
  <si>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</si>
  <si>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</si>
  <si>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</si>
  <si>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"&lt;p&gt;Check the subtraction to complete this operation.&lt;/p&gt;&lt;p style=\"text-align: center\"&gt;... − {{Q1}} = {{Q2}}&lt;/p&gt;",
    "hint": "&lt;p&gt;To check the subtraction, add the subtrahend and the difference to get the minuend.&lt;/p&gt;",
    "feedback": "&lt;p&gt;To check the subtraction, add the subtrahend and the difference to get the minuend:&lt;/p&gt;&lt;p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</si>
  <si>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</si>
  <si>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</si>
  <si>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</si>
  <si>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</si>
  <si>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</si>
  <si>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
    "id": "M3-NyO-10a-E-1",
    "stimulus": "&lt;p&gt;Check the subtraction to complete this operation.&lt;/p&gt;",
    "template": "&lt;p style=\"text-align: center\"&gt;{{response}} − {{Q1}} = {{Q2}}&lt;/p&gt;",
    "hint": "&lt;p&gt;To check the subtraction, add the subtrahend and the difference to get the minuend.&lt;/p&gt;",
    "feedback": "&lt;p&gt;To check the subtraction, add the subtrahend and the difference to get the minuend:&lt;/p&gt;&lt;p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
            "keyboard": "NUMERICAL"
        }
    }
}</t>
  </si>
  <si>
    <t>M3-NyO-11a</t>
  </si>
  <si>
    <t>Calcula operaciones combinadas (nºs naturales de 3 cifras)</t>
  </si>
  <si>
    <t>Arrastra la solución correcta.
{{Q1}} + {{Q2}} − {{Q3}} = ...
{{A1}}* {{A2}} {{A3}}</t>
  </si>
  <si>
    <t>Arraste os números para a sua posicão correta:
(42 + 4) × 12 =
{{A1}} × 12 =
{{A2}}</t>
  </si>
  <si>
    <t>Drag and Drop</t>
  </si>
  <si>
    <t>Q1: Mín = 20; Máx = 50; Step = 1
Q2: Mín = 20; Máx = 50; Step = 1
Q3: Mín = 10; Máx = 30; Step = 1
Q4: Mín = 1; Máx = 9; Step = 1</t>
  </si>
  <si>
    <t>A1 = {{Q1}}+{{Q2}}-{{Q3}}
A2 = {{Q1}}+{{Q2}}+{{Q3}}
A3 = {{Q1}}+{{Q2}}-{{Q3}}+{{Q4}}</t>
  </si>
  <si>
    <t>Primero resuelve la suma y, después, la resta.</t>
  </si>
  <si>
    <t>&lt;p&gt;Primero se resuelve la suma:&lt;/p&gt;&lt;p&gt;{{Q1}} + {{Q2}} = {{T1}}&lt;/p&gt;&lt;p&gt;A continuación, se resuelve la resta:&lt;/p&gt;&lt;p&gt;{{T1}} − {{Q3}} = {{A1}}&lt;/p&gt;</t>
  </si>
  <si>
    <t>{
    "id": "M3-NyO-11a-I-1",
    "stimulus": "&lt;p&gt;Drag the correct solution.&lt;/p&gt;",
    "template": "&lt;p style=\"text-align: center\"&gt;{{Q1}} + {{Q2}} − {{Q3}} = {{response}}&lt;/p&gt;",
    "hint": "&lt;p&gt;First solve the addition and then the subtraction.&lt;/p&gt;",
    "feedback": "&lt;p&gt;First solve the addition:&lt;/p&gt;&lt;p style=\"text-align: center\"&gt;{{Q1}} + {{Q2}} = {{T1}}&lt;/p&gt;&lt;p&gt;Then solve the subtraction:&lt;/p&gt;&lt;p style=\"text-align: center\"&gt;{{T1}} − {{Q3}} = {{A1}}&lt;/p&gt;",
    "seed": {
        "parameters": [
            {
                "name": "Q1",
                "label": null,
                "min": 20,
                "max": 50,
                "step": 1
            },
            {
                "name": "Q2",
                "label": null,
                "min": 20,
                "max": 50,
                "step": 1
            },
            {
                "name": "Q3",
                "label": null,
                "min": 10,
                "max": 30,
                "step": 1
            },
            {
                "name": "Q4",
                "label": null,
                "min": 1,
                "max": 9,
                "step": 1
            }
        ],
        "calculated": [
            {
                "name": "A1",
                "label": "{{function}}",
                "function": "{{Q1}}+{{Q2}}-{{Q3}}"
            },
            {
                "name": "A2",
                "label": "{{function}}",
                "function": "{{Q1}}+{{Q2}}+{{Q3}}",
                "incorrect": true
            },
            {
                "name": "A3",
                "label": "{{function}}",
                "function": "{{Q1}}+{{Q2}}-{{Q3}}+{{Q4}}",
                "incorrect": true
            },
            {
                "name": "T1",
                "label": "",
                "function": "{{Q1}}+{{Q2}}",
                "temp": true
            }
        ],
        "uniques": true
    },
    "algorithm": {
        "name": "calculateOperation",
        "template": "Cloze with drag &amp; drop"
    }
}</t>
  </si>
  <si>
    <t>Arrastra la solución correcta.
{{Q1}} − {{Q2}} + {{Q3}} = ...
{{A1}}* {{A2}} {{A3}}</t>
  </si>
  <si>
    <t>Q1: Mín = 50; Máx = 90; Step = 1
Q2: Mín = 10; Máx = 25; Step = 1
Q3: Mín = 10; Máx = 25; Step = 1</t>
  </si>
  <si>
    <t>A1 = {{Q1}}-{{Q2}}+{{Q3}}
A2 = {{Q1}}+{{Q2}}-{{Q3}}
A3 = {{Q1}}+{{Q2}}+{{Q3}}</t>
  </si>
  <si>
    <t>Primero resuelve la resta y, después, la suma.</t>
  </si>
  <si>
    <t>&lt;p&gt;Primero se resuelve la resta:&lt;/p&gt;&lt;p&gt;{{Q1}} − {{Q2}} = {{T1}}&lt;/p&gt;&lt;p&gt;A continuación, se resuelve la suma:&lt;/p&gt;&lt;p&gt;{{T1}} + {{Q3}} = {{A1}}&lt;/p&gt;
(Sin TE individual)</t>
  </si>
  <si>
    <t>T1 = {{Q1}}-{{Q2}}</t>
  </si>
  <si>
    <t>{
    "id": "M3-NyO-11a-I-2",
    "stimulus": "&lt;p&gt;Drag the correct solution.&lt;/p&gt;",
    "template": "&lt;p style=\"text-align: center\"&gt;{{Q1}} − {{Q2}} + {{Q3}} = {{response}}&lt;/p&gt;",
    "hint": "&lt;p&gt;First solve the subtraction and then the addition.&lt;/p&gt;",
    "feedback": "&lt;p&gt;First solve the subtraction:&lt;/p&gt;&lt;p style=\"text-align: center\"&gt;{{Q1}} − {{Q2}} = {{T1}}&lt;/p&gt;&lt;p&gt;Then solve the addition:&lt;/p&gt;&lt;p style=\"text-align: center\"&gt;{{T1}} + {{Q3}} = {{A1}}&lt;/p&gt;",
    "seed": {
        "parameters": [
            {
                "name": "Q1",
                "label": null,
                "min": 50,
                "max": 90,
                "step": 1
            },
            {
                "name": "Q2",
                "label": null,
                "min": 10,
                "max": 25,
                "step": 1
            },
            {
                "name": "Q3",
                "label": null,
                "min": 10,
                "max": 25,
                "step": 1
            }
        ],
        "calculated": [
            {
                "name": "A1",
                "label": "{{function}}",
                "function": "{{Q1}}-{{Q2}}+{{Q3}}"
            },
            {
                "name": "A2",
                "label": "{{function}}",
                "function": "{{Q1}}+{{Q2}}-{{Q3}}",
                "incorrect": true
            },
            {
                "name": "A3",
                "label": "{{function}}",
                "function": "{{Q1}}+{{Q2}}+{{Q3}}",
                "incorrect": true
            },
            {
                "name": "T1",
                "label": "",
                "function": "{{Q1}}-{{Q2}}",
                "temp": true
            }
        ],
        "uniques": true
    },
    "algorithm": {
        "name": "calculateOperation",
        "template": "Cloze with drag &amp; drop"
    }
}</t>
  </si>
  <si>
    <t>Calcula el resultado de esta operación.
{{Q1}} − {{Q2}} − {{Q3}} = {{A1}}</t>
  </si>
  <si>
    <t xml:space="preserve">Calcule:
2100 − 153 × 17 + 48 × 29 =
= 2100 − ... + ... =
= ...
</t>
  </si>
  <si>
    <t>Q1: Mín = 400; Máx = 2000; Step = 1
Q2: Mín = 100; Máx = 200; Step = 1
Q3: Mín = 100; Máx = 200; Step = 1</t>
  </si>
  <si>
    <t>A1 = {{Q1}}-{{Q2}}-{{Q3}}</t>
  </si>
  <si>
    <t>Primero resuelve una resta y, después, la otra.</t>
  </si>
  <si>
    <t>&lt;p&gt;Primero se resuelve la primera resta:&lt;/p&gt;&lt;p&gt;{{Q1}} − {{Q2}} = {{T1}}&lt;/p&gt;&lt;p&gt;A continuación, se resuelve la segunda:&lt;/p&gt;&lt;p&gt;{{T1}} − {{Q3}} = {{A1}}&lt;/p&gt;</t>
  </si>
  <si>
    <t>{
    "id": "M3-NyO-11a-E-1",
    "stimulus": "&lt;p&gt;Calculate the result of this operation.&lt;/p&gt;",
    "template": "&lt;p style=\"text-align: center\"&gt;{{Q1}} − {{Q2}} − {{Q3}} = {{response}}&lt;/p&gt;",
    "hint": "&lt;p&gt;First solve one subtraction, then the other.&lt;/p&gt;",
    "feedback": "&lt;p&gt;First solve the first subtraction:&lt;/p&gt;&lt;p style=\"text-align: center\"&gt;{{Q1}} − {{Q2}} = {{T1}}&lt;/p&gt;&lt;p&gt;Then, solve the second one:&lt;/p&gt;&lt;p style=\"text-align: center\"&gt;{{T1}} − {{Q3}} = {{A1}}&lt;/p&gt;",
    "seed": {
        "parameters": [
            {
                "name": "Q1",
                "label": null,
                "min": 400,
                "max": 2000,
                "step": 1
            },
            {
                "name": "Q2",
                "label": null,
                "min": 100,
                "max": 200,
                "step": 1
            },
            {
                "name": "Q3",
                "label": null,
                "min": 100,
                "max": 200,
                "step": 1
            }
        ],
        "calculated": [
            {
                "name": "A1",
                "label": "{{function}}",
                "function": "{{Q1}}-{{Q2}}-{{Q3}}"
            },
            {
                "name": "T1",
                "label": "",
                "function": "{{Q1}}-{{Q2}}",
                "temp": true
            }
        ],
        "uniques": true
    },
    "algorithm": {
        "name": "calculateOperation",
        "params": {
            "method": "equivLiteral",
            "keyboard": "NUMERICAL"
        }
    }
}</t>
  </si>
  <si>
    <t>Calcula el resultado de esta operación.
{{Q1}} − {{Q2}} + {{Q3}} = {{A1}}</t>
  </si>
  <si>
    <t>Q1: Mín = 400; Máx = 2000; Step = 1
Q2: Mín = 100; Máx = 399; Step = 1
Q3: Mín = 100; Máx = 1000; Step = 1</t>
  </si>
  <si>
    <t>A1 = {{Q1}}-{{Q2}}+{{Q3}}</t>
  </si>
  <si>
    <t>&lt;p&gt;Primero se resuelve la resta:&lt;/p&gt;&lt;p&gt;{{Q1}} − {{Q2}} = {{T1}}&lt;/p&gt;&lt;p&gt;A continuación, se resuelve la suma:&lt;/p&gt;&lt;p&gt;{{T1}} + {{Q3}} = {{A1}}&lt;/p&gt;</t>
  </si>
  <si>
    <t>{
    "id": "M3-NyO-11a-E-2",
    "stimulus": "&lt;p&gt;Calculate the result of this operation.&lt;/p&gt;",
    "template": "&lt;p style=\"text-align: center\"&gt;{{Q1}} − {{Q2}} + {{Q3}} = {{response}}&lt;/p&gt;",
    "hint": "&lt;p&gt;First solve the subtraction and then the addition.&lt;/p&gt;",
    "feedback": "&lt;p&gt;First solve the subtraction:&lt;/p&gt;&lt;p style=\"text-align: center\"&gt;{{Q1}} − {{Q2}} = {{T1}}&lt;/p&gt;&lt;p&gt;Then solve the addition:&lt;/p&gt;&lt;p style=\"text-align: center\"&gt;{{T1}} + {{Q3}} = {{A1}}&lt;/p&gt;",
    "seed": {
        "parameters": [
            {
                "name": "Q1",
                "label": null,
                "min": 400,
                "max": 2000,
                "step": 1
            },
            {
                "name": "Q2",
                "label": null,
                "min": 100,
                "max": 399,
                "step": 1
            },
            {
                "name": "Q3",
                "label": null,
                "min": 100,
                "max": 1000,
                "step": 1
            }
        ],
        "calculated": [
            {
                "name": "A1",
                "label": "{{function}}",
                "function": "{{Q1}}-{{Q2}}+{{Q3}}"
            },
            {
                "name": "T1",
                "label": "",
                "function": "{{Q1}}-{{Q2}}",
                "temp": true
            }
        ],
        "uniques": true
    },
    "algorithm": {
        "name": "calculateOperation",
        "params": {
            "method": "equivLiteral",
            "keyboard": "NUMERICAL"
        }
    }
}</t>
  </si>
  <si>
    <t>Una floristería ha preparado {{T1}} ramos de flores para San Valentín. Hasta el mediodía ha vendido {{Q1}} ramos y por la tarde han preparado otros {{Q3}}. ¿Cuántos ramos han quedado al final del día?
Han quedado {{A1}} ramos.</t>
  </si>
  <si>
    <t>Uma floricultura vende {{Q1}} ramalhetes de flores por dia. Cada ramalhete contém {{Q2}} rosas e {{Q3}} margaridas. De quantas flores essa floricultura precisa por dia?
Ela precisa de {{A1}} flores.</t>
  </si>
  <si>
    <t>Q1: Mín: 60; Máx: 100; Step: 1
Q2: Mín: 60; Máx: 100; Step: 1
Q3: Mín: 10; Máx: 80; Step: 1</t>
  </si>
  <si>
    <t>T1 = {{Q1}}+{{Q2}}
A1 = {{Q2}}+{{Q3}}</t>
  </si>
  <si>
    <t>¿Cuántos ramos ha preparado y vendido la floristería?
Tenía {{A2}} ramos de flores, de los cuales ha vendido {{A3}}. Por eso por la tarde ha preparado {{A4}} más.
[Cloze with math]
A2 = {{Q1}}+{{Q2}}
A3 = {{Q1}}
A4 = {{Q3}}</t>
  </si>
  <si>
    <t>¿Qué hay que calcular?
Cuántos ramos han quedado al final del día.*
Cuántos ramos había al inicio del día
Cuántos ramos han quedado al mediodía.
[Single choice]</t>
  </si>
  <si>
    <t>¿Con qué cálculo se pueden obtener los ramos al final del día?
{{T1}} − {{Q1}} + {{Q3}} = ...*
{{T1}} − {{Q1}} − {{Q3}} = ...
{{T1}} + {{Q1}} + {{Q3}} = ...
[Single choice]</t>
  </si>
  <si>
    <t>Para empezar, resta los ramos iniciales a los que se vendieron al mediodía.
{{T1}} − {{Q1}} = {{A5}}
[Cloze with math]
A5 = {{Q2}}</t>
  </si>
  <si>
    <t>Por último, suma a esa cantidad los ramos que se han preparado por la tarde para obtener los ramos que tiene al final del día.
{{Q2}} + {{Q3}} = {{A1}}
[Cloze with math]
A1 = {{Q2}}+{{Q3}}</t>
  </si>
  <si>
    <t>{
    "id": "M3-NyO-11a-A-1",
    "seed": {
        "parameters": [
            {
                "name": "Q1",
                "label": null,
                "min": 60,
                "max": 100,
                "step": 1
            },
            {
                "name": "Q2",
                "label": null,
                "min": 60,
                "max": 100,
                "step": 1
            },
            {
                "name": "Q3",
                "label": null,
                "min": 10,
                "max": 80,
                "step": 1
            }
        ],
        "uniques": true
    },
    "scaffolding": [
        {
            "id": "step-0",
            "stimulus": "&lt;p&gt;A florist prepared {{T1}} bouquets for Valentine's Day. Until noon she sold {{Q1}} bouquets and in the afternoon she prepared another {{Q3}}. How many bouquets are left at the end of the day?&lt;/p&gt;",
            "template": "&lt;p&gt;There are {{response}} bouquets left.&lt;/p&gt;",
            "seed": {
                "parameters": [],
                "calculated": [
                    {
                        "name": "T1",
                        "function": "{{Q1}}+{{Q2}}",
                        "temp": true
                    },
                    {
                        "name": "0-A1",
                        "label": "{{function}}",
                        "function": "{{Q2}}+{{Q3}}"
                    }
                ]
            },
            "algorithm": {
                "name": "calculateOperation",
                "params": {
                    "method": "equivLiteral",
                    "keyboard": "NUMERICAL"
                }
            }
        },
        {
            "id": "step-1",
            "stimulus": "&lt;p&gt;How many bouquets did the florist prepare and sell?&lt;/p&gt;",
            "template": "&lt;p&gt;She prepared {{response}} bouquets, of which she sold {{response}}. In the afternoon she prepared {{response}} more.&lt;/p&gt;",
            "seed": {
                "calculated": [
                    {
                        "name": "1-A2",
                        "label": "{{function}}",
                        "function": "{{Q1}}+{{Q2}}"
                    },
                    {
                        "name": "1-A3",
                        "label": "{{function}}",
                        "function": "{{Q1}}"
                    },
                    {
                        "name": "1-A4",
                        "label": "{{function}}",
                        "function": "{{Q3}}"
                    }
                ]
            },
            "algorithm": {
                "name": "calculateOperation",
                "params": {
                    "method": "equivLiteral",
                    "keyboard": "NUMERICAL"
                }
            }
        },
        {
            "id": "step-2",
            "stimulus": "&lt;p&gt;What do you have to calculate?&lt;/p&gt;",
            "seed": {
                "calculated": [
                    {
                        "name": "2-A1",
                        "label": "&lt;p&gt;How many bouquets are left at the end of the day.&lt;/p&gt;"
                    },
                    {
                        "name": "2-A2",
                        "label": "&lt;p&gt;How many bouquets were there at the start of the day.&lt;/p&gt;",
                        "incorrect": true
                    },
                    {
                        "name": "2-A3",
                        "label": "&lt;p&gt;How many bouquets are left at noon.&lt;/p&gt;",
                        "incorrect": true
                    }
                ]
            },
            "algorithm": {
                "name": "trueFalse",
                "template": "Multiple choice – standard"
            }
        },
        {
            "id": "step-3",
            "stimulus": "&lt;p&gt;How can you calculate the bouquets left at the end of the day?&lt;/p&gt;",
            "seed": {
                "calculated": [
                    {
                        "name": "T1",
                        "function": "{{Q1}}+{{Q2}}+{{Q3}}",
                        "temp": true
                    },
                    {
                        "name": "3-A1",
                        "label": "&lt;p&gt;{{T1}} − {{Q1}} + {{Q3}} = ...&lt;/p&gt;",
                        "function": "{{Q2}}"
                    },
                    {
                        "name": "3-A2",
                        "label": "&lt;p&gt;{{T1}} − {{Q1}} − {{Q3}} = ...&lt;/p&gt;",
                        "incorrect": true
                    },
                    {
                        "name": "3-A3",
                        "label": "&lt;p&gt;{{T1}} + {{Q1}} + {{Q3}} = ...&lt;/p&gt;",
                        "incorrect": true
                    }
                ]
            },
            "algorithm": {
                "name": "trueFalse",
                "template": "Multiple choice – standard"
            }
        },
        {
            "id": "step-4",
            "stimulus": "&lt;p&gt;To begin with, subtract the initial bouquets from those that were sold at noon.&lt;/p&gt;",
            "template": "&lt;p style=\"text-align: center\"&gt;{{T1}} − {{Q1}} = {{response}}&lt;/p&gt;",
            "seed": {
                "calculated": [
                    {
                        "name": "T1",
                        "function": "{{Q1}}+{{Q2}}",
                        "temp": true
                    },
                    {
                        "name": "4-A1",
                        "label": "{{function}}",
                        "function": "{{Q2}}"
                    }
                ]
            },
            "algorithm": {
                "name": "calculateOperation",
                "params": {
                    "method": "equivLiteral",
                    "keyboard": "NUMERICAL"
                }
            }
        },
        {
            "id": "step-5",
            "stimulus": "&lt;p&gt;Lastly, add to that amount the bouquets prepared in the afternoon to get the bouquets left at the end of the day.&lt;/p&gt;",
            "template": "&lt;p style=\"text-align: center\"&gt;{{Q2}} + {{Q3}} = {{response}}&lt;/p&gt;",
            "seed": {
                "calculated": [
                    {
                        "name": "5-A1",
                        "label": "{{function}}",
                        "function": "{{Q2}}+{{Q3}}"
                    }
                ]
            },
            "algorithm": {
                "name": "calculateOperation",
                "params": {
                    "method": "equivLiteral",
                    "keyboard": "NUMERICAL"
                }
            }
        }
    ]
}</t>
  </si>
  <si>
    <t>Agustín ha recibido {{T1}} € de sus padres por su cumpleaños. De ese dinero se ha gastado {{Q1}} € en libros. Al volver a casa, ha recibido {{Q3}} € de sus tíos. ¿Cuánto dinero tiene Agustín al final?
Agustín tiene {{A1}} €.</t>
  </si>
  <si>
    <t>Em uma loja de roupas, Marina usou {{Q1}} euros para pagar por {{Q2}} {{Q3}} e {{Q4}} {{Q5}}. Se cada {{Q3}} custa {{Q6}} euros e cada {{Q5}} custa {{Q7}} euros. Quanto Marina recebeu de troco?
Marina recebeu {{A1}} euros de troco.</t>
  </si>
  <si>
    <t>Q1: Mín = 80; Máx = 120; Step = 1
Q2: Mín = 20; Máx = 50; Step = 1
Q3: Mín = 10; Máx = 25; Step = 1</t>
  </si>
  <si>
    <t>¿Cuánto dinero ha recibido y gastado Agustín?
Sus padres le han dado {{A2}} €, de los cuales se ha gastado {{A3}} €, y sus tíos, {{A4}} €.
[Cloze with math]
A2 = {{T1}}
A3 = {{Q1}}
A4 = {{Q3}}</t>
  </si>
  <si>
    <t>¿Qué hay que calcular?
Cuánto dinero tiene Agustín al final.*
Cuánto dinero tiene Agustín después de comprar libros.
Cuánto dinero ha gastado Agustín.
[Single choice]</t>
  </si>
  <si>
    <t>¿Con qué cálculo se puede obtener el dinero que le ha quedado a Agustín?
{{T1}} − {{Q1}} + {{Q3}} = ...*
{{T1}} − {{Q1}} − {{Q3}} = ...
{{T1}} + {{Q1}} + {{Q3} = ...
[Single choice]</t>
  </si>
  <si>
    <t>Para empezar, resta al dinero que ha recibido de sus padres el precio de los libros.
{{T1}} € − {{Q1}} € = {{A5}} €
[Cloze with math]
A5 = {{Q2}}</t>
  </si>
  <si>
    <t>Por último, suma a esa cantidad el dinero que le han dado sus tíos para obtener cuánto tiene al final del día.
{{Q2}} € + {{Q3}} € = {{A1}} €
[Cloze with math]
A1 = {{Q2}}+{{Q3}}</t>
  </si>
  <si>
    <t>{
    "id": "M3-NyO-11a-A-2",
    "seed": {
        "parameters": [
            {
                "name": "Q1",
                "label": null,
                "min": 80,
                "max": 120,
                "step": 1
            },
            {
                "name": "Q2",
                "label": null,
                "min": 20,
                "max": 50,
                "step": 1
            },
            {
                "name": "Q3",
                "label": null,
                "min": 10,
                "max": 25,
                "step": 1
            }
        ],
        "uniques": true
    },
    "scaffolding": [
        {
            "id": "step-0",
            "stimulus": "&lt;p&gt;Mark received ${{T1}} from his parents for his birthday. Of that money, he spent ${{Q1}} on books. When he came back, he received ${{Q3}} from his uncles. How much money does Mark have at the end?&lt;/p&gt;",
            "template": "&lt;p&gt;Mark has ${{response}}.&lt;/p&gt;",
            "seed": {
                "parameters": [],
                "calculated": [
                    {
                        "name": "T1",
                        "function": "{{Q1}}+{{Q2}}",
                        "temp": true
                    },
                    {
                        "name": "0-A1",
                        "label": "{{function}}",
                        "function": "{{Q2}}+{{Q3}}"
                    }
                ]
            },
            "algorithm": {
                "name": "calculateOperation",
                "params": {
                    "method": "equivLiteral",
            "keyboard": "NUMERICAL"
                }
            }
        },
        {
            "id": "step-1",
            "stimulus": "&lt;p&gt;How much money did Mark receive and spend?&lt;/p&gt;",
            "template": "&lt;p&gt;His parents gave him ${{response}}, of which he spent ${{response}}, and his uncles gave him, ${{response}}.&lt;/p&gt;",
            "seed": {
                "calculated": [
                    {
                        "name": "1-A2",
                        "label": "{{function}}",
                        "function": "{{Q1}}+{{Q2}}"
                    },
                    {
                        "name": "1-A3",
                        "label": "{{function}}",
                        "function": "{{Q1}}"
                    },
                    {
                        "name": "1-A4",
                        "label": "{{function}}",
                        "function": "{{Q3}}"
                    }
                ]
            },
            "algorithm": {
                "name": "calculateOperation",
                "params": {
                    "method": "equivLiteral",
            "keyboard": "NUMERICAL"
                }
            }
        },
        {
            "id": "step-2",
            "stimulus": "&lt;p&gt;What do you have to calculate?&lt;/p&gt;",
            "seed": {
                "calculated": [
                    {
                        "name": "2-A1",
                        "label": "&lt;p&gt;How much money does Mark have at the end.&lt;/p&gt;"
                    },
                    {
                        "name": "2-A2",
                        "label": "&lt;p&gt;How much money does Mark have after buying books.&lt;/p&gt;",
                        "incorrect": true
                    },
                    {
                        "name": "2-A3",
                        "label": "&lt;p&gt;How much money Mark spent.&lt;/p&gt;",
                        "incorrect": true
                    }
                ]
            },
            "algorithm": {
                "name": "trueFalse",
                "template": "Multiple choice – standard"
            }
        },
        {
            "id": "step-3",
            "stimulus": "&lt;p&gt;How can you calculate the money Mark has left?&lt;/p&gt;",
            "seed": {
                "calculated": [
                    {
                        "name": "T1",
                        "function": "{{Q1}}+{{Q2}}",
                        "temp": true
                    },
                    {
                        "name": "3-A1",
                        "label": "&lt;p&gt;{{T1}} − {{Q1}} + {{Q3}} = ...&lt;/p&gt;",
                        "function": "{{Q2}}"
                    },
                    {
                        "name": "3-A2",
                        "label": "&lt;p&gt;{{T1}} − {{Q1}} − {{Q3}} = ...&lt;/p&gt;",
                        "incorrect": true
                    },
                    {
                        "name": "3-A3",
                        "label": "&lt;p&gt;{{T1}} + {{Q1}} + {{Q3}} = ...&lt;/p&gt;",
                        "incorrect": true
                    }
                ]
            },
            "algorithm": {
                "name": "trueFalse",
                "template": "Multiple choice – standard"
            }
        },
        {
            "id": "step-4",
            "stimulus": "&lt;p&gt;To begin with, subtract the price of the books from the money he received from his parents.&lt;/p&gt;",
            "template": "&lt;p style=\"text-align: center\"&gt;{{T1}} − {{Q1}} = {{response}}&lt;/p&gt;",
            "seed": {
                "calculated": [
                    {
                        "name": "T1",
                        "function": "{{Q1}}+{{Q2}}",
                        "temp": true
                    },
                    {
                        "name": "4-A1",
                        "label": "{{function}}",
                        "function": "{{Q2}}"
                    }
                ]
            },
            "algorithm": {
                "name": "calculateOperation",
                "params": {
                    "method": "equivLiteral",
            "keyboard": "NUMERICAL"
                }
            }
        },
        {
            "id": "step-5",
            "stimulus": "&lt;p&gt;Lastly, add to that amount the money his uncles gave him to get how much he has at the end of the day.&lt;/p&gt;",
            "template": "&lt;p style=\"text-align: center\"&gt;{{Q2}} + {{Q3}} = {{response}}&lt;/p&gt;",
            "seed": {
                "calculated": [
                    {
                        "name": "5-A1",
                        "label": "{{function}}",
                        "function": "{{Q2}}+{{Q3}}"
                    }
                ]
            },
            "algorithm": {
                "name": "calculateOperation",
                "params": {
                    "method": "equivSymbolic",
            "keyboard": "NUMERICAL"
                }
            }
        }
    ]
}</t>
  </si>
  <si>
    <t>Josefa tiene {{T1}} minutos para hacer los deberes. Ha empleado {{Q2}} minutos en matemáticas y {{Q3}} minutos leyendo para la asignatura de lengua. ¿Cuántos minutos le han sobrado?
Le han sobrado {{A1}} minutos.</t>
  </si>
  <si>
    <t>Em um trem de viagem que parte de Madrid para Barcelona, embarcaram {{T1}} passageiros. Passando por Tarragona desceram {{Q1}} passageiros e entraram o {{Q2}} dessa quantidade. Quantos passageiros desembarcaram em Barcelona?
Desembarcaram {{A1}} passageiros em Barcelona.</t>
  </si>
  <si>
    <t>Q1: Mín = 10; Máx = 60; Step = 1
Q2: Mín = 10; Máx = 60; Step = 1
Q3: Mín = 10; Máx = 60; Step = 1</t>
  </si>
  <si>
    <t>T1 = {{Q1}}+{{Q2}}+{{Q3}}
A1 = {{Q1}}</t>
  </si>
  <si>
    <t>¿Cómo ha distribuido su tiempo de estudio Josefa?
Tiene {{A2}} minutos para estudiar, de los cuales ha pasado {{A3}} minutos con matemáticas y {{A4}} leyendo.
[Cloze with math]
A2 = {{T1}}
A3 = {{Q2}}
A4 = {{Q3}}</t>
  </si>
  <si>
    <t>¿Qué pide el enunciado?
Cuántos minutos le han sobrado a Josefa.*
Cuántos minutos ha empleado en los deberes.
Cuántos minutos ha estado leyendo.
[Single choice]</t>
  </si>
  <si>
    <t>¿Con qué cálculo se pueden obtener los minutos libres de Josefa?
{{T1}} − {{Q2}} − {{Q3}} = ...*
{{T1}} − {{Q2}} + {{Q3}} = ...
{{T1}} + {{Q2}} + {{Q3} = ...
[Single choice]</t>
  </si>
  <si>
    <t>Para empezar, resta al tiempo disponible los minutos que Josefa ha empleado estudiando matemáticas.
{{T1}} − {{Q2}} = {{A5}}
[Cloze with math]
{{A5}} = {{T1}}-{{Q2}}</t>
  </si>
  <si>
    <t>Por último, resta a esa cantidad los minutos que ha estado leyendo Josefa para obtener el tiempo que le ha quedado libre.
{{T2}} − {{Q3}} = {{A1}}
[Cloze with math]
T2 = {{T1}}-{{Q3}}
A1 = {{Q1}}</t>
  </si>
  <si>
    <t>{
    "id": "M3-NyO-11a-A-3",
    "seed": {
        "parameters": [
            {
                "name": "Q1",
                "label": null,
                "min": 10,
                "max": 60,
                "step": 1
            },
            {
                "name": "Q2",
                "label": null,
                "min": 10,
                "max": 60,
                "step": 1
            },
            {
                "name": "Q3",
                "label": null,
                "min": 10,
                "max": 60,
                "step": 1
            }
        ],
        "uniques": true
    },
    "scaffolding": [
        {
            "id": "step-0",
            "stimulus": "&lt;p&gt;Lucille has {{T1}} minutes to do her homework. She spent {{Q2}} minutes with Math and {{Q3}} minutes reading for English. How many minutes does she have left?&lt;/p&gt;",
            "template": "&lt;p&gt;She has {{response}} minutes left.&lt;/p&gt;",
            "seed": {
                "parameters": [],
                "calculated": [
                    {
                        "name": "T1",
                        "function": "{{Q1}}+{{Q2}}+{{Q3}}",
                        "temp": true
                    },
                    {
                        "name": "0-A1",
                        "label": "{{function}}",
                        "function": "{{Q1}}"
                    }
                ]
            },
            "algorithm": {
                "name": "calculateOperation",
                "params": {
                    "method": "equivLiteral",
            "keyboard": "NUMERICAL"
                }
            }
        },
        {
            "id": "step-1",
            "stimulus": "&lt;p&gt;How has Lucille distributed her study time?&lt;/p&gt;",
            "template": "&lt;p&gt;She has {{response}} minutes to study, of which she spent {{response}} with Math and {{response}} reading.&lt;/p&gt;",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minutes Lucille has left.&lt;/p&gt;"
                    },
                    {
                        "name": "2-A2",
                        "label": "&lt;p&gt;How many minutes she spent on homework.&lt;/p&gt;",
                        "incorrect": true
                    },
                    {
                        "name": "2-A3",
                        "label": "&lt;p&gt;How many minutes she read.&lt;/p&gt;",
                        "incorrect": true
                    }
                ]
            },
            "algorithm": {
                "name": "trueFalse",
                "template": "Multiple choice – standard"
            }
        },
        {
            "id": "step-3",
            "stimulus": "&lt;p&gt;How can you calculate Lucille free minutes?&lt;/p&gt;",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"&lt;p&gt;To begin with, subtract from the available time the minutes that Lucille spent studying Math.&lt;/p&gt;",
            "template": "&lt;p style=\"text-align: center\"&gt;{{T1}} − {{Q2}} = {{response}}&lt;/p&gt;",
            "seed": {
                "calculated": [
                    {
                        "name": "T1",
                        "function": "{{Q1}}+{{Q2}}+{{Q3}}",
                        "temp": true
                    },
                    {
                        "name": "4-A1",
                        "label": "{{function}}",
                        "function": "{{T1}}-{{Q2}}"
                    }
                ]
            },
            "algorithm": {
                "name": "calculateOperation",
                "params": {
                    "method": "equivLiteral",
            "keyboard": "NUMERICAL"
                }
            }
        },
        {
            "id": "step-5",
            "stimulus": "&lt;p&gt;Finally, subtract from that number the minutes Lucille read to get the time she has left.&lt;/p&gt;",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t>
  </si>
  <si>
    <t>El juego de bloques de Hugo tiene {{T1}} piezas. Su madre le ha dado {{Q2}} piezas a su hermana para que juegue y {{Q3}} a un amigo de Hugo. ¿Cuántos bloques le quedan a Hugo?
Le quedan {{A1}} bloques.</t>
  </si>
  <si>
    <t>Q1: Mín = 100; Máx = 250; Step = 1
Q2: Mín = 100; Máx = 250; Step = 1
Q3: Mín = 100; Máx = 250; Step = 1</t>
  </si>
  <si>
    <t>¿Cuántos bloques componen el juego?
El juego tiene {{A2}} bloques, de los cuales la hermana de Hugo ha recibido {{A3}} y su amigo, {{A4}}.
[Cloze with math]
A2 = {{T1}}
A3 = {{Q2}}
A4 = {{Q3}}</t>
  </si>
  <si>
    <t>¿Qué pide el enunciado?
Cuántos bloques le quedan a Hugo.*
Cuantos bloques ha repartido la madre de Hugo.
Cuántos bloques tiene el juego en total.
[Single choice]</t>
  </si>
  <si>
    <t>¿Con qué cálculo se puede obtener el número de bloques que le quedan a Hugo?
{{T1}} − {{Q2}} − {{Q3}} = ...*
{{T1}} − {{Q2}} + {{Q3}} = ...
{{T1}} + {{Q2}} + {{Q3} = ...
[Single choice]</t>
  </si>
  <si>
    <t>Empieza restando a la cantidad total de bloques los que la madre le ha dado a la hermana de Hugo.
{{T1}} − {{Q2}} = {{A5}}
[Cloze with math]
{{A5}} = {{T1}}-{{Q2}}</t>
  </si>
  <si>
    <t>Por último, resta a esa cantidad los bloques que ha recibido el amigo de Hugo para obtener los que le quedan a él.
{{T2}} − {{Q3}} = {{A1}}
[Cloze with math]
T2 = {{T1}}-{{Q3}}
A1 = {{Q1}}</t>
  </si>
  <si>
    <t>{
    "id": "M3-NyO-11a-A-4",
    "seed": {
        "parameters": [
            {
                "name": "Q1",
                "label": null,
                "min": 100,
                "max": 250,
                "step": 1
            },
            {
                "name": "Q2",
                "label": null,
                "min": 100,
                "max": 250,
                "step": 1
            },
            {
                "name": "Q3",
                "label": null,
                "min": 100,
                "max": 250,
                "step": 1
            }
        ],
        "uniques": true
    },
    "scaffolding": [
        {
            "id": "step-0",
            "stimulus": "&lt;p&gt;Hugh's block game has {{T1}} pieces. His mother gave {{Q2}} pieces to his sister to play with and {{Q3}} to a friend of Hugh's. How many blocks does Hugo have left?&lt;/p&gt;",
            "template": "&lt;p&gt;He has {{response}} blocks left.&lt;/p&gt;",
            "seed": {
                "parameters": [],
                "calculated": [
                    {
                        "name": "T1",
                        "function": "{{Q1}}+{{Q2}}+{{Q3}}",
                        "temp": true
                    },
                    {
                        "name": "0-A1",
                        "label": "{{function}}",
                        "function": "{{Q1}}"
                    }
                ]
            },
            "algorithm": {
                "name": "calculateOperation",
                "params": {
                    "method": "equivLiteral",
            "keyboard": "NUMERICAL"
                }
            }
        },
        {
            "id": "step-1",
            "stimulus": "&lt;p&gt;How many blocks has the game?&lt;/p&gt;",
            "template": "&lt;p&gt;The game has {{response}} blocks, of which Hugo's sister received {{response}} and her friend {{response}}.&lt;/p&gt;",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blocks Hugo has left.&lt;/p&gt;"
                    },
                    {
                        "name": "2-A2",
                        "label": "&lt;p&gt;How many blocks Hugo's mom gave.&lt;/p&gt;",
                        "incorrect": true
                    },
                    {
                        "name": "2-A3",
                        "label": "&lt;p&gt;How many blocks the game has in total.&lt;/p&gt;",
                        "incorrect": true
                    }
                ]
            },
            "algorithm": {
                "name": "trueFalse",
                "template": "Multiple choice – standard"
            }
        },
        {
            "id": "step-3",
            "stimulus": "&lt;p&gt;How can you calculate the number of blocks Hugo has left?&lt;/p&gt;",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"&lt;p&gt;Start by subtracting from the total number of blocks the ones that her mom gave to his sister.&lt;/p&gt;",
            "template": "&lt;p style=\"text-align: center\"&gt;{{T1}} − {{Q2}} = {{response}}&lt;/p&gt;",
            "seed": {
                "calculated": [
                    {
                        "name": "T1",
                        "function": "{{Q1}}+{{Q2}}+{{Q3}}",
                        "temp": true
                    },
                    {
                        "name": "4-A1",
                        "label": "{{function}}",
                        "function": "{{T1}}-{{Q2}}"
                    }
                ]
            },
            "algorithm": {
                "name": "calculateOperation",
                "params": {
                    "method": "equivLiteral",
            "keyboard": "NUMERICAL"
                }
            }
        },
        {
            "id": "step-5",
            "stimulus": "&lt;p&gt;Lastly, subtract the blocks Hugh's friend received from that amount to get the ones Hugh has left.&lt;/p&gt;",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t>
  </si>
  <si>
    <t>El cofre de un tesoro pirata tiene {{T1}} monedas: {{Q2}} son de bronce, {{Q3}} de plata y el resto de oro. ¿Cuántas monedas de oro hay en el cofre?
En el cofre hay {{A1}} monedas de oro.</t>
  </si>
  <si>
    <t>Q1: Mín = 500; Máx = 2000; Step = 1
Q2: Mín = 500; Máx = 2000; Step = 1
Q3: Mín = 500; Máx = 2000; Step = 1</t>
  </si>
  <si>
    <t>¿Cuántas monedas hay en el cofre?
El cofre tiene {{A2}} monedas, de las cuales {{A3}} son de bronce y {{A4}}, de plata.
[Cloze with math]
A2 = {{T1}}
A3 = {{Q2}}
A4 = {{Q3}}</t>
  </si>
  <si>
    <t>¿Qué pide el enunciado?
Cuántas monedas de oro hay en el cofre.*
Cuántas monedas de hay en el cofre en total.
Cuántas monedas de bronce hay en el cofre.
[Single choice]</t>
  </si>
  <si>
    <t>¿Con qué cálculo se puede obtener el número de monedas de oro?
{{T1}} − {{Q2}} − {{Q3}} = ...*
{{T1}} − {{Q2}} + {{Q3}} = ...
{{T1}} + {{Q2}} + {{Q3} = ...
[Single choice]</t>
  </si>
  <si>
    <r>
      <rPr>
        <rFont val="Calibri"/>
        <color rgb="FF000000"/>
        <sz val="12.0"/>
      </rPr>
      <t xml:space="preserve">Empieza restando a la cantidad total de monedas las monedas de bronce.
{{T1}} − {{Q2}} = {{A5}}
</t>
    </r>
    <r>
      <rPr>
        <rFont val="Calibri"/>
        <color rgb="FF000000"/>
        <sz val="12.0"/>
      </rPr>
      <t xml:space="preserve">[Cloze with math]
</t>
    </r>
    <r>
      <rPr>
        <rFont val="Calibri"/>
        <color rgb="FF000000"/>
        <sz val="12.0"/>
      </rPr>
      <t>{{A5}} = {{T1}}-{{Q2}}</t>
    </r>
  </si>
  <si>
    <t>Por último, resta a esa cantidad las monedas de plata para obtener las monedas de oro del cofre.
{{T2}} − {{Q3}} = {{A1}}
[Cloze with math]
T2 = {{T1}}-{{Q3}}
A1 = {{Q1}}</t>
  </si>
  <si>
    <t>{
    "id": "M3-NyO-11a-A-5",
    "seed": {
        "parameters": [
            {
                "name": "Q1",
                "label": null,
                "min": 500,
                "max": 2000,
                "step": 1
            },
            {
                "name": "Q2",
                "label": null,
                "min": 500,
                "max": 2000,
                "step": 1
            },
            {
                "name": "Q3",
                "label": null,
                "min": 500,
                "max": 2000,
                "step": 1
            }
        ],
        "uniques": true
    },
    "scaffolding": [
        {
            "id": "step-0",
            "stimulus": "&lt;p&gt;A pirate treasure chest has {{T1}} coins: {{Q2}} are bronze, {{Q3}} are silver, and the rest are gold. How many gold coins are there?&lt;/p&gt;",
            "template": "&lt;p&gt;There are {{response}} gold coins in the chest.&lt;/p&gt;",
            "seed": {
                "parameters": [],
                "calculated": [
                    {
                        "name": "T1",
                        "function": "{{Q1}}+{{Q2}}+{{Q3}}",
                        "temp": true
                    },
                    {
                        "name": "0-A1",
                        "label": "{{function}}",
                        "function": "{{Q1}}"
                    }
                ]
            },
            "algorithm": {
                "name": "calculateOperation",
                "params": {
                    "method": "equivLiteral",
            "keyboard": "NUMERICAL"
                }
            }
        },
        {
            "id": "step-1",
            "stimulus": "&lt;p&gt;How many coins are in the chest?&lt;/p&gt;",
            "template": "&lt;p&gt;The chest has {{response}} coins, of which {{response}} are bronze and {{response}} are silver.&lt;/p&gt;",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gold coins are in the chest.&lt;/p&gt;"
                    },
                    {
                        "name": "2-A2",
                        "label": "&lt;p&gt;How many coins are in the chest in total.&lt;/p&gt;",
                        "incorrect": true
                    },
                    {
                        "name": "2-A3",
                        "label": "&lt;p&gt;How many bronze coins are in the chest.&lt;/p&gt;",
                        "incorrect": true
                    }
                ]
            },
            "algorithm": {
                "name": "trueFalse",
                "template": "Multiple choice – standard"
            }
        },
        {
            "id": "step-3",
            "stimulus": "&lt;p&gt;How can you calculate the number of gold coins?&lt;/p&gt;",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"&lt;p&gt;Start by subtracting the bronze coins from the total number of coins.&lt;/p&gt;",
            "template": "&lt;p style=\"text-align: center\"&gt;{{T1}} − {{Q2}} = {{response}}&lt;/p&gt;",
            "seed": {
                "calculated": [
                    {
                        "name": "T1",
                        "function": "{{Q1}}+{{Q2}}+{{Q3}}",
                        "temp": true
                    },
                    {
                        "name": "4-A1",
                        "label": "{{function}}",
                        "function": "{{T1}}-{{Q2}}"
                    }
                ]
            },
            "algorithm": {
                "name": "calculateOperation",
                "params": {
                    "method": "equivLiteral",
            "keyboard": "NUMERICAL"
                }
            }
        },
        {
            "id": "step-5",
            "stimulus": "&lt;p&gt;Lastly, subtract the silver coins from that amount to get the gold coins in the chest.&lt;/p&gt;",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</si>
  <si>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</si>
  <si>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</si>
  <si>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</si>
  <si>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</si>
  <si>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</si>
  <si>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</si>
  <si>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</si>
  <si>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</si>
  <si>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
    "id": "M3-NyO-13a-I-1",
    "stimulus": "&lt;p&gt;Drag the corresponding numbers to complete this sequence.&lt;/p&gt;",
    "template": "&lt;p style=\"text-align: center\"&gt;{{response}}, {{response}}, {{T1}}, {{Q1}}, {{T2}}, {{response}}, {{response}}&lt;/p&gt;",
    "hint": "&lt;p&gt;Subtract {{T1}} from {{Q1}} to find the pattern of the sequence.&lt;/p&gt;",
    "feedback": "&lt;p&gt;Look for the pattern of the sequence:&lt;/p&gt;&lt;p style=\"text-align: center\"&gt;{{Q1}} − {{T1}} = {{Q2}}&lt;/p&gt;&lt;p style=\"text-align: center\"&gt;{{T2}} − {{Q1}} = {{Q2}}&lt;/p&gt;&lt;p&gt;Therefore, the numbers are separated from each other by {{Q2}} units.&lt;/p&gt;",
    "seed": {
        "parameters": [
            {
                "name": "Q1",
                "label": null,
                "min": 301,
                "max": 600,
                "step": 1
            },
            {
                "name": "Q2",
                "label": null,
                "list": [
                    "2",
                    "5",
                    "10",
                    "25",
                    "50",
                    "100"
                ]
            }
        ],
        "calculated": [
            {
                "name": "A1",
                "label": "{{function}}",
                "function": "{{Q1}}-3*{{Q2}}"
            },
            {
                "name": "A2",
                "label": "{{function}}",
                "function": "{{Q1}}-2*{{Q2}}"
            },
            {
                "name": "A3",
                "label": "{{function}}",
                "function": "{{Q1}}+2*{{Q2}}"
            },
            {
                "name": "A4",
                "label": "{{function}}",
                "function": "{{Q1}}+3*{{Q2}}"
            },
            {
                "name": "T1",
                "label": "{{function}}",
                "function": "{{Q1}}-{{Q2}}",
                "temp": true
            },
            {
                "name": "T2",
                "label": "{{function}}",
                "function": "{{Q1}}+{{Q2}}",
                "temp": true
            }
        ],
        "uniques": true
    },
    "algorithm": {
        "name": "calculateOperation",
        "template": "Cloze with drag &amp; drop"
    }
}</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</si>
  <si>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</si>
  <si>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</si>
  <si>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</si>
  <si>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</si>
  <si>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
    "id": "M3-NyO-13a-E-1",
    "stimulus": "&lt;p&gt;Complete the sequence.&lt;/p&gt;",
    "template": "&lt;p style=\"text-align: center\"&gt;{{response}}, {{response}}, {{T2}}, {{Q1}}, {{T1}}, {{response}}, {{response}}&lt;/p&gt;",
    "hint": "&lt;p&gt;Subtract {{T2}} from {{Q1}} to find the pattern of the sequence.&lt;/p&gt;",
    "feedback": "&lt;p&gt;Look for the pattern of the sequence:&lt;/p&gt;&lt;p style=\"text-align: center\"&gt;{{T1}} − {{Q1}} = {{Q2}}&lt;/p&gt;&lt;p style=\"text-align: center\"&gt;{{Q1}} − {{T2}}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</si>
  <si>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</si>
  <si>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</si>
  <si>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</si>
  <si>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</si>
  <si>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</si>
  <si>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</si>
  <si>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
    "id": "M3-NyO-13b-I-1",
    "stimulus": "&lt;p&gt;Drag the corresponding numbers to complete the sequence.&lt;/p&gt;",
    "template": "&lt;p style=\"text-align: center\"&gt;{{response}}, {{response}}, {{T2}}, {{Q1}}, {{T1}}, {{response}}, {{response}}&lt;/p&gt;",
    "hint": "&lt;p&gt;Subtract {{Q1}} from {{T2}} to find the pattern of the sequence.&lt;/p&gt;",
    "feedback": "&lt;p&gt;Look for the pattern of the sequence:&lt;/p&gt;&lt;p style=\"text-align: center\"&gt;{{T2}} − {{Q1}} = {{Q2}}&lt;/p&gt;&lt;p style=\"text-align: center\"&gt;{{Q1}} − {{T1}}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"template": "Cloze with drag &amp; drop"
    }
}</t>
  </si>
  <si>
    <t>{
    "id": "M3-NyO-13b-E-1",
    "stimulus": "&lt;p&gt;Complete the sequence.&lt;/p&gt;",
    "template": "&lt;p style=\"text-align: center\"&gt;{{response}}, {{response}}, {{T2}}, {{Q1}}, {{T1}}, {{response}}, {{response}}&lt;/p&gt;",
    "hint": "&lt;p&gt;Subtract {{Q1}} from {{T2}} to find the pattern of the sequence.&lt;/p&gt;",
    "feedback": "&lt;p&gt;Look for the pattern of the sequence:&lt;/p&gt;&lt;p style=\"text-align: center\"&gt;{{T2}} − {{Q1}} = {{Q2}}&lt;/p&gt;&lt;p style=\"text-align: center\"&gt;{{Q1}} − {{T1}}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</si>
  <si>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</si>
  <si>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</si>
  <si>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</si>
  <si>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</si>
  <si>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</si>
  <si>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</si>
  <si>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</si>
  <si>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
    "id": "M3-NyO-33a-I-1",
    "stimulus": "&lt;p&gt;Drag each sum to the one with the same result.&lt;/p&gt;",
    "hint": "&lt;p&gt;Two sums with different addends can give the same result.&lt;/p&gt;",
    "feedback": "&lt;p&gt;Two sums with different addends can give the same result.&lt;/p&gt;",
    "seed": {
        "parameters": [
            {
                "name": "Q11",
                "label": null,
                "min": 25,
                "max": 50,
                "step": 1
            },
            {
                "name": "Q12",
                "label": null,
                "min": 25,
                "max": 50,
                "step": 1
            },
            {
                "name": "Q13",
                "label": null,
                "min": 25,
                "max": 50,
                "step": 1
            },
            {
                "name": "Q21",
                "label": null,
                "min": 10,
                "max": 24,
                "step": 1
            },
            {
                "name": "Q22",
                "label": null,
                "min": 10,
                "max": 24,
                "step": 1
            },
            {
                "name": "Q23",
                "label": null,
                "min": 10,
                "max": 24,
                "step": 1
            },
            {
                "name": "Q31",
                "label": null,
                "min": 10,
                "max": 24,
                "step": 1
            },
            {
                "name": "Q32",
                "label": null,
                "min": 10,
                "max": 24,
                "step": 1
            },
            {
                "name": "Q33",
                "label": null,
                "min": 10,
                "max": 24,
                "step": 1
            }
        ],
        "calculated": [
            {
                "name": "T11",
                "label": "{{function}}",
                "function": "{{Q11}}-{{Q21}}",
                "temp": true
            },
            {
                "name": "T21",
                "label": "{{function}}",
                "function": "{{Q11}}-{{Q31}}",
                "temp": true
            },
            {
                "name": "T12",
                "label": "{{function}}",
                "function": "{{Q12}}-{{Q22}}",
                "temp": true
            },
            {
                "name": "T22",
                "label": "{{function}}",
                "function": "{{Q12}}-{{Q32}}",
                "temp": true
            },
            {
                "name": "T13",
                "label": "{{function}}",
                "function": "{{Q13}}-{{Q23}}",
                "temp": true
            },
            {
                "name": "T23",
                "label": "{{function}}",
                "function": "{{Q13}}-{{Q33}}",
                "temp": true
            },
            {
                "name": "A1",
                "label": "{{T11}} + {{Q21}}",
                "function": "&lt;p&gt;{{T21}} + {{Q31}}&lt;/p&gt;",
                "feedback": "&lt;p&gt;{{T11}} + {{Q21}} = {{T21}} + {{Q31}} = {{Q11}}&lt;/p&gt;"
            },
            {
                "name": "A2",
                "label": "{{T12}} + {{Q22}}",
                "function": "&lt;p&gt;{{T22}} + {{Q32}}&lt;/p&gt;",
                "feedback": "&lt;p&gt;{{T12}} + {{Q22}} = {{T22}} + {{Q32}} = {{Q12}}&lt;/p&gt;"
            },
            {
                "name": "A3",
                "label": "{{T13}} + {{Q23}}",
                "function": "&lt;p&gt;{{T23}} + {{Q33}}&lt;/p&gt;",
                "feedback": "&lt;p&gt;{{T13}} + {{Q23}} = {{T23}} + {{Q33}} = {{Q13}}&lt;/p&gt;"
            }
        ],
        "isNumToWords": true,
        "uniques": true
    },
    "algorithm": {
        "name": "linkOperationResult",
        "params": {
            "invert": true
        },
        "template": "Match list"
    }
}</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</si>
  <si>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</si>
  <si>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</si>
  <si>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</si>
  <si>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</si>
  <si>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
    "id": "M3-NyO-33a-E-1",
    "stimulus": "&lt;p&gt;Write the result of these sums.&lt;/p&gt;",
    "template": "&lt;p style=\"text-align: center\"&gt;{{T1}} + {{Q2}} = {{response}}&lt;/p&gt;&lt;p style=\"text-align: center\"&gt;{{T2}} + {{Q3}} = {{response}}&lt;/p&gt;",
    "hint": "&lt;p&gt;Two sums with different addends can give the same result.&lt;/p&gt;",
    "feedback": "&lt;p&gt;Two sums with different addends can give the same result. So both have the same result:&lt;/p&gt;&lt;p style=\"text-align: center\"&gt;{{T1}} + {{Q2}} = {{T2}} + {{Q3}} = {{Q1}}&lt;/p&gt;",
    "seed": {
        "parameters": [
            {
                "name": "Q1",
                "label": null,
                "min": 25,
                "max": 50,
                "step": 1
            },
            {
                "name": "Q2",
                "label": null,
                "min": 10,
                "max": 24,
                "step": 1
            },
            {
                "name": "Q3",
                "label": null,
                "min": 10,
                "max": 24,
                "step": 1
            }
        ],
        "calculated": [
            {
                "name": "T1",
                "label": "{{function}}",
                "function": "{{Q1}}-{{Q2}}",
                "temp": true
            },
            {
                "name": "T2",
                "label": "{{function}}",
                "function": "{{Q1}}-{{Q3}}",
                "temp": true
            },
            {
                "name": "A1",
                "label": "{{function}}",
                "function": "{{Q1}}"
            },
            {
                "name": "A2",
                "label": "{{function}}",
                "function": "{{Q1}}"
            }
        ],
        "uniques": true
    },
    "algorithm": {
        "name": "calculateOperation",
        "params": {
            "method": "equivLiteral",
            "keyboard": "NUMERICAL"
        }
    }
}</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</si>
  <si>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</si>
  <si>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</si>
  <si>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</si>
  <si>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</si>
  <si>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</si>
  <si>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</si>
  <si>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</si>
  <si>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
    "id": "M3-NyO-37a-I-1",
    "stimulus": "&lt;p&gt;Drag each subtraction to the one with the same result&lt;/p&gt;",
    "hint": "&lt;p&gt;Two subtractions with different minuends and subtrahends can give the same result.&lt;/p&gt;",
    "feedback": "&lt;p&gt;Two subtractions with different minuends and subtrahends can give the same result.&lt;/p&gt;",
    "seed": {
        "parameters": [
            {
                "name": "Q11",
                "label": null,
                "min": 1,
                "max": 50,
                "step": 1
            },
            {
                "name": "Q12",
                "label": null,
                "min": 1,
                "max": 50,
                "step": 1
            },
            {
                "name": "Q13",
                "label": null,
                "min": 1,
                "max": 50,
                "step": 1
            },
            {
                "name": "Q21",
                "label": null,
                "min": 1,
                "max": 50,
                "step": 1
            },
            {
                "name": "Q22",
                "label": null,
                "min": 1,
                "max": 50,
                "step": 1
            },
            {
                "name": "Q23",
                "label": null,
                "min": 1,
                "max": 50,
                "step": 1
            },
            {
                "name": "Q31",
                "label": null,
                "min": 1,
                "max": 50,
                "step": 1
            },
            {
                "name": "Q32",
                "label": null,
                "min": 1,
                "max": 50,
                "step": 1
            },
            {
                "name": "Q33",
                "label": null,
                "min": 1,
                "max": 50,
                "step": 1
            }
        ],
        "calculated": [
            {
                "name": "T11",
                "label": "{{function}}",
                "function": "{{Q11}}+{{Q21}}",
                "temp": true
            },
            {
                "name": "T21",
                "label": "{{function}}",
                "function": "{{Q11}}+{{Q31}}",
                "temp": true
            },
            {
                "name": "T12",
                "label": "{{function}}",
                "function": "{{Q12}}+{{Q22}}",
                "temp": true
            },
            {
                "name": "T22",
                "label": "{{function}}",
                "function": "{{Q12}}+{{Q32}}",
                "temp": true
            },
            {
                "name": "T13",
                "label": "{{function}}",
                "function": "{{Q13}}+{{Q23}}",
                "temp": true
            },
            {
                "name": "T23",
                "label": "{{function}}",
                "function": "{{Q13}}+{{Q33}}",
                "temp": true
            },
            {
                "name": "A1",
                "label": "{{T11}} − {{Q21}}",
                "function": "&lt;p&gt;{{T21}} − {{Q31}}&lt;/p&gt;",
                "feedback": "&lt;p&gt;{{T11}} − {{Q21}} = {{T21}} − {{Q31}} = {{Q11}}&lt;/p&gt;"
            },
            {
                "name": "A2",
                "label": "{{T12}} − {{Q22}}",
                "function": "&lt;p&gt;{{T22}} − {{Q32}}&lt;/p&gt;",
                "feedback": "&lt;p&gt;{{T12}} − {{Q22}} = {{T22}} − {{Q32}} = {{Q12}}&lt;/p&gt;"
            },
            {
                "name": "A3",
                "label": "{{T13}} − {{Q23}}",
                "function": "&lt;p&gt;{{T23}} − {{Q33}}&lt;/p&gt;",
                "feedback": "&lt;p&gt;{{T13}} − {{Q23}} = {{T23}} − {{Q33}} = {{Q13}}&lt;/p&gt;"
            }
        ],
        "isNumToWords": true,
        "uniques": true
    },
    "algorithm": {
        "name": "linkOperationResult",
        "params": {
            "invert": true
        },
        "template": "Match list"
    }
}</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</si>
  <si>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</si>
  <si>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</si>
  <si>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</si>
  <si>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</si>
  <si>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
    "id": "M3-NyO-37a-E-1",
    "stimulus": "&lt;p&gt;Calculate these two subtractions.&lt;/p&gt;",
    "template": "&lt;p style=\"text-align: center\"&gt;{{T1}} - {{Q2}} = {{response}}&lt;/p&gt;&lt;p style=\"text-align: center\"&gt;{{T2}} - {{Q3}} = {{response}}&lt;/p&gt;",
    "hint": "&lt;p&gt;Two subtractions with different minuends and subtrahends can give the same result.&lt;/p&gt;",
    "feedback": "&lt;p&gt;Two subtractions with different minuends and subtrahends can give the same result. So both have the same result:&lt;/p&gt;&lt;p style=\"text-align: center\"&gt;{{T1}} − {{Q2}} = {{T2}} − {{Q3}} = {{Q1}}&lt;/p&gt;",
    "seed": {
        "parameters": [
            {
                "name": "Q1",
                "label": null,
                "min": 20,
                "max": 80,
                "step": 1
            },
            {
                "name": "Q2",
                "label": null,
                "min": 1,
                "max": 19,
                "step": 1
            },
            {
                "name": "Q3",
                "label": null,
                "min": 1,
                "max": 19,
                "step": 1
            }
        ],
        "calculated": [
            {
                "name": "T1",
                "label": "{{function}}",
                "function": "{{Q1}}+{{Q2}}",
                "temp": true
            },
            {
                "name": "T2",
                "label": "{{function}}",
                "function": "{{Q1}}+{{Q3}}",
                "temp": true
            },
            {
                "name": "A1",
                "label": "{{function}}",
                "function": "{{Q1}}"
            },
            {
                "name": "A2",
                "label": "{{function}}",
                "function": "{{Q1}}"
            }
        ],
        "uniques": true
    },
    "algorithm": {
        "name": "calculateOperation",
        "params": {
            "method": "equivLiteral",
            "keyboard": "NUMERICAL"
        }
    }
}</t>
  </si>
  <si>
    <t>M3-NyO-14a</t>
  </si>
  <si>
    <t>Memoriza las tablas de multiplicar del 1 al 10</t>
  </si>
  <si>
    <t>Arrastra los resultados a su multiplicación correspondiente.
{{Q1}} × {{Q4}} = {{A1}}
{{Q2}} × {{Q5}} = {{A2}}
{{Q3}} × {{Q6}} = {{A3}}</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</si>
  <si>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</si>
  <si>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</si>
  <si>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</si>
  <si>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</si>
  <si>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</si>
  <si>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"&lt;p&gt;Drag the results to their corresponding multiplication.&lt;/p&gt;",
    "template": "&lt;p style=\"text-align: center\"&gt;{{Q1}} × {{Q4}} = {{response}}&lt;/p&gt;&lt;p style=\"text-align: center\"&gt;{{Q2}} × {{Q5}} = {{response}}&lt;/p&gt;&lt;p style=\"text-align: center\"&gt;{{Q2}} × {{Q6}} = {{response}}&lt;/p&gt;",
    "hint": "&lt;p&gt;Recite the multiplication tables for {{Q1}}, {{Q2}} and {{Q3}}.&lt;/p&gt;",
    "feedback": "&lt;p&gt;Memorize the multiplication tables. This is the one for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
}</t>
  </si>
  <si>
    <t>Escribe el resultado de estas multiplicaciones.
{{Q1}} × {{Q2}} = {{A1}}
{{Q3}} × {{Q4}} = {{A2}}</t>
  </si>
  <si>
    <t>Q1-Q4: Mín = 1; Máx = 10; Step = 1</t>
  </si>
  <si>
    <t>A1 = {{Q1}}*{{Q2}}
A2 = {{Q3}}*{{Q4}}</t>
  </si>
  <si>
    <t>Recita las tablas de multiplicar del {{Q1}} y {{Q3}}.</t>
  </si>
  <si>
    <t>{
    "id": "M3-NyO-14a-E-1",
    "stimulus": "&lt;p&gt;Type the result of these multiplications.&lt;/p&gt;",
    "template": "&lt;p style=\"text-align: center\"&gt;{{Q1}} × {{Q2}} = {{response}}&lt;/p&gt;&lt;p style=\"text-align: center\"&gt;{{Q2}} × {{Q4}} = {{response}}&lt;/p&gt;",
    "hint": "&lt;p&gt;Recite the multiplication tables for {{Q1}} and {{Q3}}.&lt;/p&gt;",
    "feedback": "&lt;p&gt;Memorize the multiplication tables. This is the one for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</si>
  <si>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</si>
  <si>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</si>
  <si>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</si>
  <si>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</si>
  <si>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</si>
  <si>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</si>
  <si>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
    "id": "M3-NyO-14a-A-1",
    "stimulus": "&lt;p&gt;A pack of cookies costs &lt;span class=\"no-break\"&gt;${{Q1}}.&lt;/span&gt; What will be the price of {{Q2}} packs?&lt;/p&gt;",
    "template": "&lt;p&gt;The price of {{Q2}} packs will be &lt;span class=\"no-break\"&gt;${{response}}.&lt;/span&gt;&lt;/p&gt;",
    "hint": "&lt;p&gt;Recite the multiplication table for {{Q1}}:&lt;/p&gt;&lt;p style=\"text-align: center\"&gt;{{Q1}} × 1 = {{Q1}}&lt;/p&gt;&lt;p style=\"text-align: center\"&gt;{{Q1}} × 2 = {{T1}}&lt;/p&gt;&lt;p style=\"text-align: center\"&gt;{{Q1}} × 3 = {{T2}}&lt;/p&gt;&lt;p&gt;And so on.&lt;/p&gt;",
    "feedback": "&lt;p&gt;The total price is calculated by multiplying the price of a pack by the number of packs:&lt;/p&gt;&lt;p style=\"text-align: center\"&gt;{{Q1}} × {{Q2}} = {{A1}}&lt;/p&gt;",
    "seed": {
        "parameters": [
            {
                "name": "Q1",
                "label": null,
                "min": 1,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</si>
  <si>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</si>
  <si>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</si>
  <si>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</si>
  <si>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
    "id": "M3-NyO-14a-A-2",
    "stimulus": "&lt;p&gt;Each section of a furniture store catalog is {{Q1}} pages long. If there are {{Q2}} sections, how many pages is the catalog?&lt;/p&gt;",
    "template": "&lt;p&gt;The catalog has {{response}} pages.&lt;/p&gt;",
    "hint": "&lt;p&gt;Recite the multiplication table for {{Q1}}:&lt;/p&gt;&lt;p style=\"text-align: center\"&gt;{{Q1}} × 1 = {{Q1}}&lt;/p&gt;&lt;p style=\"text-align: center\"&gt;{{Q1}} × 2 = {{T1}}&lt;/p&gt;&lt;p style=\"text-align: center\"&gt;{{Q1}} × 3 = {{T2}}&lt;/p&gt;&lt;p&gt;And so on.&lt;/p&gt;",
    "feedback": "&lt;p&gt;The total number of pages is calculated by multiplying the pages in a section by the number of sections:&lt;/p&gt;&lt;p style=\"text-align: center\"&gt;{{Q1}} × {{Q2}} = {{A1}}&lt;/p&gt;",
    "seed": {
        "parameters": [
            {
                "name": "Q1",
                "label": null,
                "min": 5,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</si>
  <si>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</si>
  <si>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</si>
  <si>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</si>
  <si>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
    "id": "M3-NyO-14a-A-3",
    "stimulus": "&lt;p&gt;There are {{Q1}} parked cars on a street. How many will there be on {{Q2}} identical streets?&lt;/p&gt;",
    "template": "&lt;p&gt;On {{Q2}} streets there will be {{response}} cars.&lt;/p&gt;",
    "hint": "&lt;p&gt;Recite the multiplication table for {{Q1}}:&lt;/p&gt;&lt;p style=\"text-align: center\"&gt;{{Q1}} × 1 = {{Q1}}&lt;/p&gt;&lt;p style=\"text-align: center\"&gt;{{Q1}} × 2 = {{T1}}&lt;/p&gt;&lt;p style=\"text-align: center\"&gt;{{Q1}} × 3 = {{T2}}&lt;/p&gt;&lt;p&gt;And so on.&lt;/p&gt;",
    "feedback": "&lt;p&gt;The total number of vehicles is calculated by multiplying the cars on a street by the number of streets.&lt;/p&gt;&lt;p style=\"text-align: center\"&gt;{{Q1}} × {{Q2}} = {{A1}}&lt;/p&gt;",
    "seed": {
        "parameters": [
            {
                "name": "Q1",
                "label": null,
                "min": 2,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</si>
  <si>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</si>
  <si>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</si>
  <si>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</si>
  <si>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
    "id": "M3-NyO-14a-A-4",
    "stimulus": "&lt;p&gt;During the Olympics, {{Q1}} athletes from a country have each won {{Q2}} medals. How many medals have they won in total?&lt;/p&gt;",
    "template": "&lt;p&gt;They have won {{response}} medals.&lt;/p&gt;",
    "hint": "&lt;p&gt;Recite the multiplication table for {{Q1}}:&lt;/p&gt;&lt;p style=\"text-align: center\"&gt;{{Q1}} × 1 = {{Q1}}&lt;/p&gt;&lt;p style=\"text-align: center\"&gt;{{Q1}} × 2 = {{T1}}&lt;/p&gt;&lt;p style=\"text-align: center\"&gt;{{Q1}} × 3 = {{T2}}&lt;/p&gt;&lt;p&gt;And so on.&lt;/p&gt;",
    "feedback": "&lt;p&gt;The total number of medals is calculated by multiplying the number of athletes by the number of medals.&lt;/p&gt;&lt;p style=\"text-align: center\"&gt;{{Q1}} × {{Q2}} = {{A1}}&lt;/p&gt;",
    "seed": {
        "parameters": [
            {
                "name": "Q1",
                "label": null,
                "min": 2,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</si>
  <si>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</si>
  <si>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</si>
  <si>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</si>
  <si>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
    "id": "M3-NyO-14a-A-5",
    "stimulus": "&lt;p&gt;Elisabeth has bought {{Q1}} boxes of colored pencils, each containing {{Q2}} pencils. How many pencils does Elisabeth have?&lt;/p&gt;",
    "template": "&lt;p&gt;She has {{response}} pencils.&lt;/p&gt;",
    "hint": "&lt;p&gt;Recite the multiplication table for {{Q1}}:&lt;/p&gt;&lt;p style=\"text-align: center\"&gt;{{Q1}} × 1 = {{Q1}}&lt;/p&gt;&lt;p style=\"text-align: center\"&gt;{{Q1}} × 2 = {{T1}}&lt;/p&gt;&lt;p style=\"text-align: center\"&gt;{{Q1}} × 3 = {{T2}}&lt;/p&gt;&lt;p&gt;And so on.&lt;/p&gt;",
    "feedback": "&lt;p&gt;The total number of pencils is calculated by multiplying the number of boxes by the number of pencils.&lt;/p&gt;&lt;p style=\"text-align: center\"&gt;{{Q1}} × {{Q2}} = {{A1}}&lt;/p&gt;",
    "seed": {
        "parameters": [
            {
                "name": "Q1",
                "label": null,
                "min": 2,
                "max": 10,
                "step": 1
            },
            {
                "name": "Q2",
                "label": null,
                "min": 5,
                "max": 10,
                "step": 1
            }
        ],
        "calculated": [
            {
                "name": "A1",
                "label": "{{function}}",
                "function": "{{Q1}}*{{Q2}}"
            },
            {
                "name": "T1",
                "label": "",
                "function": "{{Q1}}*2",
                "temp": true
            },
            {
                "name": "T2",
                "label": "",
                "function": "{{Q1}}*3",
                "temp": true
            }
        ],
        "uniques": true
    },
    "algorithm": {
        "name": "calculateOperation",
        "params": {
            "method": "equivLiteral",
            "keyboard": "NUMERICAL"
        }
    }
}</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</si>
  <si>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</si>
  <si>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</si>
  <si>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</si>
  <si>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</si>
  <si>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</si>
  <si>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</si>
  <si>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</si>
  <si>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</si>
  <si>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
    "id": "M3-NyO-14b-I-1",
    "stimulus": "&lt;p&gt;Select the correct addition and multiplication equality.&lt;/p&gt;",
    "hint": "&lt;p&gt;A multiplication is equal to the addition of equal addends.&lt;/p&gt;",
    "feedback": "&lt;p&gt;A multiplication is equal to the addition of equal addends.&lt;/p&gt;",
    "seed": {
        "parameters": [
            {
                "name": "Q1",
                "label": null,
                "min": 1,
                "max": 10,
                "step": 1
            },
            {
                "name": "Q2",
                "label": null,
                "min": 2,
                "max": 10,
                "step": 1
            },
            {
                "name": "Q3",
                "label": null,
                "min": 1,
                "max": 10,
                "step": 1
            },
            {
                "name": "Q4",
                "label": null,
                "min": 2,
                "max": 10,
                "step": 1
            },
            {
                "name": "Q5",
                "label": null,
                "min": 1,
                "max": 10,
                "step": 1
            },
            {
                "name": "Q6",
                "label": null,
                "min": 2,
                "max": 10,
                "step": 1
            },
            {
                "name": "Q7",
                "label": null,
                "min": 1,
                "max": 10,
                "step": 1
            },
            {
                "name": "Q8",
                "label": null,
                "min": 2,
                "max": 10,
                "step": 1
            }
        ],
        "calculated": [
            {
                "name": "T5",
                "label": "{{function}}",
                "function": "'{{Q3}}'+' + {{Q3}}'.repeat({{Q4}}-1)",
                "temp": true
            },
            {
                "name": "T6",
                "label": "{{function}}",
                "function": "'{{Q5}}'+' + {{Q5}}'.repeat({{Q6}}-1)",
                "temp": true
            },
            {
                "name": "T7",
                "label": "{{function}}",
                "function": "'{{Q7}}'+' + {{Q7}}'.repeat({{Q8}}-1)",
                "temp": true
            },
            {
                "name": "A1",
                "label": "{{Q1}} × {{Q2}} = {{function}}",
                "function": "'{{Q1}}'+' + {{Q1}}'.repeat({{Q2}}-1)"
            },
            {
                "name": "A2",
                "label": "{{Q3}} × {{Q4}} = {{function}}",
                "function": "'{{Q3}}'+' + {{Q3}}'.repeat({{Q4}})",
                "incorrect": true,
                "feedback": "&lt;p&gt;The correct equality is:&lt;/p&gt;&lt;p&gt;{{Q3}} × {{Q4}} = {{T5}}&lt;/p&gt;"
            },
            {
                "name": "A3",
                "label": "{{Q5}} × {{Q6}} = {{function}}",
                "function": "'{{Q5}}'+' + {{Q5}}'.repeat({{Q6}}+1)",
                "incorrect": true,
                "feedback": "&lt;p&gt;The correct equality is:&lt;/p&gt;&lt;p&gt;{{Q5}} × {{Q6}} = {{T6}}&lt;/p&gt;"
            },
            {
                "name": "A4",
                "label": "{{Q7}} × {{Q8}} = {{function}}",
                "function": "'{{Q7}}'+' + {{Q7}}'.repeat({{Q8}}+2)",
                "incorrect": true,
                "feedback": "&lt;p&gt;The correct equality is:&lt;/p&gt;&lt;p&gt;{{Q7}} × {{Q8}} = {{T7}}&lt;/p&gt;"
            }
        ],
        "uniques": true
    },
    "algorithm": {
        "name": "trueFalse",
        "template": "Multiple choice – standard",
        "params": {
            "countCorrect": 1,
            "countIncorrect": 2,
            "showCheckIcon":true}}}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</si>
  <si>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</si>
  <si>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</si>
  <si>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</si>
  <si>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</si>
  <si>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
    "id": "M3-NyO-14b-E-1",
    "stimulus": "&lt;p&gt;Type the multiplication equivalent to this addition. Type the lowest number as the first factor and the highest as the second.&lt;/p&gt;",
    "template": "&lt;p style=\"text-align: center\"&gt;{{T1}} = {{response}}&lt;/p&gt;",
    "hint": "&lt;p&gt;A multiplication is equal to the addition of equal addends.&lt;/p&gt;",
    "feedback": "&lt;p&gt;A multiplication is equal to the addition of equal addends.&lt;/p&gt;",
    "seed": {
        "parameters": [
            {
                "name": "Q1",
                "label": null,
                "min": 2,
                "max": 10,
                "step": 1
            },
            {
                "name": "Q2",
                "label": null,
                "min": 2,
                "max": 10,
                "step": 1
            }
        ],
        "calculated": [
            {
                "name": "T1",
                "label": "{{function}}",
                "function": "'{{Q1}}'+' + {{Q1}}'.repeat({{Q2}}-1)",
                "temp": true
            },
            {
                "name": "T2",
                "label": "{{function}}",
                "function": "math.min({{Q1}}, {{Q2}})",
                "temp": true
            },
            {
                "name": "T3",
                "label": "{{function}}",
                "function": "math.max({{Q1}}, {{Q2}})",
                "temp": true
            },
            {
                "name": "A1",
                "label": "{{function}}",
                "function": "{{T2}}\\times{{T3}}"
            }
        ],
        "uniques": true
    },
    "algorithm": {
        "name": "calculateOperation",
        "params": {
            "method": "equivLiteral",
            "keyboard": "INTERMEDIATE"
        }
    }
}</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</si>
  <si>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</si>
  <si>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</si>
  <si>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</si>
  <si>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</si>
  <si>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</si>
  <si>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</si>
  <si>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</si>
  <si>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</si>
  <si>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"&lt;p&gt;Complete the following multiplication.&lt;/p&gt;&lt;p style=\"text-align: center\"&gt;{{Q1}} × ... = {{T1}}&lt;/p&gt;",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</si>
  <si>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</si>
  <si>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</si>
  <si>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"&lt;p&gt;Complete the following multiplication.&lt;/p&gt;&lt;p style=\"text-align: center\"&gt;... × {{Q1}} = {{T1}}&lt;/p&gt;",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</si>
  <si>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</si>
  <si>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</si>
  <si>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</si>
  <si>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</si>
  <si>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</si>
  <si>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</si>
  <si>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"&lt;p&gt;Complete the following multiplication.&lt;/p&gt;",
    "template": "&lt;p&gt;{{response}} × {{Q2}} = {{T1}}&lt;/p&gt;",
    "hint": "&lt;p&gt;The multiplication table for {{Q2}} begins as follows:&lt;/p&gt;&lt;p&gt;{{Q2}} × &lt;span style=\"color: rgb(243, 121, 52); \"&gt;1&lt;/span&gt; = {{Q2}}&lt;/p&gt;&lt;p&gt;{{Q2}} × &lt;span style=\"color: rgb(243, 121, 52);\"&gt;2&lt;/span&gt; = {{T2}}&lt;/p&gt;&lt;p&gt;...&lt;/p&gt;",
    "feedback": "&lt;p&gt;The multiplication table for {{Q2}} is:&lt;/p&gt;&lt;table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</si>
  <si>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</si>
  <si>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</si>
  <si>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"&lt;p&gt;Complete the following multiplication.&lt;/p&gt;",
    "template": "&lt;p style=\"text-align: center\"&gt;{{Q2}} × {{response}} = {{T1}}&lt;/p&gt;",
    "hint": "&lt;p&gt;The multiplication table for {{Q2}} begins as follows:&lt;/p&gt;&lt;p style=\"text-align: center\"&gt;{{Q2}} × &lt;span style=\"color: rgb(243, 121, 52); \"&gt;1&lt;/span&gt; = {{Q2}}&lt;/p&gt;&lt;p style=\"text-align: center\"&gt;{{Q2}} × &lt;span style=\"color: rgb(243, 121, 52);\"&gt;2&lt;/span&gt; = {{T2}}&lt;/p&gt;&lt;p&gt;...&lt;/p&gt;",
    "feedback": "&lt;p&gt;The multiplication table for {{Q2}} is:&lt;table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</si>
  <si>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</si>
  <si>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</si>
  <si>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</si>
  <si>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"&lt;p&gt;A farmer has {{Q1}} chickens in each pen. If he has {{T1}} chickens in total, how many pens does he have? Complete the following multiplication to find out.&lt;/p &gt;&lt;p style=\"text-align: center\"&gt;{{Q1}} × ... = {{T1}}&lt;/p&gt;",
    "template": "The farm has {{response}} pens.",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</si>
  <si>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</si>
  <si>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</si>
  <si>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"&lt;p&gt;A building has {{Q1}} windows per floor. If the building has {{T1}} windows in total, how many floors are there? Complete the following multiplication to get the answer.&lt;/p&gt;&lt;p style=\"text-align: center\"&gt;... × {{Q1}} = {{T1}}&lt;/p&gt;",
    "template": "&lt;p&gt;The building has {{response}} floors.&lt;/p&gt;",
    "hint": "&lt;p&gt;The multiplication table for {{Q1}} begins as follows:&lt;/p&gt;&lt;p&gt;{{Q1}} × &lt;span style=\"color: rgb(243, 121, 52); \"&gt;1&lt;/span&gt; = {{Q1}}&lt;/p&gt;&lt;p&gt;{{Q1}} × &lt;span style=\"color: rgb(243, 121, 52);\"&gt;2&lt;/ 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</si>
  <si>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</si>
  <si>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</si>
  <si>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"&lt;p&gt;In a classroom, chairs are arranged in {{Q1}} equal rows. If there are a total of {{T1}} chairs, how many chairs are there per row? Complete the following multiplication to get the answer.&lt;/p&gt;&lt;p style=\"text-align: center\"&gt;{{Q1}} × ... = {{T1}}&lt;/p&gt;",
    "template": "&lt;p&gt;There are {{response}} chairs per row.&lt;/p&gt;",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</si>
  <si>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</si>
  <si>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</si>
  <si>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"&lt;p&gt;To arrange the books on a bookcase, Meg has placed {{Q1}} books on each shelf. If there are {{T1}} books, how many shelves make up the bookcase? Complete the following multiplication to get the answer.&lt;/p&gt;&lt;p style=\"text-align: center\"&gt;... × {{Q1}} = {{T1}}&lt;/p&gt;",
    "template": "&lt;p&gt;The bookcase has {{response}} shelves.&lt;/p&gt;",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</si>
  <si>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</si>
  <si>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</si>
  <si>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</si>
  <si>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"&lt;p&gt;A teacher wants to divide the class into {{Q1}} groups with the same number of students in each. If there are {{T1}} students in the class, how many will be in each group? Complete the following multiplication to get the answer.&lt;/p&gt;&lt;p style=\"text-align: center\"&gt;{{Q1}} × ... = {{T1}}&lt;/p&gt;",
    "template": "&lt;p&gt;Each group will be made up of {{response}} students.&lt;/p&gt;",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</si>
  <si>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M3-NyO-14d</t>
  </si>
  <si>
    <t>Expresa una multiplicación dada como suma de sumandos iguales y viceversa utilizando objetos (números de 1 a 10)</t>
  </si>
  <si>
    <t>&lt;p&gt;¿Cuántas abejas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</si>
  <si>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Q1 = "min": 2, "max": 6, "step": 1
Q2 = "min": 2, "max": 4, "step": 1
Q3 = "min": 2, "max": 6, "step": 1
Q4 = "min": 2, "max": 6, "step": 1</t>
  </si>
  <si>
    <r>
      <rPr>
        <rFont val="Calibri"/>
        <color rgb="FF000000"/>
        <sz val="12.0"/>
      </rPr>
      <t>T1 = math.max({{Q1}}, {{Q2}})
T2 = math.min({{Q1}}, {{Q2}})
T3 = '&lt;img src=\"</t>
    </r>
    <r>
      <rPr>
        <rFont val="Calibri"/>
        <color rgb="FF1155CC"/>
        <sz val="12.0"/>
        <u/>
      </rPr>
      <t>https://blueberry-assets.oneclick.es/M2_NyO_19a_8.svg</t>
    </r>
    <r>
      <rPr>
        <rFont val="Calibri"/>
        <color rgb="FF000000"/>
        <sz val="12.0"/>
      </rPr>
      <t>\" width=\"50\"&gt;'.repeat({{T1}})
T4 = if ({{T2}} &gt; 1) '&lt;img src=\"https://blueberry-assets.oneclick.es/M2_NyO_19a_8.svg\" width=\"50\"&gt;'.repeat({{T1}})
T5 = if ({{T2}} &gt; 2) '&lt;img src=\"https://blueberry-assets.oneclick.es/M2_NyO_19a_8.svg\" width=\"50\"&gt;'.repeat({{T1}})
T6 = if ({{T2}} &gt; 3) '&lt;img src=\"https://blueberry-assets.oneclick.es/M2_NyO_19a_8.svg\" width=\"50\"&gt;'.repeat({{T1}})
A1 = {{Q1}} × {{Q2}} = {{Q1}}{{function}}
function = ' + {{Q1}}'.repeat({{Q2}}-1)"
A2 = {{Q1}} × {{Q2}} = {{Q1}}{{function}}
function = ' + {{Q1}}'.repeat({{Q3}}-1)
A3 = {{Q1}} × {{Q2}} = {{Q1}}{{function}}
function = ' + {{Q1}}'.repeat({{Q4}}-1)</t>
    </r>
  </si>
  <si>
    <t>Una multiplicación se puede expresar como una suma de sumandos iguales.</t>
  </si>
  <si>
    <t>{
    "id": "M3-NyO-14d-I-1",
    "stimulus": "&lt;p&gt;How many bees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t>
  </si>
  <si>
    <t>&lt;p&gt;¿Cuántos ratones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</si>
  <si>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https://blueberry-assets.oneclick.es/M2_NyO_19a_6.svg</t>
    </r>
    <r>
      <rPr>
        <rFont val="Calibri"/>
        <color rgb="FF000000"/>
        <sz val="12.0"/>
      </rPr>
      <t>\" width=\"50\"&gt;'.repeat({{T1}})
T4 = if ({{T2}} &gt; 1) '&lt;img src=\"https://blueberry-assets.oneclick.es/M2_NyO_19a_6.svg\" width=\"50\"&gt;'.repeat({{T1}})
T5 = if ({{T2}} &gt; 2) '&lt;img src=\"https://blueberry-assets.oneclick.es/M2_NyO_19a_6.svg\" width=\"50\"&gt;'.repeat({{T1}})
T6 = if ({{T2}} &gt; 3) '&lt;img src=\"https://blueberry-assets.oneclick.es/M2_NyO_19a_6.svg\" width=\"50\"&gt;'.repeat({{T1}})
A1 = {{Q1}} × {{Q2}} = {{Q1}}{{function}}
function = ' + {{Q1}}'.repeat({{Q2}}-1)"
A2 = {{Q1}} × {{Q2}} = {{Q1}}{{function}}
function = ' + {{Q1}}'.repeat({{Q3}}-1)
A3 = {{Q1}} × {{Q2}} = {{Q1}}{{function}}
function = ' + {{Q1}}'.repeat({{Q4}}-1)</t>
    </r>
  </si>
  <si>
    <t>{
    "id": "M3-NyO-14d-I-2",
    "stimulus": "&lt;p&gt;How many mice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t>
  </si>
  <si>
    <t>&lt;p&gt;¿Cuántas mariquitas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</si>
  <si>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https://blueberry-assets.oneclick.es/M2_NyO_19a_10.svg</t>
    </r>
    <r>
      <rPr>
        <rFont val="Calibri"/>
        <color rgb="FF000000"/>
        <sz val="12.0"/>
      </rPr>
      <t>\" width=\"50\"&gt;'.repeat({{T1}})
T4 = if ({{T2}} &gt; 1) '&lt;img src=\"https://blueberry-assets.oneclick.es/M2_NyO_19a_10.svg\" width=\"50\"&gt;'.repeat({{T1}})
T5 = if ({{T2}} &gt; 2) '&lt;img src=\"https://blueberry-assets.oneclick.es/M2_NyO_19a_10.svg\" width=\"50\"&gt;'.repeat({{T1}})
T6 = if ({{T2}} &gt; 3) '&lt;img src=\"https://blueberry-assets.oneclick.es/M2_NyO_19a_10.svg\" width=\"50\"&gt;'.repeat({{T1}})
A1 = {{Q1}} × {{Q2}} = {{Q1}}{{function}}
function = ' + {{Q1}}'.repeat({{Q2}}-1)"
A2 = {{Q1}} × {{Q2}} = {{Q1}}{{function}}
function = ' + {{Q1}}'.repeat({{Q3}}-1)
A3 = {{Q1}} × {{Q2}} = {{Q1}}{{function}}
function = ' + {{Q1}}'.repeat({{Q4}}-1)</t>
    </r>
  </si>
  <si>
    <t>{
    "id": "M3-NyO-14d-I-3",
    "stimulus": "&lt;p&gt;How many ladybugs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t>
  </si>
  <si>
    <t>&lt;p&gt;¿Cuántos abejas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</si>
  <si>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&lt;p&gt;{{T1}} × {{T2}} = {{T1}}{{T7}} = {{response}}&lt;/p&gt;</t>
  </si>
  <si>
    <t>Q1 = "min": 2, "max": 5, "step": 1
Q2 = "min": 2, "max": 4, "step": 1</t>
  </si>
  <si>
    <r>
      <rPr>
        <rFont val="Calibri"/>
        <color rgb="FF000000"/>
        <sz val="12.0"/>
      </rPr>
      <t>T1 = math.max({{Q1}}, {{Q2}})
T2 = math.min({{Q1}}, {{Q2}})
T3 = '&lt;img src=\"https://blueberry-assets.oneclick.es/M2_NyO_19a_12.svg\" width=\"50\"&gt;'.repeat({{T1}})
T4 = if ({{T2}} &gt; 1) '&lt;img src=\"https://blueberry-assets.oneclick.es/M2_NyO_19a_8.svg\" width=\"50\"&gt;'.repeat({{T1}})
T5 = if ({{T2}} &gt; 2) '&lt;img src=\"https://blueberry-assets.oneclick.es/M2_NyO_19a_8.svg\" width=\"50\"&gt;'.repeat({{T1}})
T6 = if ({{T2}} &gt; 3) '&lt;img src=\"</t>
    </r>
    <r>
      <rPr>
        <rFont val="Calibri"/>
        <color rgb="FF1155CC"/>
        <sz val="12.0"/>
        <u/>
      </rPr>
      <t>https://blueberry-assets.oneclick.es/M2_NyO_19a_8.svg</t>
    </r>
    <r>
      <rPr>
        <rFont val="Calibri"/>
        <color rgb="FF000000"/>
        <sz val="12.0"/>
      </rPr>
      <t>\" width=\"50\"&gt;'.repeat({{T1}})
T7 = ' + {{T1}}'.repeat({{T2}}-1)
A1 = {{Q1}}*{{Q2}}"</t>
    </r>
  </si>
  <si>
    <t>{
    "id": "M3-NyO-14d-E-1",
    "stimulus": "&lt;p&gt;How many bees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"T7",
                "label": "{{function}}",
                "function": "' + {{T1}}'.repeat({{T2}}-1)",
                "temp": true
            },
            {
                "name": "A1",
                "label": "{{function}}",
                "function": "{{Q1}}*{{Q2}}"
            }
        ],
        "uniques": false
    },
    "algorithm": {
        "name": "calculateOperation",
        "params": {
            "method": "equivLiteral",
            "keyboard": "NUMERICAL"
        }
    }
}</t>
  </si>
  <si>
    <t>&lt;p&gt;¿Cuántas mariquitas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</si>
  <si>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src=\"https://blueberry-assets.oneclick.es/M2_NyO_19a_12.svg\" width=\"50\"&gt;'.repeat({{T1}})
T4 = if ({{T2}} &gt; 1) '&lt;img src=\"https://blueberry-assets.oneclick.es/M2_NyO_19a_10.svg\" width=\"50\"&gt;'.repeat({{T1}})
T5 = if ({{T2}} &gt; 2) '&lt;img src=\"https://blueberry-assets.oneclick.es/M2_NyO_19a_10.svg\" width=\"50\"&gt;'.repeat({{T1}})
T6 = if ({{T2}} &gt; 3) '&lt;img src=\"</t>
    </r>
    <r>
      <rPr>
        <rFont val="Calibri"/>
        <color rgb="FF1155CC"/>
        <sz val="12.0"/>
        <u/>
      </rPr>
      <t>https://blueberry-assets.oneclick.es/M2_NyO_19a_10.svg</t>
    </r>
    <r>
      <rPr>
        <rFont val="Calibri"/>
        <color rgb="FF000000"/>
        <sz val="12.0"/>
      </rPr>
      <t>\" width=\"50\"&gt;'.repeat({{T1}})
T7 = ' + {{T1}}'.repeat({{T2}}-1)
A1 = {{Q1}}*{{Q2}}"</t>
    </r>
  </si>
  <si>
    <t>{
    "id": "M3-NyO-14d-E-2",
    "stimulus": "&lt;p&gt;How many ladybugs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"T7",
                "label": "{{function}}",
                "function": "' + {{T1}}'.repeat({{T2}}-1)",
                "temp": true
            },
            {
                "name": "A1",
                "label": "{{function}}",
                "function": "{{Q1}}*{{Q2}}"
            }
        ],
        "uniques": false
    },
    "algorithm": {
        "name": "calculateOperation",
        "params": {
            "method": "equivLiteral",
            "keyboard": "NUMERICAL"
        }
    }
}</t>
  </si>
  <si>
    <t>&lt;p&gt;¿Cuántas mariposas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</si>
  <si>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src=\"https://blueberry-assets.oneclick.es/M2_NyO_19a_12.svg\" width=\"50\"&gt;'.repeat({{T1}})
T4 = if ({{T2}} &gt; 1) '&lt;img src=\"https://blueberry-assets.oneclick.es/M2_NyO_19a_12.svg\" width=\"50\"&gt;'.repeat({{T1}})
T5 = if ({{T2}} &gt; 2) '&lt;img src=\"https://blueberry-assets.oneclick.es/M2_NyO_19a_12.svg\" width=\"50\"&gt;'.repeat({{T1}})
T6 = if ({{T2}} &gt; 3) '&lt;img src=\"https://blueberry-assets.oneclick.es/M2_NyO_19a_12.svg\" width=\"50\"&gt;'.repeat({{T1}})
T7 = ' + {{T1}}'.repeat({{T2}}-1)
A1 = {{Q1}}*{{Q2}}"</t>
  </si>
  <si>
    <t>{
    "id": "M3-NyO-14d-E-3",
    "stimulus": "&lt;p&gt;How many butterflies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src=\"https://blueberry-assets.oneclick.es/M2_NyO_19a_12.svg\" width=\"50\"&gt;'.repeat({{T1}})",
                "temp": true
            },
            {
                "name": "T4",
                "label": "{{function}}",
                "function": "if ({{T2}} &gt; 1) '&lt;img src=\"https://blueberry-assets.oneclick.es/M2_NyO_19a_12.svg\" width=\"50\"&gt;'.repeat({{T1}})",
                "temp": true
            },
            {
                "name": "T5",
                "label": "{{function}}",
                "function": "if ({{T2}} &gt; 2) '&lt;img src=\"https://blueberry-assets.oneclick.es/M2_NyO_19a_12.svg\" width=\"50\"&gt;'.repeat({{T1}})",
                "temp": true
            },
            {
                "name": "T6",
                "label": "{{function}}",
                "function": "if ({{T2}} &gt; 3) '&lt;img src=\"https://blueberry-assets.oneclick.es/M2_NyO_19a_12.svg\" width=\"50\"&gt;'.repeat({{T1}})",
                "temp": true
            },
            {
                "name": "T7",
                "label": "{{function}}",
                "function": "' + {{T1}}'.repeat({{T2}}-1)",
                "temp": true
            },
            {
                "name": "A1",
                "label": "{{function}}",
                "function": "{{Q1}}*{{Q2}}"
            }
        ],
        "uniques": false
    },
    "algorithm": {
        "name": "calculateOperation",
        "params": {
            "method": "equivLiteral",
            "keyboard": "NUMERICAL"
        }
    }
}</t>
  </si>
  <si>
    <t>M3-NyO-14e</t>
  </si>
  <si>
    <t>Resuelve problemas matemáticos sobre multiplicaciones (factores de 1 cifra)</t>
  </si>
  <si>
    <t>En el bloque de Pedro hay {{Q1}} pisos y en cada uno de ellos viven {{Q2}} personas. ¿Cuánta gente vive en el edificio de Pedro? Arrastra la respuesta correcta.</t>
  </si>
  <si>
    <t>Viven {{response}} personas.</t>
  </si>
  <si>
    <t>Q1 = Min = 3; Max = 9; Step = 1
Q2 = Min = 2; Max = 9; Step = 1
Q3 = Min = 2; Max = 9; Step = 1
Q4 = Min = 2; Max = 9; Step = 1</t>
  </si>
  <si>
    <t>A1 = {{Q1}}*{{Q2}}
A2 = {{Q1}}*{{Q3}}
A3 = {{Q1}}*{{Q4}}</t>
  </si>
  <si>
    <t>&lt;p&gt;Tienes que calcular esta multiplicación:&lt;/p&gt;&lt;p&gt;{{Q1}} × {{Q2}} = ...&lt;/p&gt;</t>
  </si>
  <si>
    <t>&lt;p&gt;Este problema se resuelve así:&lt;/p&gt;&lt;p&gt;{{Q1}} × {{Q2}} = {{A1}}&lt;/p&gt;</t>
  </si>
  <si>
    <t>{
    "id": "M3-NyO-14e-I-1",
    "stimulus": "&lt;p&gt;There are {{Q1}} flats in Peter's building and {{Q2}} people live in each flat. How many people live in Peter's building? Drag the correct answer.&lt;/p&gt;",
    "template": "&lt;p&gt;There are {{response}} people living.",
    "hint": "&lt;p&gt;Calculate this multiplication:&lt;/p&gt;&lt;p style=\"text-align: center\"&gt;{{Q1}} × {{Q2}} = ...&lt;/p&gt;&lt;p&gt;",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</si>
  <si>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Noelia ha comprado {{Q1}} bolsas de caramelos, cada una con {{Q2}} caramelos. ¿Cuántos ha comprado en total? Arrastra la respuesta correcta.</t>
  </si>
  <si>
    <t>Ha comprado {{response}} caramelos.</t>
  </si>
  <si>
    <t>Q1 = Min = 3; Max = 9; Step = 1
Q2 = Min = 4; Max = 9; Step = 1
Q3 = Min = 4; Max = 9; Step = 1
Q4 = Min = 4; Max = 9; Step = 1</t>
  </si>
  <si>
    <t>{
    "id": "M3-NyO-14e-I-2",
    "stimulus": "&lt;p&gt;Zoe has bought {{Q1}} goodie bags, each with {{Q2}} candies.&lt;/p&gt;",
    "template": "&lt;p&gt;She has bought {{response}} candies.",
    "hint": "&lt;p&gt;Calculate this multiplication:&lt;/p&gt;&lt;p style=\"text-align: center\"&gt;{{Q1}} × {{Q2}} = ...&lt;/p&gt;",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</si>
  <si>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Para arregla {{Q1}} sillas, un carpintero ha necesitado {{Q2}} tornillos para cada una. ¿Cuánto tornillos ha usado en total? Arrastra la respuesta.</t>
  </si>
  <si>
    <t>Ha usado {{response}} tornillos.</t>
  </si>
  <si>
    <t>{
    "id": "M3-NyO-14e-I-3",
    "stimulus": "&lt;p&gt;To fix {{Q1}} chairs, a carpenter needed {{Q2}} screws for each. How many screws did he use in total? Drag the answer.&lt;/p&gt;",
    "template": "&lt;p&gt;He used {{response}} screws.",
    "hint": "&lt;p&gt;Calculate this multiplication:&lt;/p&gt;&lt;p style=\"text-align: center\"&gt;{{Q1}} × {{Q2}} = ...&lt;/p&gt;&lt;p&gt;",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</si>
  <si>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&lt;p&gt;Carmen ha regalado a cada uno de sus {{Q1}} amigos una pulsera que cuesta {{Q2}} €. ¿Cuánto se ha gastado en total?&lt;/p&gt;</t>
  </si>
  <si>
    <t>&lt;p&gt;Ha gastado {{response}} €&lt;/p&gt;</t>
  </si>
  <si>
    <t>Q1 = Min = 3; Max = 9; Step = 1
Q2 = Min = 2; Max = 9; Step = 1</t>
  </si>
  <si>
    <t>{
    "id": "M3-NyO-14e-E-1",
    "stimulus": "&lt;p&gt;Nicole gave each of her {{Q1}} friends a bracelet which costs ${{Q2}}. How much did she spent in total?&lt;/p&gt;",
    "template": "&lt;p&gt;She spent ${{response}}.&lt;/p&gt;",
    "hint": "&lt;p&gt;Calculate this multiplication:&lt;/p&gt;&lt;p style=\"text-align: center\"&gt;{{Q1}} × {{Q2}} = ...&lt;/p&gt;",
    "feedback": "&lt;p&gt;This problem is solved as follows:&lt;/p&gt;&lt;p style=\"text-align: center\"&gt;{{Q1}} × {{Q2}} = {{A1}}&lt;/p&gt;",
    "seed": {
        "parameters": [
            {
                "name": "Q1",
                "label": null,
                "min": 3,
                "max": 9,
                "step": 1
            },
            {
                "name": "Q2",
                "label": null,
                "min": 2,
                "max": 9,
                "step": 1
            }
        ],
        "calculated": [
            {
                "name": "A1",
                "label": "{{function}}",
                "function": "{{Q1}}*{{Q2}}"
            }
        ],
        "uniques": true
    },
    "algorithm": {
        "name": "calculateOperation",
        "params": {
            "method": "equivLiteral",
            "keyboard": "NUMERICAL"
        }
    }
}</t>
  </si>
  <si>
    <t>&lt;p&gt;Julián cada día hace un paseo de {{Q1}} km. ¿Cuántos kilómetros caminará al cabo de {{Q2}} días?&lt;/p&gt;</t>
  </si>
  <si>
    <t>&lt;p&gt;Caminará {{response}} km&lt;/p&gt;</t>
  </si>
  <si>
    <t>Q1 = Min = 2; Max = 9; Step = 1
Q2 = Min = 2; Max = 9; Step = 1</t>
  </si>
  <si>
    <t>{
    "id": "M3-NyO-14e-E-2",
    "stimulus": "&lt;p&gt;Kevin walks {{Q1}} km every day. How many km will he walk in {{Q2}} days?&lt;/p&gt;",
    "template": "&lt;p&gt;He will walk {{response}} km.&lt;/p&gt;",
    "hint": "&lt;p&gt;Calculate this multiplication:&lt;/p&gt;&lt;p style=\"text-align: center\"&gt;{{Q1}} × {{Q2}} = ...&lt;/p&gt;",
    "feedback": "&lt;p&gt;This problem is solved as follows:&lt;/p&gt;&lt;p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</si>
  <si>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&lt;p&gt;Un repartidor de publicidad tiene que echar {{Q1}} folletos distintos en cada uno de los {{Q2}} buzones de un edificio. ¿Cuántos folletos va a repartir en total?&lt;/p&gt;</t>
  </si>
  <si>
    <t>&lt;p&gt;Repartirá {{response}} folletos.&lt;/p&gt;</t>
  </si>
  <si>
    <t>{
    "id": "M3-NyO-14e-E-3",
    "stimulus": "&lt;p&gt;A deliveryman has to deliver {{Q1}} different leaflets into each of {{Q2}} mailboxes in a building. How many leaflets will he deliver in total?&lt;/p&gt;",
    "template": "&lt;p&gt;He will deliver {{response}} leaflets.&lt;/p&gt;",
    "hint": "&lt;p&gt;Calculate this multiplication:&lt;/p&gt;&lt;p style=\"text-align: center\"&gt;{{Q1}} × {{Q2}} = ...&lt;/p&gt;",
    "feedback": "&lt;p&gt;This problem is solved as follows:&lt;/p&gt;&lt;p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</si>
  <si>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M3-NyO-14f</t>
  </si>
  <si>
    <t>Expresa una multiplicación a partir de la representación de una matriz (números de 1 a 10)</t>
  </si>
  <si>
    <t>&lt;p&gt;¿Cómo se puede escribir el número de caracoles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</si>
  <si>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src=\"https://blueberry-assets.oneclick.es/M2_NyO_19a_2.svg\" width=\"50\"&gt;'.repeat({{T1}})
T4 = if ({{T2}} &gt; 1) '&lt;img src=\"https://blueberry-assets.oneclick.es/M2_NyO_19a_2.svg\" width=\"50\"&gt;'.repeat({{T1}})
T5 = if ({{T2}} &gt; 2) '&lt;img src=\"https://blueberry-assets.oneclick.es/M2_NyO_19a_2.svg\" width=\"50\"&gt;'.repeat({{T1}})
T6 = if ({{T2}} &gt; 3) '&lt;img src=\"https://blueberry-assets.oneclick.es/M2_NyO_19a_2.svg\" width=\"50\"&gt;'.repeat({{T1}})
A1 = {{T1}} × {{T2}}
A2 = {{T2}} × {{T1}}
A3 = {{Q1}} × {{Q3}}
A4 = {{Q4}} × {{Q2}}</t>
  </si>
  <si>
    <t>Multiplica el número de filas por los caracoles de cada fila.</t>
  </si>
  <si>
    <t>Para contar objetos en filas y columnas, hay que multiplicar el número de filas por los objetos de cada fila.</t>
  </si>
  <si>
    <t>{
    "id": "M3-NyO-14f-I-1",
    "stimulus": "&lt;p&gt;How can you write the number of snails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number of snails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src=\"https://blueberry-assets.oneclick.es/M2_NyO_19a_2.svg\" width=\"50\"&gt;'.repeat({{T1}})",
                "temp": true
            },
            {
                "name": "T4",
                "label": "{{function}}",
                "function": "if ({{T2}} &gt; 1) '&lt;img src=\"https://blueberry-assets.oneclick.es/M2_NyO_19a_2.svg\" width=\"50\"&gt;'.repeat({{T1}})",
                "temp": true
            },
            {
                "name": "T5",
                "label": "{{function}}",
                "function": "if ({{T2}} &gt; 2) '&lt;img src=\"https://blueberry-assets.oneclick.es/M2_NyO_19a_2.svg\" width=\"50\"&gt;'.repeat({{T1}})",
                "temp": true
            },
            {
                "name": "T6",
                "label": "{{function}}",
                "function": "if ({{T2}} &gt; 3) '&lt;img src=\"https://blueberry-assets.oneclick.es/M2_NyO_19a_2.svg\"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</si>
  <si>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&lt;p&gt;¿Cómo se puede escribir el número de búhos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</si>
  <si>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búhos de cada fila.</t>
  </si>
  <si>
    <t>{
    "id": "M3-NyO-14f-I-2",
    "stimulus": "&lt;p&gt;How can you write the number of owls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number of owls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src=\"https://blueberry-assets.oneclick.es/M2_NyO_19a_4.svg\" width=\"50\"&gt;'.repeat({{T1}})",
                "temp": true
            },
            {
                "name": "T4",
                "label": "{{function}}",
                "function": "if ({{T2}} &gt; 1) '&lt;img src=\"https://blueberry-assets.oneclick.es/M2_NyO_19a_4.svg\" width=\"50\"&gt;'.repeat({{T1}})",
                "temp": true
            },
            {
                "name": "T5",
                "label": "{{function}}",
                "function": "if ({{T2}} &gt; 2) '&lt;img src=\"https://blueberry-assets.oneclick.es/M2_NyO_19a_4.svg\" width=\"50\"&gt;'.repeat({{T1}})",
                "temp": true
            },
            {
                "name": "T6",
                "label": "{{function}}",
                "function": "if ({{T2}} &gt; 3) '&lt;img src=\"https://blueberry-assets.oneclick.es/M2_NyO_19a_4.svg\"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</si>
  <si>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¿Cómo se puede escribir el número de ratones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</si>
  <si>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ratones de cada fila.</t>
  </si>
  <si>
    <t>{
    "id": "M3-NyO-14f-I-3",
    "stimulus": "&lt;p&gt;How can you write the number of mice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mice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</si>
  <si>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M3-NyO-42a</t>
  </si>
  <si>
    <t>Multiplica con apoyo de la recta numérica (nºs naturales de 1 cifra)</t>
  </si>
  <si>
    <t>&lt;p&gt;Arrastra el resultado correcto de esta multiplicación. Ayúdate de la recta numérica.&lt;/p&gt;&lt;div class=\"fr-number-line\" data-graphic='{\"distance\":{{Q1}},\"min\":0,\"divisions\":11}'&gt;</t>
  </si>
  <si>
    <t>&lt;p style=\"text-align: center\"&gt;{{Q1}} × {{Q2}} = {{response}}&lt;/p&gt;
A1*
A2
A3</t>
  </si>
  <si>
    <t>Q1 = min = 2; max = 9; Step = 1
Q2 = min = 2; Max = 9; Step = 1
Q3 = min = 2; Max = 9; Step = 1
Q4 = min = 2; Max = 9; Step = 1</t>
  </si>
  <si>
    <t>Cuenta {{Q2}} saltos hacia la derecha desde el 0.</t>
  </si>
  <si>
    <t>&lt;p&gt;Para hacer esta multiplicación con la ayuda de una recta numérica, hay que contar {{Q2}} saltos desde el 0 hacia la izquierda. Por ejemplo, para esta multiplicación:&lt;/p&gt;&lt;p style"text-align:center;"&gt;7 × 3 = 21&lt;/p&gt;
$$IMG=M3_NyO_42a_1</t>
  </si>
  <si>
    <t>{
    "id": "M3-NyO-42a-I-1",
    "stimulus": "&lt;p&gt;Drag the correct result of this multiplication. Use the number line to help you.&lt;/p&gt;&lt;div class=\"fr-number-line\" data-graphic='{\"distance\":{{Q1}},\"min\":0,\"divisions\":11}'&gt;",
    "template": "&lt;p style=\"text-align: center\"&gt;{{Q1}} × {{Q2}} = {{response}}&lt;/p&gt;",
    "hint": "Count {{Q2}} jumps from 0 to the right.",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</si>
  <si>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&lt;p&gt;Calcula el resultado de esta multiplicación. Ayúdate de la recta numérica.&lt;/p&gt;&lt;div class=\"fr-number-line\" data-graphic='{\"distance\":{{Q1}},\"min\":0,\"divisions\":11}'&gt;</t>
  </si>
  <si>
    <t>&lt;p style=\"text-align: center\"&gt;{{Q1}} × {{Q2}} = {{response}}&lt;/p&gt;</t>
  </si>
  <si>
    <t>Q1 = min = 2; max = 9; Step = 1
Q2 = min = 2; Max = 9; Step = 1</t>
  </si>
  <si>
    <t>Cuenta {{Q2}} saltos a la derecha desde el 0.</t>
  </si>
  <si>
    <t>{
    "id": "M3-NyO-42a-E-1",
    "stimulus": "&lt;p&gt;Calculate the result of this multiplication. Use the number line to help you.&lt;/p&gt;&lt;div class=\"fr-number-line\" data-graphic='{\"distance\":{{Q1}},\"min\":0,\"divisions\":11}'&gt;",
    "template": "&lt;p style=\"text-align: center\"&gt;{{Q1}} × {{Q2}} = {{response}}&lt;/p&gt;",
    "hint": "Count {{Q2}} jumps from 0 to the right.",
    "feedback": "&lt;p&gt;To perfom this multiplication using a number line, you need to count {{Q2}} jumps from 0 to the right. For example, for this multiplication:&lt;/p&gt;&lt;p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"uniques": true
    },
    "algorithm": {
        "name": "calculateOperation",
        "params": {
            "method": "equivLiteral",
            "keyboard": "NUMERICAL"
        }
    }
}</t>
  </si>
  <si>
    <t>&lt;p&gt;Camilo se ha dado cuenta de que en su restaurante hay {{Q1}} vasos en cada mesa. Si tiene {{Q2}} mesas, ¿cuál es el número de vasos? Ayúdate de la recta numérica.&lt;/p&gt;&lt;div class="fr-number-line" data-graphic='{"distance":{{Q1}},"min":0,"divisions":11}'&gt;</t>
  </si>
  <si>
    <t>&lt;p&gt;Tiene {{response}} vasos.&lt;/p&gt;</t>
  </si>
  <si>
    <t>&lt;p&gt;Cuenta {{Q2}} saltos a la derecha desde el 0.&lt;/p&gt;</t>
  </si>
  <si>
    <t>{
    "id": "M3-NyO-42a-A-1",
    "stimulus": "&lt;p&gt;Lucas realized that in his restaurant there are {{Q1}} glasses on each table. If there are {{Q2}} tables, what is the total number of glasses? Use the number line to help you.&lt;/p&gt;&lt;div class=\"fr-number-line\" data-graphic='{\"distance\":{{Q1}},\"min\":0,\"divisions\":11}'&gt;",
    "template": "&lt;p&gt;There are {{response}} glasses.&lt;/p&gt;",
    "hint": "&lt;p&gt;Count {{Q2}} jumps from 0 to the right.&lt;/p&gt;",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</si>
  <si>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&lt;p&gt;Cada planta de un edificio tiene {{Q1}} radiadores. ¿Cuántos habrá en {{Q2}} plantas? Ayúdate de la recta numérica.&lt;/p&gt;&lt;div class="fr-number-line" data-graphic='{"distance":{{Q1}},"min":0,"divisions":11}'&gt;</t>
  </si>
  <si>
    <t>&lt;p&gt;Habrá {{response}} radiadores.&lt;/p&gt;</t>
  </si>
  <si>
    <t>{
    "id": "M3-NyO-42a-A-2",
    "stimulus": "&lt;p&gt;Each floor of a building has {{Q1}} radiators. How many are there on {{Q2}} floors? Use the number line to help you.&lt;/p&gt;&lt;div class=\"fr-number-line\" data-graphic='{\"distance\":{{Q1}},\"min\":0,\"divisions\":11}'&gt;",
    "template": "&lt;p&gt;There are {{response}} radiators.&lt;/p&gt;",
    "hint": "&lt;p&gt;Count {{Q2}} jumps from 0 to the right.&lt;/p&gt;",
    "feedback": "&lt;p&gt;To perform this multiplication using a number line,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</si>
  <si>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&lt;p&gt;Una frutería vende limones en bolsas en los que caben {{Q1}}. ¿Cuántos ha comprado un cliente que se ha llevado {{Q2}} bolsas? Ayúdate de la recta numérica.&lt;/p&gt;&lt;div class="fr-number-line" data-graphic='{"distance":{{Q1}},"min":0,"divisions":11}'&gt;</t>
  </si>
  <si>
    <t>&lt;p&gt;Ha comprado {{response}} limones.&lt;/p&gt;</t>
  </si>
  <si>
    <t>{
    "id": "M3-NyO-42a-A-3",
    "stimulus": "&lt;p&gt;A fruit store sells lemons in bags that can hold {{Q1}} lemons each. How many lemons did a customer buy if he bought {{Q2}} bags? Use the number line to help you.&lt;/p&gt;&lt;div class=\"fr-number-line\" data-graphic='{\"distance\":{{Q1}},\"min\":0,\"divisions\":11}'&gt;",
    "template": "&lt;p&gt;He bought {{response}} lemons.&lt;/p&gt;",
    "hint": "&lt;p&gt;Count {{Q2}} jumps from 0 to the right.&lt;/p&gt;",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</si>
  <si>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M3-NyO-15a</t>
  </si>
  <si>
    <t>Utiliza la propiedad conmutativa de la multiplicación (nºs de una cifra)</t>
  </si>
  <si>
    <t>Selecciona la igualdad en la que se ve la propiedad conmutativa de la multiplicación.
{{Q1}} × {{Q2}} = {{Q2}} × {{Q1}}*
{{Q3}} × {{Q4}} × {{Q5}} = {{Q4}} × {{Q5}} × {{Q3}}*
{{Q6}} × ({{Q7}} × {{Q8}}) = ({{Q6}} × {{Q7}}) × {{Q8}}
({{Q9}} × {{Q10}}) × {{Q11}} = {{Q9}} × ({{Q10}} × {{Q11}})
{{Q12}} × ({{Q13}} + {{Q14}}) = {{Q12}} × {{Q13}} + {{Q12}} × {{Q14}}
{{Q15}} × {{Q16}} + {{Q15}} × {{Q17}} = {{Q15}} × ({{Q16}} + {{Q17}})
(Se ven 3, 1 correcta)</t>
  </si>
  <si>
    <t>Indica en cuál de estas equivalencias se ve la propiedad conmutativa de la multiplicación.
{{Q1}} × {{Q2}} = {{Q2}} × {{Q1}} *
{{Q3}} × {{Q4}} = {{Q4}} × {{Q3}} *
{{Q5}} × {{Q6}} = {{Q6}} × {{Q5}} *
{{Q7}} × {{Q8}} = {{Q7}} × {{Q7}}
{{Q5}} × {{Q4}} = {{Q4}} × {{Q4}}
{{Q1}} × {{Q3}} = {{Q1}} × {{Q1}}
(Se ven 3, 1 correcta)</t>
  </si>
  <si>
    <t>Q1-Q17: Mín = 1; Máx = 9; step 1</t>
  </si>
  <si>
    <t>La multiplicación tiene propiedad conmutativa porque el orden de los factores no cambia el producto.</t>
  </si>
  <si>
    <t>&lt;p&gt;La multiplicación tiene propiedad conmutativa porque el orden de los factores no cambia el producto:&lt;/p&gt;&lt;p&gt;{{Q1}} × {{Q2}} = {{Q2}} × {{Q1}}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</si>
  <si>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</si>
  <si>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"M3-NyO-15a-I-1",
    "stimulus": "&lt;p&gt;Select the equality in which the commutative property of multiplication is seen.&lt;/p&gt;",
    "hint": "&lt;p&gt;Multiplication is commutative because the order of the factors does not change the product.&lt;/p&gt;",
    "feedback": "&lt;p&gt;Multiplication is commutative because the order of the factors does not change the product:&lt;/p&gt;&lt;p style=\"text-align: center\"&gt;{{Q1}} × {{Q2}} = {{Q2}} × {{Q1}} = {{T1}}&lt;/p&gt;",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"name": "Q10",
                "label": null,
                "min": 1,
                "max": 9,
                "step": 1
            },
            {
                "name": "Q11",
                "label": null,
                "min": 1,
                "max": 9,
                "step": 1
            },
            {
                "name": "Q12",
                "label": null,
                "min": 1,
                "max": 9,
                "step": 1
            },
            {
                "name": "Q13",
                "label": null,
                "min": 1,
                "max": 9,
                "step": 1
            },
            {
                "name": "Q14",
                "label": null,
                "min": 1,
                "max": 9,
                "step": 1
            },
            {
                "name": "Q15",
                "label": null,
                "min": 1,
                "max": 9,
                "step": 1
            },
            {
                "name": "Q16",
                "label": null,
                "min": 1,
                "max": 9,
                "step": 1
            },
            {
                "name": "Q17",
                "label": null,
                "min": 1,
                "max": 9,
                "step": 1
            }
        ],
        "calculated": [
            {
                "name": "A1",
                "label": "{{Q1}} × {{Q2}} = {{Q2}} × {{Q1}}"
            },
            {
                "name": "A2",
                "label": "{{Q3}} × {{Q4}} × {{Q5}} = {{Q4}} × {{Q5}} × {{Q3}}"
            },
            {
                "name": "A3",
                "label": "{{Q6}} × ({{Q7}} × {{Q8}}) = ({{Q6}} × {{Q7}}) × {{Q8}}",
                "feedback": "&lt;p&gt;This multiplication shows the associative property: the way you group the factors does not change the product.&lt;/p&gt;",
                "incorrect": true
            },
            {
                "name": "A4",
                "label": "({{Q9}} × {{Q10}}) × {{Q11}} = {{Q9}} × ({{Q10}} × {{Q11}})",
                "feedback": "&lt;p&gt;This multiplication shows the associative property: the way you group the factors does not change the product.&lt;/p&gt;",
                "incorrect": true
            },
            {
                "name": "A5",
                "label": "{{Q12}} × ({{Q13}} + {{Q14}}) = {{Q12}} × {{Q13}} + {{Q12}} × {{Q14}}",
                "feedback": "&lt;p&gt;This multiplication shows the distributive property: the multiplication of a sum is the sum of two multiplications.&lt;/p&gt;",
                "incorrect": true
            },
            {
                "name": "A6",
                "label": "{{Q15}} × {{Q16}} + {{Q15}} × {{Q17}} = {{Q15}} × ({{Q16}} + {{Q17}})",
                "feedback": "&lt;p&gt;This multiplication shows the distributive property: the multiplication of a sum is the sum of two multiplications.&lt;/p&gt;",
                "incorrect": true
            },
            {
                "name": "T1",
                "label": "{{function}}",
                "function": "{{Q1}}*{{Q2}}",
                "temp": true
            }
        ],
        "uniques": true
    },
    "algorithm": {
        "name": "trueFalse",
        "template": "Multiple choice – standard",
        "params": {
            "countCorrect": 1,
            "countIncorrect": 2,
            "showCheckIcon": true,
            "columns": 1
        }
    }
}</t>
  </si>
  <si>
    <t>Completa la siguiente multiplicación para que se verifique la propiedad conmutativa.
{{Q1}} × {{Q2}} = {{A2}} × {{A1}} = {{T1}}</t>
  </si>
  <si>
    <t>[Q1]: Mín = 1; Máx = 9; step 1
[Q2]: Mín = 1; Máx = 9; step 1</t>
  </si>
  <si>
    <t>A1 = {{Q1}}
A2 = {{Q2}}
T1 = {{Q1}}*{{Q2}}</t>
  </si>
  <si>
    <t>&lt;p&gt;La multiplicación tiene propiedad conmutativa porque el orden de los factores no cambia el producto:&lt;/p&gt;&lt;p&gt;{{Q1}} × {{Q2}} = {{Q2}} × {{Q1}} = {{T1}}&lt;/p&gt;</t>
  </si>
  <si>
    <t>{
    "id": "M3-NyO-15a-E-1",
    "stimulus": "&lt;p&gt;Complete the following multiplication so that the commutative property is checked.&lt;/p&gt;",
    "template": "&lt;p style=\"text-align: center\"&gt;{{Q1}} × {{Q2}} = {{response}} × {{response}} = {{T1}}&lt;/p&gt;",
    "hint": "&lt;p&gt;Multiplication is commutative because the order of the factors does not change the product.&lt;/p&gt;",
    "feedback": "&lt;p&gt;Multiplication is commutative because the order of the factors does not change the product:&lt;/p&gt;&lt;p style=\"text-align: center\"&gt;{{Q1}} × {{Q2}} = {{Q2}} × {{Q1}} = {{T1}}&lt;/p&gt;",
    "seed": {
        "parameters": [
            {
                "name": "Q1",
                "label": null,
                "min": 1,
                "max": 9,
                "step": 1
            },
            {
                "name": "Q2",
                "label": null,
                "min": 1,
                "max": 9,
                "step": 1
            }
        ],
        "calculated": [
            {
                "name": "T1",
                "label": "{{function}}",
                "function": "{{Q1}}*{{Q2}}",
                "temp": true
            },
            {
                "name": "A1",
                "label": "{{function}}",
                "function": "{{Q2}}"
            },
            {
                "name": "A2",
                "label": "{{function}}",
                "function": "{{Q1}}"
            }
        ],
        "uniques": true
    },
    "algorithm": {
        "name": "calculateOperation",
        "params": {
            "method": "equivLiteral",
            "keyboard": "NUMERICAL"
        }
    }
}</t>
  </si>
  <si>
    <t>M3-NyO-15b</t>
  </si>
  <si>
    <t>Utiliza la propiedad asociativa de la multiplicación (nºs de una cifra)</t>
  </si>
  <si>
    <t>Observa estas igualdades e indica si muestran o no la propiedad asociativa de la multiplicación.
{{Q1}} × {{Q2}} = {{Q2}} × {{Q1}}
{{Q3}} × {{Q4}} × {{Q5}} = {{Q4}} × {{Q5}} × {{Q3}}
{{Q6}} × ({{Q7}} × {{Q8}}) = ({{Q6}} × {{Q7}}) × {{Q8}}*
({{Q9}} × {{Q10}}) × {{Q11}} = {{Q9}} × ({{Q10}} × {{Q11}})*
{{Q12}} × ({{Q13}} + {{Q14}}) = {{Q12}} × {{Q13}} + {{Q12}} × {{Q14}}
{{Q15}} × {{Q16}} + {{Q15}} × {{Q17}} = {{Q15}} × ({{Q16}} + {{Q17}})
(Se ven 3, 2 correcta)</t>
  </si>
  <si>
    <t>Q1-Q17: Mín = 2; Máx = 9; step 1</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</si>
  <si>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</si>
  <si>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</si>
  <si>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</si>
  <si>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"M3-NyO-15b-I-1",
    "stimulus": "&lt;p&gt;Look at these equalities and indicate whether or not the associative property of multiplication is applied.&lt;/p&gt;",
    "hint": "&lt;p&gt;Multiplications are associative because the way factors are grouped does not change the product.&lt;/p&gt;",
    "feedback": "&lt;p&gt;Multiplications are associative because the way factors are grouped does not change the product:&lt;/p&gt;&lt;p style=\"text-align: center\"&gt;({{Q6}} × {{Q7}}) × {{Q8}} = {{Q6}} × ({{Q7}} × {{Q8}})&lt;/p&gt;&lt;p style=\"text-align: center\"&gt;{{T3}} × {{Q8}} = {{Q6}} × {{T2}} = {{T1}}&lt;/p&gt;",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"name": "Q9",
                "label": null,
                "min": 2,
                "max": 9,
                "step": 1
            },
            {
                "name": "Q10",
                "label": null,
                "min": 2,
                "max": 9,
                "step": 1
            },
            {
                "name": "Q11",
                "label": null,
                "min": 2,
                "max": 9,
                "step": 1
            },
            {
                "name": "Q12",
                "label": null,
                "min": 2,
                "max": 9,
                "step": 1
            },
            {
                "name": "Q13",
                "label": null,
                "min": 2,
                "max": 9,
                "step": 1
            },
            {
                "name": "Q14",
                "label": null,
                "min": 2,
                "max": 9,
                "step": 1
            },
            {
                "name": "Q15",
                "label": null,
                "min": 2,
                "max": 9,
                "step": 1
            },
            {
                "name": "Q16",
                "label": null,
                "min": 2,
                "max": 9,
                "step": 1
            },
            {
                "name": "Q17",
                "label": null,
                "min": 2,
                "max": 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
            {
                "name": "A4",
                "label": "({{Q9}} × {{Q10}}) × {{Q11}} = {{Q9}} × ({{Q10}} × {{Q11}})"
            },
            {
                "name": "A5",
                "label": "{{Q12}} × ({{Q13}} + {{Q14}}) = {{Q12}} × {{Q13}} + {{Q12}} × {{Q14}}",
                "feedback": "&lt;p&gt;This multiplication shows the distributive property: the multiplication of an addition is the addition of two multiplications.&lt;/p&gt;",
                "incorrect": true
            },
            {
                "name": "A6",
                "label": "{{Q15}} × {{Q16}} + {{Q15}} × {{Q17}} = {{Q15}} × ({{Q16}} + {{Q17}})",
                "feedback": "&lt;p&gt;In this multiplication you can see the distributive property: the multiplication of an addition is the addition of two multiplications.&lt;/p&gt;",
                "incorrect": true
            },
            {
                "name": "T1",
                "label": "{{function}}",
                "function": "{{Q6}}*{{Q7}}*{{Q8}}",
                "temp": true
            },
            {
                "name": "T2",
                "label": "{{function}}",
                "function": "{{Q7}}*{{Q8}}",
                "temp": true
            },
            {
                "name": "T3",
                "label": "{{function}}",
                "function": "{{Q6}}*{{Q7}}",
                "temp": true
            }
        ],
        "uniques": true
    },
    "algorithm": {
        "name": "trueFalse",
        "template": "Choice matrix – inline",
        "params": {
            "countCorrect": 2,
            "countIncorrect": 1,
            "options": [
                "Yes",
                "No"
            ]
        }
    }
}</t>
  </si>
  <si>
    <t>Completa la siguiente multiplicación de manera que se verifique la propiedad asociativa.
({{Q1}} × {{Q2}}) × {{Q3}} = {{A1}} × ({{Q2}} × {{Q3}})</t>
  </si>
  <si>
    <t>Q1-Q3: Mín = 2; Máx = 9; step 1</t>
  </si>
  <si>
    <t>A1 = {{Q1}}</t>
  </si>
  <si>
    <t>&lt;p&gt;Las multiplicaciones tienen propiedad asociativa porque la forma de agrupar los factores no altera el producto:&lt;/p&gt;&lt;p&gt;({{Q1}} × {{Q2}}) × {{Q3}} = {{Q1}} × ({{Q2}} × {{Q3}})&lt;/p&gt;&lt;p&gt;{{T2}} × {{Q3}} = {{Q1}} × {{T3}} = {{T1}}&lt;/p&gt;
Sin TE individual</t>
  </si>
  <si>
    <t>T1 = {{Q1}}*{{Q2}}*{{Q3}} 
T2 = {{Q1}}*{{Q2}}
T3 = {{Q2}}*{{Q3}}</t>
  </si>
  <si>
    <t>{
    "id": "M3-NyO-15b-E-1",
    "stimulus": "&lt;p&gt;Complete the following multiplication so that the associative property is checked.&lt;/p&gt;",
    "template": "&lt;p style=\"text-align: center\"&gt;({{Q1}} × {{Q2}}) × {{Q3}} = {{response}} × ({{Q2}} × {{Q3}})&lt;/p&gt;",
    "hint": "&lt;p&gt;Multiplications are associative because the way factors are grouped does not change the product.&lt;/p&gt;",
    "feedback": "&lt;p&gt;Multiplications are associative because the way factors are grouped does not change the product:&lt;/p&gt;&lt;p style=\"text-align: center\"&gt;({{Q1}} × {{Q2}}) × {{Q3}} = {{Q1}} × ({{Q2}} × {{Q3}})&lt;/p&gt;&lt;p style=\"text-align: center\"&gt;{{T2}} × {{Q3}} = {{Q1}} × {{T3}} = {{T1}}&lt;/p&gt;",
    "seed": {
        "parameters": [
            {
                "name": "Q1",
                "label": null,
                "min": 2,
                "max": 9,
                "step": 1
            },
            {
                "name": "Q2",
                "label": null,
                "min": 2,
                "max": 9,
                "step": 1
            },
            {
                "name": "Q3",
                "label": null,
                "min": 2,
                "max": 9,
                "step": 1
            }
        ],
        "calculated": [
            {
                "name": "T1",
                "label": "{{function}}",
                "function": "{{Q1}}*{{Q2}}*{{Q3}}",
                "temp": true
            },
            {
                "name": "T2",
                "label": "{{function}}",
                "function": "{{Q1}}*{{Q2}}",
                "temp": true
            },
            {
                "name": "T3",
                "label": "{{function}}",
                "function": "{{Q2}}*{{Q3}}",
                "temp": true
            },
            {
                "name": "A1",
                "label": "{{function}}",
                "function": "{{Q1}}"
            }
        ],
        "uniques": true
    },
    "algorithm": {
        "name": "calculateOperation",
        "params": {
            "method": "equivLiteral",
            "keyboard": "NUMERICAL"
        }
    }
}</t>
  </si>
  <si>
    <t>M3-NyO-15c</t>
  </si>
  <si>
    <t>Utiliza la propiedad distributiva de la multiplicación (nºs de una cifra)</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</si>
  <si>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</si>
  <si>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</si>
  <si>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</si>
  <si>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</si>
  <si>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"M3-NyO-15c-I-1",
    "stimulus": "&lt;p&gt;Select the equality in which the distributive property of multiplication is seen.&lt;/p&gt;",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center\"&gt;{{Q12}} × ({{Q13}} + {{Q14}}) = {{Q12}} × {{Q13}} + {{Q12}} × {{Q14}}&lt;/p&gt;&lt;p style=\"text-align: center\"&gt;{{Q12}} × {{T2}} = {{T3}} + {{T4}}&lt;/p&gt;&lt;p style=\"text-align: center\"&gt;{{T1}} = {{T1}}&lt;/p&gt;",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"name": "Q10",
                "label": null,
                "min": 1,
                "max": 9,
                "step": 1
            },
            {
                "name": "Q11",
                "label": null,
                "min": 1,
                "max": 9,
                "step": 1
            },
            {
                "name": "Q12",
                "label": null,
                "min": 1,
                "max": 9,
                "step": 1
            },
            {
                "name": "Q13",
                "label": null,
                "min": 1,
                "max": 9,
                "step": 1
            },
            {
                "name": "Q14",
                "label": null,
                "min": 1,
                "max": 9,
                "step": 1
            },
            {
                "name": "Q15",
                "label": null,
                "min": 1,
                "max": 9,
                "step": 1
            },
            {
                "name": "Q16",
                "label": null,
                "min": 1,
                "max": 9,
                "step": 1
            },
            {
                "name": "Q17",
                "label": null,
                "min": 1,
                "max": 9,
                "step": 1
            }
        ],
        "calculated": [
            {
                "name": "A1",
                "label": "{{function}}",
                "function": "{{Q1}} × {{Q2}} = {{Q2}} × {{Q1}}",
                "incorrect": true,
                "feedback": "&lt;p&gt;This multiplication shows the commutative property: the order of the factors does not change the product.&lt;/p&gt;"
            },
            {
                "name": "A2",
                "label": "{{function}}",
                "function": "{{Q3}} × {{Q4}} × {{Q5}} = {{Q4}} × {{Q5}} × {{Q3}}",
                "incorrect": true,
                "feedback": "&lt;p&gt;This multiplication shows the commutative property: the order of the factors does not change the product.&lt;/p&gt;"
            },
            {
                "name": "A3",
                "label": "{{function}}",
                "function": "{{Q6}} × ({{Q7}} × {{Q8}}) = ({{Q6}} × {{Q7}}) × {{Q8}}",
                "incorrect": true,
                "feedback": "&lt;p&gt;You can see the associative property in this multiplication: the way you group the factors does not change the product.&lt;/p&gt;"
            },
            {
                "name": "A4",
                "label": "{{function}}",
                "function": "({{Q9}} × {{Q10}}) × {{Q11}} = {{Q9}} × ({{Q10}} × {{Q11}})",
                "incorrect": true,
                "feedback": "&lt;p&gt;In this multiplication you see the associative property:the way of grouping the factors does not change the product.&lt;/p&gt;"
            },
            {
                "name": "A5",
                "label": "{{function}}",
                "function": "{{Q12}} × ({{Q13}} + {{Q14}}) = {{Q12}} × {{Q13}} + {{Q12}} × {{Q14}}"
            },
            {
                "name": "A6",
                "label": "{{function}}",
                "function": "{{Q15}} × {{Q16}} + {{Q15}} × {{Q17}} = {{Q15}} × ({{Q16}} + {{Q17}})"
            },
            {
                "name": "T1",
                "label": "",
                "function": "{{Q12}}*({{Q13}}+{{Q14}})",
                "temp": true
            },
            {
                "name": "T2",
                "label": "",
                "function": "{{Q13}}+{{Q14}}",
                "temp": true
            },
            {
                "name": "T3",
                "label": "",
                "function": "{{Q12}}*{{Q13}}",
                "temp": true
            },
            {
                "name": "T4",
                "label": "",
                "function": "{{Q12}}*{{Q14}}",
                "temp": true
            }
        ],
        "uniques": true
    },
    "algorithm": {
        "name": "trueFalse",
        "template": "Multiple choice – standard",
        "params": {
            "countCorrect": 1,
            "countIncorrect": 2,
            "showCheckIcon": true,
            "columns": 1
        }
    }
}</t>
  </si>
  <si>
    <t>Completa la siguiente equivalencia para que se verifique la propiedad distributiva de la multiplicación.
{{Q1}} × ({{Q2}} + {{Q3}}) = {{Q1}} × {{Q2}} + {{A1}} × {{Q3}}</t>
  </si>
  <si>
    <t xml:space="preserve">Completa la siguiente multiplicación, para que se verifique la propiedad distributiva de la multiplicación.
{{Q1}} × ({{Q2}} + {{Q3}}) = {{Q1}} × {{Q2}} + {{A1}} × {{Q3}}
</t>
  </si>
  <si>
    <t>Q1-Q3: Mín = 1; Máx = 9; step 1</t>
  </si>
  <si>
    <t>&lt;p&gt;Las multiplicaciones tienen propiedad distributiva porque la multiplicación de una suma es la suma de dos multiplicaciones.&lt;/p&gt;&lt;p&gt;{{Q1}} × ({{Q2}} + {{Q3}}) = {{Q1}} × {{Q2}} + {{Q1}} × {{Q3}}&lt;/p&gt;&lt;p&gt;{{Q1}} × {{T2}} = {{T3}} + {{T4}} = {{T1}}&lt;/p&gt;</t>
  </si>
  <si>
    <t>T1 = {{Q1}}*({{Q2}}+{{Q3})
T2 ={{Q2}}+{{Q3}}
T3 = {{Q1}}*{{Q2}}
T4 = {{Q1}}*{{Q3}}</t>
  </si>
  <si>
    <t>{
    "id": "M3-NyO-15c-E-1",
    "stimulus": "&lt;p&gt;Complete the following equivalence so that the distributive property of multiplication is checked.&lt;/p&gt;",
    "template": "&lt;p style=\"text-align: center\"&gt;{{Q1}} × ({{Q2}} + {{Q3}}) = {{Q1}} × {{Q2}} + {{response}} × {{Q3}}&lt;/p&gt;",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
                "max": 9,
                "step": 1
            },
            {
                "name": "Q2",
                "label": null,
                "min": 1,
                "max": 9,
                "step": 1
            },
            {
                "name": "Q3",
                "label": null,
                "min": 1,
                "max": 9,
                "step": 1
            }
        ],
        "calculated": [
            {
                "name": "T1",
                "label": "{{function}}",
                "function": "{{Q1}}*({{Q2}}+{{Q3}})",
                "temp": true
            },
            {
                "name": "T2",
                "label": "{{function}}",
                "function": "{{Q2}}+{{Q3}}",
                "temp": true
            },
            {
                "name": "T3",
                "label": "{{function}}",
                "function": "{{Q1}}*{{Q2}}",
                "temp": true
            },
            {
                "name": "T4",
                "label": "{{function}}",
                "function": "{{Q1}}*{{Q3}}",
                "temp": true
            },
            {
                "name": "A1",
                "label": "{{function}}",
                "function": "{{Q1}}"
            }
        ],
        "uniques": true
    },
    "algorithm": {
        "name": "calculateOperation",
        "params": {
            "method": "equivLiteral",
            "keyboard": "NUMERICAL"
        }
    }
}</t>
  </si>
  <si>
    <t>Completa la siguiente equivalencia para que se verifique la propiedad distributiva de la multiplicación.
{{Q1}} × ({{Q2}} + {{Q3}}) = {{Q1}} × {{A1}} + {{Q1}} × {{Q3}}</t>
  </si>
  <si>
    <t>Completa la siguiente multiplicación para que se verifique la propiedad distributiva de la multiplicación.
{{Q1}} × ({{Q2}} + {{Q3}}) = {{Q1}} × {{A1}} + {{Q1}} × {{Q3}}</t>
  </si>
  <si>
    <t>A1 = {{Q2}}</t>
  </si>
  <si>
    <t>{
    "id": "M3-NyO-15c-E-2",
    "stimulus": "&lt;p&gt;Complete the following equivalence so that the distributive property of multiplication is verified.&lt;/p&gt;",
    "template": "&lt;p style=\"text-align: center\"&gt;{{Q1}} × ({{Q2}} + {{Q3}}) = {{Q1}} × {{response}} + {{Q1}} × {{Q3}}&lt;/p&gt;",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
                "max": 9,
                "step": 1
            },
            {
                "name": "Q2",
                "label": null,
                "min": 1,
                "max": 9,
                "step": 1
            },
            {
                "name": "Q3",
                "label": null,
                "min": 1,
                "max": 9,
                "step": 1
            }
        ],
        "calculated": [
            {
                "name": "T1",
                "label": "{{function}}",
                "function": "{{Q1}}*({{Q2}}+{{Q3}})",
                "temp": true
            },
            {
                "name": "T2",
                "label": "{{function}}",
                "function": "{{Q2}}+{{Q3}}",
                "temp": true
            },
            {
                "name": "T3",
                "label": "{{function}}",
                "function": "{{Q1}}*{{Q2}}",
                "temp": true
            },
            {
                "name": "T4",
                "label": "{{function}}",
                "function": "{{Q1}}*{{Q3}}",
                "temp": true
            },
            {
                "name": "A1",
                "label": "{{function}}",
                "function": "{{Q2}}"
            }
        ],
        "uniques": true
    },
    "algorithm": {
        "name": "calculateOperation",
        "params": {
            "method": "equivLiteral",
            "keyboard": "NUMERICAL"
        }
    }
}</t>
  </si>
  <si>
    <t>En un cumpleaños se van a repartir {{Q1}} bolsitas a los invitados, cada una con {{Q2}} caramelos de limón y {{Q3}} caramelos de fresa. ¿Cuántos caramelos se van a repartir?
Se van a repartir {{A1}} caramelos.</t>
  </si>
  <si>
    <r>
      <rPr>
        <rFont val="Calibri"/>
        <color rgb="FF000000"/>
        <sz val="12.0"/>
      </rPr>
      <t xml:space="preserve">Q1: Mín: </t>
    </r>
    <r>
      <rPr>
        <rFont val="Calibri"/>
        <color rgb="FF000000"/>
        <sz val="12.0"/>
      </rPr>
      <t>10</t>
    </r>
    <r>
      <rPr>
        <rFont val="Calibri"/>
        <color rgb="FF000000"/>
        <sz val="12.0"/>
      </rPr>
      <t xml:space="preserve">; Máx: 20;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</si>
  <si>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A1 = {{Q1}}*({{Q2}}+{{Q3}})</t>
  </si>
  <si>
    <t>T1 = {{Q1}}*({{Q2}}+{{Q3}})
T2 ={{Q2}}+{{Q3}}
T3 = {{Q1}}*{{Q2}}
T4 = {{Q1}}*{{Q3}}</t>
  </si>
  <si>
    <t>{
    "id": "M3-NyO-15c-A-1",
    "stimulus": "&lt;p&gt;On a birthday, {{Q1}} goodie bags are going to be distributed to the guests, each with {{Q2}} lemon candies and {{Q3}} strawberry candies. How many candies are going to be distributed?&lt;/p&gt;",
    "template": "&lt;p&gt;{{response}} candies will be distributed.&lt;/p&gt;",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10,
                "max": 20,
                "step": 1
            },
            {
                "name": "Q2",
                "label": null,
                "min": 2,
                "max": 9,
                "step": 1
            },
            {
                "name": "Q3",
                "label": null,
                "min": 2,
                "max": 9,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t>
  </si>
  <si>
    <t>Ignacio quiere regalar material escolar a sus {{Q1}} sobrinos. Va a comprarle a cada uno {{Q2}} lápices negros y {{Q3}} de colores. ¿Cuántos lápices tiene que comprar?
Tiene que comprar {{A1}} lápices.</t>
  </si>
  <si>
    <t>Ignacio quiere regalarle material para clase a sus {{Q1}} sobrinos. Va a comprarle a cada uno {{Q2}} lápices de colores y {{Q3}} lápices negros. ¿Cuántos lápices tiene que comprar?
Ignacio debe comprar {{A1}} lápices.</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</si>
  <si>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</si>
  <si>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
    "id": "M3-NyO-15c-A-2",
    "stimulus": "&lt;p&gt;Nacho wants to give his {{Q1}} nephews school supplies. He is going to buy each of them {{Q2}} black pencils and {{Q3}} colored pencils. How many pencils does he have to buy?&lt;/p&gt;",
    "template": "&lt;p&gt;He has to buy {{response}} pencils.&lt;/p&gt;",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2,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t>
  </si>
  <si>
    <t>Una ciudad tiene {{Q1}} barrios, cada uno con {{Q2}} bibliotecas y {{Q3}} gimnasios públicos. Si el ayuntamiento quiere arreglar todas sus bibliotecas y gimnasios, ¿cuántos edificios tiene que tener en cuenta?
El ayuntamiento arreglará {{A1}} edificios.</t>
  </si>
  <si>
    <t>En un centro comercial hay {{Q1}} pisos. En cada uno de ellos hay {{Q2}} tiendas de ropa y {{Q3}} tiendas de electrónica. ¿Cuántos locales hay en total?
En total hay {{A1}} locales.</t>
  </si>
  <si>
    <t>Q1: Mín: 2; Máx: 9; Step: 1
Q2: Mín: 2; Máx: 9; Step: 1
Q3: Mín: 2; Máx: 9; Step: 1</t>
  </si>
  <si>
    <t>{
    "id": "M3-NyO-15c-A-3",
    "stimulus": "&lt;p&gt;A city has {{Q1}} neighborhoods, each with {{Q2}} public libraries and {{Q3}} gyms. If they want to renovate all their libraries and gyms, how many buildings must be taken into account?&lt;/p&gt;",
    "template": "&lt;p&gt;They will renovate {{response}} buildings.&lt;/p&gt;",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t>
  </si>
  <si>
    <t>En el banquete de una boda hay {{Q1}} mesas. Los novios han decidido poner platos de embutido en todas las mesas, de modo que cada una tenga {{Q2}} platos de jamón serrano y {{Q3}} platos de salchichón. ¿Cuántos platos de embutido se servirán en el banquete?
Se servirán {{A1}} platos de embutido.</t>
  </si>
  <si>
    <t>Se instalaron en {{Q1}} parques, juegos para niños. En cada uno de estos parques hay {{Q2}} hamacas y {{Q3}} toboganes. ¿Cuántos juegos se instalaron en total ?
En total se instalaron {{A1}} juegos.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</si>
  <si>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</si>
  <si>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
    "id": "M3-NyO-15c-A-4",
    "stimulus": "&lt;p&gt;At a wedding reception there are {{Q1}} tables. The bride and groom have decided to put plates of cold meat on all the tables, so that each one has {{Q2}} plates of cured ham and {{Q3}} plates of pork sausage. How many plates of cold meat will be served at the reception?&lt;/p&gt;",
    "template": "&lt;p&gt;{{response}} plates will be served.&lt;/p&gt;",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t>
  </si>
  <si>
    <t>Para un trabajo de clase, una maestra ha repartido {{Q1}} folios a cada una de sus {{Q2}} alumnas y {{Q1}} folios a cada uno de sus {{Q3}} alumnos. ¿Cuántos folios ha dado a sus alumnos?
Ha repartido {{A1}} folios.</t>
  </si>
  <si>
    <t>Una imprenta distribuye, resmas de hojas, en {{Q1}} librerias. De esas hojas, {{Q2}} son de colores  y {{Q3}} son blancas.   ¿Cuántas resmas ha distribuido en total?
La joyería ha comprado {{A1}} perlas.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</si>
  <si>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</si>
  <si>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
    "id": "M3-NyO-15c-A-5",
    "stimulus": "&lt;p&gt;For a class project, a teacher has distributed {{Q1}} sheets to each of her {{Q2}} female students and {{Q1}} sheets of paper to each of her {{Q3}} male students. How many sheets has she distributed?&lt;/p&gt;",
    "template": "&lt;p&gt;She has distributed {{response}} sheets.&lt;/p&gt;",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t>
  </si>
  <si>
    <t>M3-NyO-41a</t>
  </si>
  <si>
    <t>Multiplica números de 1 dígito por números múltiplos de 10 (entre 10 y 90)</t>
  </si>
  <si>
    <t>&lt;p&gt;Arrastra el resultado de cada multiplicación a su lugar correcto.&lt;/p&gt;</t>
  </si>
  <si>
    <t>&lt;p&gt;{{Q1}} × {{T1}} = {{response}}&lt;/p&gt;&lt;p&gt;{{Q2}} × {{T2}} = {{response}}&lt;/p&gt;&lt;p&gt;{{Q3}} × {{T3}} = {{response}}&lt;/p&gt;</t>
  </si>
  <si>
    <t>Q1 = Min = 2; Max = 9; Step = 1
Q2 = Min = 2; Max = 9; Step = 1
Q3 = Min = 2; Max = 9; Step = 1
Q4 = Min = 1; Max = 9; Step = 1
Q5 = Min = 1; Max = 9; Step = 1
Q6 = Min = 1; Max = 9; Step = 1</t>
  </si>
  <si>
    <t>T1 = {{Q4}}*10
T2 = {{Q5}}*10
T3 = {{Q6}}*10
A1 = {{Q1}}*{{Q4}}*10*
A2 = {{Q2}}*{{Q5}}*10*
A3 = {{Q3}}*{{Q6}}*10*</t>
  </si>
  <si>
    <t>&lt;p&gt;&lt;b&gt;{{Q1}}&lt;/b&gt; × &lt;b&gt;{{Q4}}&lt;/b&gt;0 = ...&lt;/p&gt;</t>
  </si>
  <si>
    <t>&lt;p&gt;Haz la multiplicaciones sin tener en cuenta el 0. Después, añádelo al final. Por ejemplo:&lt;/p&gt;&lt;p&gt;&lt;b&gt;{{Q1}}&lt;/b&gt; × &lt;b&gt;{{Q4}}&lt;/b&gt;0 = ...&lt;/p&gt;</t>
  </si>
  <si>
    <t>{
    "id": "M3-NyO-41a-I-1",
    "stimulus": "&lt;p&gt;Drag the result of each multiplication to its correct place.&lt;/p&gt;",
    "template": "&lt;p style=\"text-align: center\"&gt;{{Q1}} × {{T1}} = {{response}}&lt;/p&gt;&lt;p style=\"text-align: center\"&gt;{{Q2}} × {{T2}} = {{response}}&lt;/p&gt;&lt;p style=\"text-align: center\"&gt;{{Q3}} × {{T3}} = {{response}}&lt;/p&gt;",
    "hint": "&lt;p style=\"text-align: center\"&gt;&lt;b&gt;{{Q1}}&lt;/b&gt; × &lt;b&gt;{{Q4}}&lt;/b&gt;0 = ...&lt;/p&gt;",
    "feedback": "&lt;p&gt;Multiplicate without taking into account the 0. Then, add it at the end. For example:&lt;/p&gt;&lt;p style=\"text-align: center\"&gt;&lt;b&gt;{{Q1}}&lt;/b&gt; × &lt;b&gt;{{Q4}}&lt;/b&gt;0 = ...&lt;/p&gt;",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"{{Q4}}*10",
                "temp": true
            },
            {
                "name": "T2",
                "label": "{{function}}",
                "function": "{{Q5}}*10",
                "temp": true
            },
            {
                "name": "T3",
                "label": "{{function}}",
                "function": "{{Q6}}*10",
                "temp": true
            },
            {
                "name": "A1",
                "label": "{{function}}",
                "function": "{{Q1}}*{{Q4}}*10"
            },
            {
                "name": "A2",
                "label": "{{function}}",
                "function": "{{Q2}}*{{Q5}}*10"
            },
            {
                "name": "A3",
                "label": "{{function}}",
                "function": "{{Q3}}*{{Q6}}*10"
            }
        ],
        "uniques": true
    },
    "algorithm": {
        "name": "calculateOperation",
        "template": "Cloze with drag &amp; drop"
    }
}</t>
  </si>
  <si>
    <t>&lt;p&gt;Resuelve esta multiplicación.&lt;/p&gt;</t>
  </si>
  <si>
    <t>&lt;p&gt;{{Q1}} × {{T1}} = {{response}}&lt;/p&gt;</t>
  </si>
  <si>
    <t>Q1 = Min = 2; Max = 9; Step = 1
Q2 = Min = 1; Max = 9; Step = 1</t>
  </si>
  <si>
    <t>A1 = {{Q1}}*{{Q2}}*10
T1 = {{Q2}}*10
T2 = {{Q1}}*{{Q2}}</t>
  </si>
  <si>
    <t>&lt;p&gt;&lt;b&gt;{{Q1}}&lt;/b&gt; × &lt;b&gt;{{Q2}}&lt;/b&gt;0 = ...&lt;/p&gt;</t>
  </si>
  <si>
    <t>&lt;p&gt;&lt;b&gt;{{Q1}}&lt;/b&gt; × &lt;b&gt;{{Q2}}&lt;/b&gt;0 = &lt;b&gt;{{T2}}&lt;/b&gt;0&lt;/p&gt;</t>
  </si>
  <si>
    <t>{
    "id": "M3-NyO-41a-E-1",
    "stimulus": "&lt;p&gt;Solve this multiplication.&lt;/p&gt;",
    "template": "&lt;p style=\"text-align: center\"&gt;{{Q1}} × {{T1}} = {{response}}&lt;/p&gt;",
    "hint": "&lt;p style=\"text-align: center\"&gt;&lt;b&gt;{{Q1}}&lt;/b&gt; × &lt;b&gt;{{Q2}}&lt;/b&gt;0 = ...&lt;/p&gt;",
    "feedback": "&lt;p style=\"text-align: center\"&gt;&lt;b&gt;{{Q1}}&lt;/b&gt; × &lt;b&gt;{{Q2}}&lt;/b&gt;0 = &lt;b&gt;{{T2}}&lt;/b&gt;0&lt;/p&gt;",
    "seed": {
        "parameters": [
            {
                "name": "Q1",
                "label": null,
                "min": 2,
                "max": 9,
                "step": 1
            },
            {
                "name": "Q2",
                "label": null,
                "min": 1,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</si>
  <si>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&lt;p&gt;Un club de baloncesto ha organizado un viaje para que los aficionados puedan asistir a la final de un campeonato. Va a fletar {{Q1}} autobuses, cada uno ocupado con {{T1}} personas. ¿Cuántas van a viajar en ellos en total?&lt;/p&gt;</t>
  </si>
  <si>
    <t>&lt;p&gt;{{response}} aficionados.&lt;/p&gt;</t>
  </si>
  <si>
    <t>Q1 = Min = 2; Max = 9; Step = 1
Q2 = Min = 2; Max = 5; Step = 1</t>
  </si>
  <si>
    <t>&lt;p&gt;Haz la multiplicación sin tener en cuenta el 0. Después, añádelo al final:&lt;/p&gt;&lt;p&gt;&lt;b&gt;{{Q1}}&lt;/b&gt; × &lt;b&gt;{{Q2}}&lt;/b&gt;0 = &lt;b&gt;{{T2}}&lt;/b&gt;0&lt;/p&gt;</t>
  </si>
  <si>
    <t>{
    "id": "M3-NyO-41a-A-1",
    "stimulus": "&lt;p&gt;A basketball club has organized a trip to attend the final of a championship. {{Q1}} buses, each filled with {{T1}} people are going to travel to the match. How many fans will travel in total?&lt;/p&gt;",
    "template": "&lt;p&gt;{{response}} fans will travel.&lt;/p&gt;",
    "hint": "&lt;p style=\"text-align: center\"&gt;&lt;b&gt;{{Q1}}&lt;/b&gt; × &lt;b&gt;{{Q2}}&lt;/b&gt;0 = ...&lt;/p&gt;",
    "feedback": "&lt;p&gt;Multiplicate without taking into account the 0. Then, add it at the end:&lt;/p&gt;&lt;p style=\"text-align: center\"&gt;&lt;b&gt;{{Q1}}&lt;/b&gt; × &lt;b&gt;{{Q2}}&lt;/b&gt;0 = &lt;b&gt;{{T2}}&lt;/b&gt;0&lt;/p&gt;",
    "seed": {
        "parameters": [
            {
                "name": "Q1",
                "label": null,
                "min": 2,
                "max": 9,
                "step": 1
            },
            {
                "name": "Q2",
                "label": null,
                "min": 2,
                "max": 5,
                "step": 1
            }
        ],
        "calculated": [
            {
                "name": "A1",
                "label": "{{function}}",
                "function": "{{Q1}}*{{Q2}}*10"
            },
            {
                "name": "T1",
                "label": "{{function}}",
                "function": "{{Q2}}*10",
                "temp": true
            },
            {
                "name": "T2",
                "label": "{{function}}",
                "function": "{{Q1}}*{{Q2}}",
                "temp": true
            }
        ],
        "uniques": true
    },
    "algorithm": {
        "name": "calculateOperation",
        "params": {
            "method": "equivLiteral",
            "keyboard": "NUMERICAL"
        }
    }
}</t>
  </si>
  <si>
    <t>&lt;p&gt;En el colegio de Samuel han instalado estanterías para ordenar los libros. Si son {{Q1}} estanterías y en cada una se pueden poner {{T1}} libros, ¿cuántos libros habrá en ellos como máximo?&lt;/p&gt;</t>
  </si>
  <si>
    <t>&lt;p&gt;{{response}} libros.&lt;/p&gt;</t>
  </si>
  <si>
    <t>Q1 = Min = 2; Max = 9; Step = 1
Q2 = Min = 3; Max = 9; Step = 1</t>
  </si>
  <si>
    <t>{
    "id": "M3-NyO-41a-A-2",
    "stimulus": "&lt;p&gt;At Samuel's school they have put up bookshelves to keep books organized. If there are {{Q1}} shelves and {{T1}} books can be placed on each one, how many books will be on them at most?&lt;/p&gt;",
    "template": "&lt;p&gt;There will be {{response}} books.&lt;/p&gt;",
    "hint": "&lt;p style=\"text-align: center\"&gt;&lt;b&gt;{{Q1}}&lt;/b&gt; × &lt;b&gt;{{Q2}}&lt;/b&gt;0 = ...&lt;/p&gt;",
    "feedback": "&lt;p&gt;Do the multiplication without taking into account the 0. Then, add it at the end:&lt;/p&gt;&lt;p style=\"text-align: center\"&gt;&lt;b&gt;{{Q1}}&lt;/b&gt; × &lt;b&gt;{{Q2}}&lt;/b&gt;0 = &lt;b&gt;{{T2}}&lt;/b&gt;0&lt;/p&gt;",
    "seed": {
        "parameters": [
            {
                "name": "Q1",
                "label": null,
                "min": 2,
                "max": 9,
                "step": 1
            },
            {
                "name": "Q2",
                "label": null,
                "min": 3,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</si>
  <si>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&lt;p&gt;En un videojuego dan {{T1}} puntos por cada villano que pisas. Si pisas a {{Q1}}, ¿cuántos puntos recibirás?&lt;/p&gt;</t>
  </si>
  <si>
    <t>&lt;p&gt;{{response}} puntos.&lt;/p&gt;</t>
  </si>
  <si>
    <t>{
    "id": "M3-NyO-41a-A-3",
    "stimulus": "&lt;p&gt;In a video game they give {{T1}} points for each villain you defeat. If you defeat {{Q1}}, how many points will you receive?&lt;/p&gt;",
    "template": "&lt;p&gt;You will receive {{response}} points.&lt;/p&gt;",
    "hint": "&lt;p style=\"text-align: center\"&gt;&lt;b&gt;{{Q1}}&lt;/b&gt; × &lt;b&gt;{{Q2}}&lt;/b&gt;0 = ...&lt;/p&gt;",
    "feedback": "&lt;p&gt;Do the multiplication without taking into account the 0. Then, add it at the end:&lt;/p&gt;&lt;p style=\"text-align: center\"&gt;&lt;b&gt;{{Q1}}&lt;/b&gt; × &lt;b&gt;{{Q2}}&lt;/b&gt;0 = &lt;b&gt;{{T2}}&lt;/b&gt;0&lt;/p&gt;",
    "seed": {
        "parameters": [
            {
                "name": "Q1",
                "label": null,
                "min": 2,
                "max": 9,
                "step": 1
            },
            {
                "name": "Q2",
                "label": null,
                "min": 2,
                "max": 9,
                "step": 1
            }
        ],
        "calculated": [
            {
                "name": "A1",
                "label": "{{function}}",
                "function": "{{Q1}}*{{Q2}}*10"
            },
            {
                "name": "T1",
                "label": "{{function}}",
                "function": "{{Q2}}*10",
                "temp": true
            },
            {
                "name": "T2",
                "label": "{{function}}",
                "function": "{{Q1}}*{{Q2}}",
                "temp": true
            }
        ],
        "uniques": true
    },
    "algorithm": {
        "name": "calculateOperation",
        "params": {
            "method": "equivLiteral",
            "keyboard": "NUMERICAL"
        }
    }
}</t>
  </si>
  <si>
    <t>M3-NyO-40a</t>
  </si>
  <si>
    <t>Encuentra patrones en las operaciones matemáticas</t>
  </si>
  <si>
    <t>&lt;p&gt;¿Cuál es el resultado de esta multiplicación?&lt;/p&gt;&lt;p style=\"text-align: center;\"&gt;{{Q1}} × {{Q2}} = ?&lt;/p&gt;
T1*
T2</t>
  </si>
  <si>
    <t>Q1 = list = impar, par
Q2 = list = impar, par
uniques: false</t>
  </si>
  <si>
    <t>T1 = if (\"{{Q1}}\" == \"impar\" &amp;&amp; \"{{Q2}}\" == \"impar\") {\"impar\"} else {\"par\"}
T2 = if (\"{{Q1}}\" == \"impar\" &amp;&amp; \"{{Q2}}\" == \"impar\") {\"par\"} else {\"impar\"}</t>
  </si>
  <si>
    <t>&lt;p&gt;Piensa en dos números cualesquiera y calcula el resultado.&lt;/p&gt;</t>
  </si>
  <si>
    <t>&lt;p&gt;El patrón en las multiplicaciones es:&lt;/p&gt;&lt;ul&gt;&lt;li&gt;par × par = par&lt;/li&gt;&lt;li&gt;par × impar = par&lt;/li&gt;&lt;li&gt;impar × par = par&lt;/li&gt;&lt;li&gt;impar × impar = impar&lt;/li&gt;&lt;/ul&gt;</t>
  </si>
  <si>
    <t>{
    "id": "M3-NyO-40a-I-1",
    "stimulus": "&lt;p&gt;What is the result of this multiplication?&lt;/p&gt;&lt;div style=\"display:flex; justify-content:center;\"&gt; {{Q1}} × {{Q2}} = ?&lt;/div&gt;",
    "hint": "&lt;p&gt;Think of two numbers and calculate the result.&lt;/p&gt;",
    "feedback": "&lt;p&gt;The pattern in multiplications is:&lt;/p&gt;&lt;ul&gt;&lt;li&gt;even × even = even&lt;/li&gt;&lt;li&gt;even × odd = even&lt;/li&gt;&lt;li&gt;odd × even = even&lt;/li&gt;&lt;li&gt;odd × odd = odd&lt;/li&gt;&lt;/ul&gt;",
    "seed": {
        "parameters": [
            {
                "name": "Q1",
                "label": null,
                "list": [
                    "odd",
                    "even"
                ]
            },
            {
                "name": "Q2",
                "label": null,
                "list": [
                    "odd",
                    "even"
                ]
            }
        ],
        "calculated": [
            {
                "name": "T1",
                "label": "{{function}}",
                "function": " if (\"{{Q1}}\" == \"odd\" &amp;&amp; \"{{Q2}}\" == \"odd\") {\"odd\"} else {\"even\"}",
                "temp": true
            },
            {
                "name": "T2",
                "label": "{{function}}",
                "function": "  if (\"{{Q1}}\" == \"odd\" &amp;&amp; \"{{Q2}}\" == \"odd\") {\"even\"} else {\"odd\"}",
                "temp": true
            },
            {
                "name": "A1",
                "label": "{{function}}",
                "function": "{{T1}}"
            },
            {
                "name": "A2",
                "label": "{{function}}",
                "function": "{{T2}}",
                "incorrect": true
            }
        ],
        "uniques": false
    },
    "algorithm": {
        "name": "trueFalse",
        "template": "Multiple choice – standard",
        "params": {
            "countCorrect": 1,
            "countIncorrect": 1,
            "showCheckIcon": false,
            "columns": 2
        }
    }
}</t>
  </si>
  <si>
    <t>&lt;p&gt;¿Cuál es el resultado de esta suma?&lt;/p&gt;&lt;p style=\"text-align: center;\"&gt;{{Q1}} + {{Q2}} = ?&lt;/p&gt;
T1*
T2</t>
  </si>
  <si>
    <t>T1 = if (\"{{Q1}}\" == \"{{Q2}}\") {\"par\"} else {\"impar\"}
T2 = if (\"{{Q1}}\" == \"{{Q2}}\") {\"impar\"} else {\"par\"}</t>
  </si>
  <si>
    <t>&lt;p&gt;El patrón en las sumas es:&lt;/p&gt;&lt;ul&gt;&lt;li&gt;par + par = par&lt;/li&gt;&lt;li&gt;par + impar = impar&lt;/li&gt;&lt;li&gt;impar + par = impar&lt;/li&gt;&lt;li&gt;impar + impar = par&lt;/li&gt;&lt;/ul&gt;</t>
  </si>
  <si>
    <t>{
    "id": "M3-NyO-40a-I-2",
    "stimulus": "&lt;p&gt;What is the result of this addition?&lt;/p&gt;&lt;div style=\"display:flex; justify-content:center;\"&gt; {{Q1}} + {{Q2}} = ?&lt;/div&gt;",
    "hint": "&lt;p&gt;Think of two numbers and calculate the result.&lt;/p&gt;",
    "feedback": "&lt;p&gt;The pattern in additions is:&lt;/p&gt;&lt;ul&gt;&lt;li&gt;even + even = even&lt;/li&gt;&lt;li&gt;even + odd = odd&lt;/li&gt;&lt;li&gt;odd + even = odd&lt;/li&gt;&lt;li&gt;odd + odd = even&lt;/li&gt;&lt;/ul&gt;",
    "seed": {
        "parameters": [
            {
                "name": "Q1",
                "label": null,
                "list": [
                    "odd",
                    "even"
                ]
            },
            {
                "name": "Q2",
                "label": null,
                "list": [
                    "odd",
                    "even"
                ]
            }
        ],
        "calculated": [
            {
                "name": "T1",
                "label": "{{function}}",
                "function": " if (\"{{Q1}}\" == \"{{Q2}}\") {\"even\"} else {\"odd\"}",
                "temp": true
            },
            {
                "name": "T2",
                "label": "{{function}}",
                "function": "   if (\"{{Q1}}\" == \"{{Q2}}\") {\"odd\"} else {\"even\"}",
                "temp": true
            },
            {
                "name": "A1",
                "label": "{{function}}",
                "function": "{{T1}}"
            },
            {
                "name": "A2",
                "label": "{{function}}",
                "function": "{{T2}}",
                "incorrect": true
            }
        ],
        "uniques": false
    },
    "algorithm": {
        "name": "trueFalse",
        "template": "Multiple choice – standard",
        "params": {
            "countCorrect": 1,
            "countIncorrect": 1,
            "showCheckIcon": false,
            "columns": 2
        }
    }
}</t>
  </si>
  <si>
    <t>&lt;p&gt;Sin resolver la operación, selecciona el resultado de esta multiplicación.&lt;/p&gt;&lt;p&gt;{{Q1}} × {{Q2}} = {{response}}&lt;/p&gt;</t>
  </si>
  <si>
    <t>dropdown</t>
  </si>
  <si>
    <t>Q1 = Min = 1; Max = 100; Step = 1
Q2 = Min = 1; Max = 100; Step = 1</t>
  </si>
  <si>
    <t>group1 = T1*, T2
T1 = if (math.mod({{Q1}}, 2) !== 0 &amp;&amp; math.mod({{Q2}}, 2) !== 0) {\"impar\"} else {\"par\"}
T2 = if (math.mod({{Q1}}, 2) !== 0 &amp;&amp; math.mod({{Q2}}, 2) !== 0) {\"par\"} else {\"impar\"}</t>
  </si>
  <si>
    <t>&lt;p&gt;Quédate solo con las unidades y calcula el resultado.&lt;/p&gt;</t>
  </si>
  <si>
    <t>{
    "id": "M3-NyO-40a-E-1",
    "stimulus": "&lt;p&gt;Without solving the operation, select the result of this multiplication.&lt;/p&gt;",
    "template": "&lt;div style=\"display:flex; justify-content:center;\"&gt;{{Q1}} × {{Q2}} = {{response}}&lt;/div&gt;",
    "hint": "&lt;p&gt;Focus on the units and calculate the result.&lt;/p&gt;",
    "feedback": "&lt;p&gt;The pattern in multiplications is:&lt;/p&gt;&lt;ul&gt;&lt;li&gt;even × even = even&lt;/li&gt;&lt;li&gt;even × odd = even&lt;/li&gt;&lt;li&gt;odd × even = even&lt;/li&gt;&lt;li&gt;odd × odd = odd&lt;/li&gt;&lt;/ul&gt;",
    "seed": {
        "parameters": [
            {
                "name": "Q1",
                "label": null,
                "min": 1,
                "max": 100,
                "step": 1
            },
            {
                "name": "Q2",
                "label": null,
                "min": 1,
                "max": 100,
                "step": 1
            }
        ],
        "calculated": [
            {
                "name": "T1",
                "label": "{{function}}",
                "function": "if (math.mod({{Q1}}, 2) !== 0 &amp;&amp; math.mod({{Q2}}, 2) !== 0) {\"odd\"} else {\"even\"}",
                "temp": true
            },
            {
                "name": "T2",
                "label": "{{function}}",
                "function": " if (math.mod({{Q1}}, 2) !== 0 &amp;&amp; math.mod({{Q2}}, 2) !== 0) {\"even\"} else {\"odd\"}",
                "temp": true
            },
            {
                "name": "A1",
                "label": "{{function}}",
                "function": "{{T1}}",
                "group": 1
            },
            {
                "name": "A2",
                "label": "{{function}}",
                "function": "{{T2}}",
                "group": 1,
                "incorrect": true
            }
        ],
        "uniques": true
    },
    "algorithm": {
        "name": "groupResponses",
        "template": "Cloze with drop down"
    }
}</t>
  </si>
  <si>
    <t>&lt;p&gt;Sin resolver la operación, selecciona el resultado de esta suma.&lt;/p&gt;&lt;p&gt;{{Q1}} + {{Q2}} = {{response}}&lt;/p&gt;</t>
  </si>
  <si>
    <t>group1 = T1*, T2
T1 = if (math.mod({{Q1}}, 2) !== math.mod({{Q2}}, 2)) {\"impar\"} else {\"par\"}
T2 = if (math.mod({{Q1}}, 2) !== math.mod({{Q2}}, 2)) {\"par\"} else {\"impar\"}</t>
  </si>
  <si>
    <t>{
    "id": "M3-NyO-40a-E-2",
    "stimulus": "&lt;p&gt;Without solving the operation, select the result of this addition.&lt;/p&gt;",
    "template": "&lt;div style=\"display:flex; justify-content:center;\"&gt;{{Q1}} + {{Q2}} = {{response}}&lt;/div&gt;",
    "hint": "&lt;p&gt;Focus on the units and calculate the result.&lt;/p&gt;",
    "feedback": "&lt;p&gt;The pattern in additions is:&lt;/p&gt;&lt;ul&gt;&lt;li&gt;even + even = even&lt;/li&gt;&lt;li&gt;even + odd = odd&lt;/li&gt;&lt;li&gt;odd + even = odd&lt;/li&gt;&lt;li&gt;odd + odd = even&lt;/li&gt;&lt;/ul&gt;",
    "seed": {
        "parameters": [
            {
                "name": "Q1",
                "label": null,
                "min": 1,
                "max": 100,
                "step": 1
            },
            {
                "name": "Q2",
                "label": null,
                "min": 1,
                "max": 100,
                "step": 1
            }
        ],
        "calculated": [
            {
                "name": "T1",
                "label": "{{function}}",
                "function": "if (math.mod({{Q1}}, 2) !== math.mod({{Q2}}, 2)) {\"odd\"} else {\"even\"}",
                "temp": true
            },
            {
                "name": "T2",
                "label": "{{function}}",
                "function": " if (math.mod({{Q1}}, 2) !== math.mod({{Q2}}, 2)) {\"even\"} else {\"odd\"}",
                "temp": true
            },
            {
                "name": "A1",
                "label": "{{function}}",
                "function": "{{T1}}",
                "group": 1
            },
            {
                "name": "A2",
                "label": "{{function}}",
                "function": "{{T2}}",
                "group": 1,
                "incorrect": true
            }
        ],
        "uniques": true
    },
    "algorithm": {
        "name": "groupResponses",
        "template": "Cloze with drop down"
    }
}</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</si>
  <si>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</si>
  <si>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</si>
  <si>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</si>
  <si>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</si>
  <si>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</si>
  <si>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</si>
  <si>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</si>
  <si>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
    "id": "M3-NyO-18a-I-1",
    "stimulus": "&lt;p&gt;Select the result of dividing {{T1}} into {{Q1}} equal shares.&lt;/p&gt;",
    "hint": "&lt;p&gt;To divide is to split an amount into equal parts.&lt;/p&gt;",
    "feedback": "&lt;p&gt;To divide is to split an amount into equal parts.&lt;/p&gt;&lt;p style=\"text-align: center\"&gt;{{T1}} : {{Q1}} = {{Q2}}&lt;/p&gt;",
    "seed": {
        "parameters": [
            {
                "name": "Q1",
                "label": null,
                "min": 3,
                "max": 9,
                "step": 1
            },
            {
                "name": "Q2",
                "label": null,
                "min": 3,
                "max": 9,
                "step": 1
            }
        ],
        "calculated": [
            {
                "name": "A1",
                "label": "{{function}}",
                "function": "{{Q2}}"
            },
            {
                "name": "A2",
                "label": "{{function}}",
                "function": "{{Q2}}+1",
                "incorrect": true
            },
            {
                "name": "A3",
                "label": "{{function}}",
                "function": "{{Q2}}+2",
                "incorrect": true
            },
            {
                "name": "A4",
                "label": "{{function}}",
                "function": "{{Q2}}-1",
                "incorrect": true
            },
            {
                "name": "A5",
                "label": "{{function}}",
                "function": "{{Q2}}-2",
                "incorrect": true
            },
            {
                "name": "T1",
                "label": "{{function}}",
                "function": "{{Q1}}*{{Q2}}",
                "temp": true
            }
        ],
        "uniques": true
    },
    "algorithm": {
        "name": "trueFalse",
        "template": "Multiple choice – standard",
        "params": {
            "countCorrect": 1,
            "countIncorrect": 2,
            "showCheckIcon": 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</si>
  <si>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</si>
  <si>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</si>
  <si>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</si>
  <si>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</si>
  <si>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</si>
  <si>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</si>
  <si>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
    "id": "M3-NyO-18a-E-1",
    "seed": {
        "parameters": [
            {
                "name": "Q1",
                "label": null,
                "min": 2,
                "max": 9,
                "step": 1
            },
            {
                "name": "Q2",
                "label": null,
                "min": 2,
                "max": 9,
                "step": 1
            }
        ],
        "uniques": true
    },
    "scaffolding": [
        {
            "id": "step-0",
            "stimulus": "&lt;p&gt;Calculate the result of dividing {{T1}} into {{Q1}} equal parts.&lt;/p&gt;",
            "template": "&lt;p&gt;The result is {{response}}.&lt;/p&gt;",
            "seed": {
                "parameters": [],
                "calculated": [
                    {
                        "name": "T1",
                        "function": "{{Q1}}*{{Q2}}",
                        "temp": true
                    },
                    {
                        "name": "0-A1",
                        "label": "{{function}}",
                        "function": "{{Q2}}"
                    }
                ]
            },
            "algorithm": {
                "name": "calculateOperation",
                "params": {
                    "method": "equivLiteral",
            "keyboard": "NUMERICAL"
                }
            }
        },
        {
            "id": "step-1",
            "stimulus": "&lt;p&gt;What does the statement ask for?&lt;/p&gt;",
            "seed": {
                "calculated": [
                    {
                        "name": "T1",
                        "function": "{{Q1}}*{{Q2}}",
                        "temp": true
                    },
                    {
                        "name": "1-A1",
                        "label": "&lt;p&gt;The result of dividing {{T1}} by {{Q1}}.&lt;/p&gt;"
                    },
                    {
                        "name": "1-A2",
                        "label": "&lt;p&gt;The result of adding {{Q1}} to {{T1}}.&lt;/p&gt;",
                        "incorrect": true
                    },
                    {
                        "name": "1-A3",
                        "label": "&lt;p&gt;The result of multiplying {{Q1}} by {{T1}}.&lt;/p&gt;",
                        "incorrect": true
                    }
                ]
            },
            "algorithm": {
                "name": "trueFalse",
                "template": "Multiple choice – standard"
            }
        },
        {
            "id": "step-2",
            "stimulus": "&lt;p&gt;What operation is needed to distribute this amount?&lt;/p&gt;",
            "seed": {
                "calculated": [
                    {
                        "name": "T1",
                        "function": "{{Q1}}*{{Q2}}",
                        "temp": true
                    },
                    {
                        "name": "2-A1",
                        "label": "{{T1}} : {{Q1}}"
                    },
                    {
                        "name": "2-A2",
                        "label": "{{Q1}} : {{T1}}",
                        "incorrect": true
                    },
                    {
                        "name": "2-A3",
                        "label": "{{T1}} + {{Q1}}",
                        "incorrect": true
                    }
                ]
            },
            "algorithm": {
                "name": "trueFalse",
                "template": "Multiple choice – standard"
            }
        },
        {
            "id": "step-3",
            "stimulus": "&lt;p&gt;Therefore, calculate the result of dividing {{T1}} into {{Q1}} equal shares.&lt;/p&gt;",
            "template": "&lt;p style=\"text-align: center\"&gt;{{T1}} : {{Q1}} = {{response}}&lt;/p&gt;",
            "seed": {
                "calculated": [
                    {
                        "name": "T1",
                        "function": "{{Q1}}*{{Q2}}",
                        "temp": true
                    },
                    {
                        "name": "3-A1",
                        "label": "{{function}}",
                        "function": "{{T1}}/{{Q1}}"
                    }
                ]
            },
            "algorithm": {
                "name": "calculateOperation",
                "params": {
                    "method": "equivLiteral",
            "keyboard": "NUMERICAL"
                }
            }
        }
    ]
}</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</si>
  <si>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</si>
  <si>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</si>
  <si>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</si>
  <si>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</si>
  <si>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</si>
  <si>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
    "id": "M3-NyO-18a-A-1",
    "seed": {
        "parameters": [
            {
                "name": "Q1",
                "label": null,
                "min": 2,
                "max": 8,
                "step": 1
            },
            {
                "name": "Q2",
                "label": null,
                "min": 2,
                "max": 9,
                "step": 1
            }
        ],
        "uniques": true
    },
    "scaffolding": [
        {
            "id": "step-0",
            "stimulus": "&lt;p&gt;Valerie has bought {{T1}} stickers that she wants to distribute among her {{Q1}} nephews so that they all receive the same number. How many stickers does each one get?&lt;/p&gt;",
            "template": "&lt;p&gt;Each nephew gets {{response}} stickers.&lt;/p&gt;",
            "seed": {
                "parameters": [],
                "calculated": [
                    {
                        "name": "T1",
                        "function": "{{Q1}}*{{Q2}}",
                        "temp": true
                    },
                    {
                        "name": "0-A1",
                        "function": "{{Q2}}"
                    }
                ]
            },
            "algorithm": {
                "name": "calculateOperation",
                "params": {
                    "method": "equivLiteral",
            "keyboard": "NUMERICAL"
                }
            }
        },
        {
            "id": "step-1",
            "stimulus": "&lt;p&gt;How many stickers and nephews does she have?&lt;/p&gt;",
            "template": "&lt;p&gt;{{response}} stickers between {{response}} nephews.&lt;/p&gt;",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stickers?&lt;/p&gt;",
            "seed": {
                "calculated": [
                    {
                        "name": "T1",
                        "function": "{{Q1}}*{{Q2}}",
                        "temp": true
                    },
                    {
                        "name": "2-A1",
                        "label": "{{T1}} : {{Q1}}"
                    },
                    {
                        "name": "2-A2",
                        "label": "{{Q1}} : {{T1}}",
                        "incorrect": true
                    },
                    {
                        "name": "2-A3",
                        "label": "{{T1}} × {{Q1}}",
                        "incorrect": true
                    }
                ]
            },
            "algorithm": {
                "name": "trueFalse",
                "template": "Multiple choice – standard"
            }
        },
        {
            "id": "step-3",
            "stimulus": "&lt;p&gt;Therefore, calculate the number of stickers that each of Valerie's nephews receives.&lt;/p&gt;",
            "template": "&lt;p style=\"text-align: center\"&gt;{{T1}} : {{Q1}} = {{response}}&lt;/p&gt;",
            "seed": {
                "calculated": [
                    {
                        "name": "T1",
                        "function": "{{Q1}}*{{Q2}}",
                        "temp": true
                    },
                    {
                        "name": "3-A1",
                        "label": "{{function}}",
                        "function": "{{Q2}}"
                    }
                ]
            },
            "algorithm": {
                "name": "calculateOperation",
                "params": {
                    "method": "equivLiteral",
            "keyboard": "NUMERICAL"
                }
            }
        }
    ]
}</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</si>
  <si>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</si>
  <si>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</si>
  <si>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</si>
  <si>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</si>
  <si>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</si>
  <si>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</si>
  <si>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
    "id": "M3-NyO-18a-A-2",
    "seed": {
        "parameters": [
            {
                "name": "Q1",
                "label": null,
                "min": 2,
                "max": 9,
                "step": 1
            },
            {
                "name": "Q2",
                "label": null,
                "min": 2,
                "max": 9,
                "step": 1
            }
        ],
        "uniques": true
    },
    "scaffolding": [
        {
            "id": "step-0",
            "stimulus": "&lt;p style=\"text-align: center\"&gt;{{T1}} people travel in a train distributed in {{Q1}} wagons, with the same number of passengers in each. How many people travel in each carriage?&lt;/p &gt;",
            "template": "&lt;p&gt;There are {{response}} people in each wagon.&lt;/p&gt;",
            "seed": {
                "parameters": [],
                "calculated": [
                    {
                        "name": "T1",
                        "function": "{{Q1}}*{{Q2}}",
                        "temp": true
                    },
                    {
                        "name": "0-A1",
                        "function": "{{Q2}}"
                    }
                ]
            },
            "algorithm": {
                "name": "calculateOperation",
                "params": {
                    "method": "equivLiteral",
            "keyboard": "NUMERICAL"
                }
            }
        },
        {
            "id": "step-1",
            "stimulus": "&lt;p&gt;How many people are on the train?&lt;/p&gt;",
            "template": "&lt;p&gt;{{response}} people in {{response}} wagons.&lt;/p&gt;",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calculate the number of people traveling in each wagon?&lt;/p&gt;",
            "seed": {
                "calculated": [
                    {
                        "name": "T1",
                        "function": "{{Q1}}*{{Q2}}",
                        "temp": true
                    },
                    {
                        "name": "2-A1",
                        "label": "{{T1}} : {{Q1}}"
                    },
                    {
                        "name": "2-A2",
                        "label": "{{Q1}} : {{T1}}",
                        "incorrect": true
                    },
                    {
                        "name": "2-A3",
                        "label": "{{T1}} − {{Q1}}",
                        "incorrect": true
                    }
                ]
            },
            "algorithm": {
                "name": "trueFalse",
                "template": "Multiple choice – standard"
            }
        },
        {
            "id": "step-3",
            "stimulus": "&lt;p&gt;Then, calculate the number of people traveling in each wagon.&lt;/p&gt;",
            "template": "&lt;p style=\"text-align: center\"&gt;{{T1}} : {{Q1}} = {{response}}&lt;/p&gt;",
            "seed": {
                "calculated": [
                    {
                        "name": "T1",
                        "function": "{{Q1}}*{{Q2}}",
                        "temp": true
                    },
                    {
                        "name": "3-A1",
                        "label": "{{function}}",
                        "function": "{{Q2}}"
                    }
                ]
            },
            "algorithm": {
                "name": "calculateOperation",
                "params": {
                    "method": "equivLiteral",
            "keyboard": "NUMERICAL"
                }
            }
        }
    ]
}</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</si>
  <si>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</si>
  <si>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</si>
  <si>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</si>
  <si>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</si>
  <si>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</si>
  <si>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
    "id": "M3-NyO-18a-A-3",
    "seed": {
        "parameters": [
            {
                "name": "Q1",
                "label": null,
                "min": 2,
                "max": 9,
                "step": 1
            },
            {
                "name": "Q2",
                "label": null,
                "min": 2,
                "max": 9,
                "step": 1
            }
        ],
        "uniques": true
    },
    "scaffolding": [
        {
            "id": "step-0",
            "stimulus": "&lt;p&gt;Frank has brought {{T1}} sandwiches to a picnic to distribute among his {{Q1}} friends so that they all receive the same number. How many sandwiches does each friend get?&lt;/ p&gt;",
            "template": "&lt;p&gt;Each friend gets {{response}} sandwiches.&lt;/p&gt;",
            "seed": {
                "parameters": [],
                "calculated": [
                    {
                        "name": "T1",
                        "function": "{{Q1}}*{{Q2}}",
                        "temp": true
                    },
                    {
                        "name": "0-A1",
                        "function": "{{Q2}}"
                    }
                ]
            },
            "algorithm": {
                "name": "calculateOperation",
                "params": {
                    "method": "equivLiteral",
            "keyboard": "NUMERICAL"
                }
            }
        },
        {
            "id": "step-1",
            "stimulus": "&lt;p&gt;How many sandwiches are distributed?&lt;/p&gt;",
            "template": "&lt;p&gt;{{response}} sandwiches between {{response}} friends.&lt;/p&gt;",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sandwiches among his friends?&lt;/p&gt;",
            "seed": {
                "calculated": [
                    {
                        "name": "T1",
                        "function": "{{Q1}}*{{Q2}}",
                        "temp": true
                    },
                    {
                        "name": "2-A1",
                        "label": "{{T1}} : {{Q1}}"
                    },
                    {
                        "name": "2-A2",
                        "label": "{{Q1}} : {{T1}}",
                        "incorrect": true
                    },
                    {
                        "name": "2-A3",
                        "label": "{{T1}} + {{Q1}}",
                        "incorrect": true
                    }
                ]
            },
            "algorithm": {
                "name": "trueFalse",
                "template": "Multiple choice – standard"
            }
        },
        {
            "id": "step-3",
            "stimulus": "&lt;p&gt;Then, calculate the number of sandwiches each friend gets.&lt;/p&gt;",
            "template": "&lt;p style=\"text-align: center\"&gt;{{T1}} : {{Q1}} = {{response}}&lt;/p&gt;",
            "seed": {
                "calculated": [
                    {
                        "name": "T1",
                        "function": "{{Q1}}*{{Q2}}",
                        "temp": true
                    },
                    {
                        "name": "3-A1",
                        "label": "{{function}}",
                        "function": "{{Q2}}"
                    }
                ]
            },
            "algorithm": {
                "name": "calculateOperation",
                "params": {
                    "method": "equivLiteral",
            "keyboard": "NUMERICAL"
                }
            }
        }
    ]
}</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</si>
  <si>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</si>
  <si>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</si>
  <si>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</si>
  <si>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</si>
  <si>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</si>
  <si>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
    "id": "M3-NyO-18a-A-4",
    "seed": {
        "parameters": [
            {
                "name": "Q1",
                "label": null,
                "min": 2,
                "max": 9,
                "step": 1
            },
            {
                "name": "Q2",
                "label": null,
                "min": 2,
                "max": 9,
                "step": 1
            }
        ],
        "uniques": true
    },
    "scaffolding": [
        {
            "id": "step-0",
            "stimulus": "&lt;p&gt;Anne has {{T1}} books arranged on {{Q1}} shelves so that each shelf has the same number of books. How many books has she placed on each shelf?&lt;/p&gt;",
            "template": "&lt;p&gt;On each shelf there are {{response}} books.&lt;/p&gt;",
            "seed": {
                "parameters": [],
                "calculated": [
                    {
                        "name": "T1",
                        "function": "{{Q1}}*{{Q2}}",
                        "temp": true
                    },
                    {
                        "name": "0-A1",
                        "function": "{{Q2}}"
                    }
                ]
            },
            "algorithm": {
                "name": "calculateOperation",
                "params": {
                    "method": "equivLiteral",
            "keyboard": "NUMERICAL"
                }
            }
        },
        {
            "id": "step-1",
            "stimulus": "&lt;p&gt;How many books and shelves does Anne have?&lt;/p&gt;",
            "template": "&lt;p&gt;{{response}} books on {{response}} shelves.&lt;/p&gt;",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books?&lt;/p&gt;",
            "seed": {
                "calculated": [
                    {
                        "name": "T1",
                        "function": "{{Q1}}*{{Q2}}",
                        "temp": true
                    },
                    {
                        "name": "2-A1",
                        "label": "{{T1}} : {{Q1}}"
                    },
                    {
                        "name": "2-A2",
                        "label": "{{Q1}} : {{T1}}",
                        "incorrect": true
                    },
                    {
                        "name": "2-A3",
                        "label": "{{T1}} × {{Q1}}",
                        "incorrect": true
                    }
                ]
            },
            "algorithm": {
                "name": "trueFalse",
                "template": "Multiple choice – standard"
            }
        },
        {
            "id": "step-3",
            "stimulus": "&lt;p&gt;Then, calculate the books Anne has placed on each shelf.&lt;/p&gt;",
            "template": "&lt;p style=\"text-align: center\"&gt;{{T1}} : {{Q1}} = {{response}}&lt;/p&gt;",
            "seed": {
                "calculated": [
                    {
                        "name": "T1",
                        "function": "{{Q1}}*{{Q2}}",
                        "temp": true
                    },
                    {
                        "name": "3-A1",
                        "label": "{{function}}",
                        "function": "{{Q2}}"
                    }
                ]
            },
            "algorithm": {
                "name": "calculateOperation",
                "params": {
                    "method": "equivLiteral",
            "keyboard": "NUMERICAL"
                }
            }
        }
    ]
}</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</si>
  <si>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</si>
  <si>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</si>
  <si>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</si>
  <si>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</si>
  <si>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</si>
  <si>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
    "id": "M3-NyO-18a-A-5",
    "seed": {
        "parameters": [
            {
                "name": "Q1",
                "label": null,
                "min": 2,
                "max": 9,
                "step": 1
            },
            {
                "name": "Q2",
                "label": null,
                "min": 2,
                "max": 9,
                "step": 1
            }
        ],
        "uniques": true
    },
    "scaffolding": [
        {
            "id": "step-0",
            "stimulus": "&lt;p&gt;A collector has {{T1}} animal stickers divided into {{Q1}} envelopes so that each envelope has the same number of stickers. How many stickers did he put in each envelope?&lt;/p&gt;",
            "template": "&lt;p&gt;In each envelope there are {{response}} stickers.&lt;/p&gt;",
            "seed": {
                "parameters": [],
                "calculated": [
                    {
                        "name": "T1",
                        "function": "{{Q1}}*{{Q2}}",
                        "temp": true
                    },
                    {
                        "name": "0-A1",
                        "function": "{{Q2}}"
                    }
                ]
            },
            "algorithm": {
                "name": "calculateOperation",
                "params": {
                    "method": "equivLiteral",
            "keyboard": "NUMERICAL"
                }
            }
        },
        {
            "id": "step-1",
            "stimulus": "&lt;p&gt;How many stickers and envelopes are?&lt;/p&gt;",
            "template": "&lt;p&gt;{{response}} stickers in {{response}} envelopes.&lt;/p&gt;",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stickers?&lt;/p&gt;",
            "seed": {
                "calculated": [
                    {
                        "name": "T1",
                        "function": "{{Q1}}*{{Q2}}",
                        "temp": true
                    },
                    {
                        "name": "2-A1",
                        "label": "{{T1}} : {{Q1}}"
                    },
                    {
                        "name": "2-A2",
                        "label": "{{Q1}} : {{T1}}",
                        "incorrect": true
                    },
                    {
                        "name": "2-A3",
                        "label": "{{T1}} − {{Q1}}",
                        "incorrect": true
                    }
                ]
            },
            "algorithm": {
                "name": "trueFalse",
                "template": "Multiple choice – standard"
            }
        },
        {
            "id": "step-3",
            "stimulus": "&lt;p&gt;Therefore, calculate the number of cards that have been put in each envelope.&lt;/p&gt;",
            "template": "&lt;p style=\"text-align: center\"&gt;{{T1}} : {{Q1}} = {{response}}&lt;/p&gt;",
            "seed": {
                "calculated": [
                    {
                        "name": "T1",
                        "function": "{{Q1}}*{{Q2}}",
                        "temp": true
                    },
                    {
                        "name": "3-A1",
                        "label": "{{function}}",
                        "function": "{{Q2}}"
                    }
                ]
            },
            "algorithm": {
                "name": "calculateOperation",
                "params": {
                    "method": "equivLiteral",
            "keyboard": "NUMERICAL"
                }
            }
        }
    ]
}</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</si>
  <si>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</si>
  <si>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</si>
  <si>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</si>
  <si>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</si>
  <si>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</si>
  <si>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</si>
  <si>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</si>
  <si>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
    "id": "M3-NyO-18b-I-1",
    "stimulus": "&lt;p&gt;From this division, select the correct statement.&lt;/p&gt;&lt;p style=\"text-align: center\"&gt;{{T1}} : {{Q1}} = {{Q2}} and {{Q3}}&lt;/p&gt;",
    "hint": "&lt;p&gt;dividend : divisor = quotient + remainder&lt;/p&gt;",
    "feedback": "&lt;p&gt;The division terms are:&lt;/p&gt;&lt;p&gt;dividend : divisor = quotient + remainder&lt;/p&gt;",
    "seed": {
        "parameters": [
            {
                "name": "Q1",
                "label": null,
                "min": 3,
                "max": 9,
                "step": 1
            },
            {
                "name": "Q2",
                "label": null,
                "min": 3,
                "max": 9,
                "step": 1
            },
            {
                "name": "Q3",
                "label": null,
                "list": [
                    1,
                    2
                ]
            }
        ],
        "calculated": [
            {
                "name": "T1",
                "label": "{{function}}",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rest.&lt;/p&gt;"
            }
        ],
        "uniques": true
    },
    "algorithm": {
        "name": "trueFalse",
        "template": "Multiple choice – standard",
        "params": {
            "countCorrect": 1,
            "countIncorrect": 2,
            "showCheckIcon": 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</si>
  <si>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</si>
  <si>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</si>
  <si>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</si>
  <si>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</si>
  <si>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
    "id": "M3-NyO-18b-E-1",
    "stimulus": "&lt;p&gt;Name the terms of this division.&lt;/p&gt;&lt;p style=\"text-align: center\"&gt;{{T1}} : {{Q1}} = {{Q2}}&lt;/p&gt;",
    "template": "&lt;p&gt;{{T1}} is the {{response}}.&lt;/p&gt;&lt;p&gt;{{Q1}} is the {{response}}.&lt;/p&gt;&lt;p&gt;{{Q2}} is the {{response}}.&lt;/p&gt;",
    "hint": "&lt;p style=\"text-align: center\"&gt;dividend : divisor = quotient + remainder&lt;/p&gt;",
    "feedback": "&lt;p&gt;The division terms are:&lt;/p&gt;&lt;p style=\"text-align: center\"&gt;dividend : divisor = quotient + remainder&lt;/p&gt;",
    "seed": {
        "parameters": [
            {
                "name": "Q1",
                "label": null,
                "min": 2,
                "max": 10,
                "step": 1
            },
            {
                "name": "Q2",
                "label": null,
                "min": 2,
                "max": 10,
                "step": 1
            }
        ],
        "calculated": [
            {
                "name": "T1",
                "function": "{{Q1}}*{{Q2}}",
                "temp": true
            },
            {
                "name": "A1",
                "label": "dividend"
            },
            {
                "name": "A2",
                "label": "divisor"
            },
            {
                "name": "A3",
                "label": "quotient"
            }
        ],
        "uniques": true
    },
    "algorithm": {
        "name": "calculateOperation",
        "template": "Cloze with text"
    }
}</t>
  </si>
  <si>
    <t>Nombra los términos de esta división.
{{T1}} : {{Q1}} = {{Q2}}
{{Q2}} es el {{A1}}.
{{Q1}} es el {{A2}}.
{{T1}} es el {{A3}}.</t>
  </si>
  <si>
    <t>T1 = {{Q1}}*{{Q2}}
A1 = "cociente"
A2 = "divisor"
A3 = "dividendo"</t>
  </si>
  <si>
    <t>{
    "id": "M3-NyO-18b-E-2",
    "stimulus": "&lt;p&gt;Name the terms of this division.&lt;/p&gt;&lt;p style=\"text-align: center\"&gt;{{T1}} : {{Q1}} = {{Q2}}&lt;/p&gt;",
    "template": "&lt;p&gt;{{Q2}} is the {{response}}.&lt;/p&gt;&lt;p&gt;{{Q1}} is the {{response}}.&lt;/p&gt;&lt;p&gt;{{T1}} is the {{response}}.&lt;/p&gt;",
    "hint": "&lt;p style=\"text-align: center\"&gt;dividend : divisor = quotient + remainder&lt;/p&gt;",
    "feedback": "&lt;p&gt;The division terms are:&lt;/p&gt;&lt;p style=\"text-align: center\"&gt;dividend : divisor = quotient + remainder&lt;/p&gt;",
    "seed": {
        "parameters": [
            {
                "name": "Q1",
                "label": null,
                "min": 2,
                "max": 10,
                "step": 1
            },
            {
                "name": "Q2",
                "label": null,
                "min": 2,
                "max": 10,
                "step": 1
            }
        ],
        "calculated": [
            {
                "name": "T1",
                "label": "{{function}}",
                "function": "{{Q1}}*{{Q2}}",
                "temp": true
            },
            {
                "name": "A1",
                "label": "quotient"
            },
            {
                "name": "A2",
                "label": "divisor"
            },
            {
                "name": "A3",
                "label": "dividend"
            }
        ],
        "uniques": true
    },
    "algorithm": {
        "name": "calculateOperation",
        "template": "Cloze with text"
    }
}</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</si>
  <si>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</si>
  <si>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</si>
  <si>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</si>
  <si>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</si>
  <si>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</si>
  <si>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</si>
  <si>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</si>
  <si>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
    "id": "M3-NyO-19a-I-1",
    "stimulus": "&lt;p&gt;Match the following divisions with their corresponding classification.&lt;/p&gt;",
    "hint": "&lt;p&gt;A division is exact if its remainder is zero. Otherwise, it is an inexact division.&lt;/p&gt;",
    "feedback": "&lt;p&gt;A division is exact if its remainder is zero. Otherwise, it is an inexact division.&lt;/p&gt;",
    "seed": {
        "parameters": [
            {
                "name": "Q1",
                "label": null,
                "min": 3,
                "max": 9,
                "step": 1
            },
            {
                "name": "Q2",
                "label": null,
                "min": 3,
                "max": 9,
                "step": 1
            },
            {
                "name": "Q3",
                "label": null,
                "min": 3,
                "max": 9,
                "step": 1
            },
            {
                "name": "Q4",
                "label": null,
                "min": 3,
                "max": 9,
                "step": 1
            },
            {
                "name": "Q5",
                "label": null,
                "min": 3,
                "max": 9,
                "step": 1
            },
            {
                "name": "Q6",
                "label": null,
                "min": 3,
                "max": 9,
                "step": 1
            }
        ],
        "calculated": [
            {
                "name": "T1",
                "function": "{{Q1}}*{{Q2}}",
                "temp": true
            },
            {
                "name": "T2",
                "function": "{{Q3}}*{{Q4}}+1",
                "temp": true
            },
            {
                "name": "T3",
                "function": "{{Q5}}*{{Q6}}+2",
                "temp": true
            },
            {
                "name": "A1",
                "label": "{{T1}} : {{Q1}}",
                "function": "It is an exact division"
            },
            {
                "name": "A2",
                "label": "{{T2}} : {{Q3}}",
                "function": "It is an inexact division with remainder 1"
            },
            {
                "name": "A3",
                "label": "{{T3}} : {{Q5}}",
                "function": "It is an inexact division with remainder 2"
            }
        ],
        "isNumToWords": true,
        "uniques": true
    },
    "algorithm": {
        "name": "linkOperationResult",
        "params": {
            "invert": true
        },
        "template": "Match list"
    }
}</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</si>
  <si>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</si>
  <si>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</si>
  <si>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</si>
  <si>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</si>
  <si>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
    "id": "M3-NyO-19a-E-1",
    "stimulus": "&lt;p&gt;Calculate the following division and choose what type it is.&lt;/p&gt;&lt;p style=\"text-align: center\"&gt;{{Q1}} : {{Q2}}&lt;/p&gt;",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"A1",
                "label": "This is an inexact division.",
                "function": ""
            },
            {
                "name": "A2",
                "label": "This is an exact division.",
                "function": "",
                "incorrect": true
            },
            {
                "name": "T1",
                "label": "{{function}}",
                "function": "math.floor({{Q1}}/{{Q2}})",
                "temp": true
            },
            {
                "name": "T2",
                "label": "{{function}}",
                "function": "{{Q1}}-{{Q2}}*math.floor({{Q1}}/{{Q2}})",
                "temp": true
            }
        ],
        "isNumToWords": true,
        "uniques": true
    },
    "algorithm": {
        "name": "trueFalse",
        "template": "Multiple choice – standard",
        "params": {
            "countCorrect": 1,
            "countIncorrect": 1,
            "showCheckIcon":true}}}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</si>
  <si>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</si>
  <si>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</si>
  <si>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</si>
  <si>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
    "id": "M3-NyO-19a-E-2",
    "stimulus": "&lt;p&gt;Calculate the following division and choose what type it is.&lt;/p&gt;&lt;p style=\"text-align: center\"&gt;{{T1}} : {{Q1}}&lt;/p&gt;",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"function": ""
            },
            {
                "name": "A2",
                "label": "This is an inexact division.",
                "function": "",
                "incorrect": true
            }
        ],
        "isNumToWords": true,
        "uniques": true
    },
    "algorithm": {
        "name": "trueFalse",
        "template": "Multiple choice – standard",
        "params": {
            "countCorrect": 1,
            "countIncorrect": 1,
            "showCheckIcon":  false,
            "columns": 2
        }
    }
}</t>
  </si>
  <si>
    <t>Gastón quiere ordenar sus {{T1}} juguetes en {{Q1}} cajas de forma que en cada una haya el mismo número de juguetes. Calcula cuántos tiene que guardar en cada caja y elige de qué tipo de división se trata.
{{A1}}*
{{A2}}</t>
  </si>
  <si>
    <t>{
    "id": "M3-NyO-19a-A-1",
    "stimulus": "&lt;p&gt;Gabriel wants to arrange his {{T1}} toys in {{Q1}} boxes so that each box has the same number of toys. Calculate how many he has to put in each box and choose which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
            "columns": 2
        }
    }
}</t>
  </si>
  <si>
    <t>Gastón quiere ordenar sus {{Q1}} juguetes en {{Q2}} cajas de forma que en cada una haya el mismo número de juguetes. Calcula cuántos tiene que guardar en cada caja y elige de qué tipo de división se trata. 
{{A1}}*
{{A2}}</t>
  </si>
  <si>
    <t>{
    "id": "M3-NyO-19a-A-2",
    "stimulus": "&lt;p&gt;Gabriel wants to arrange his {{Q1}} toys in {{Q2}} boxes so that each one has the same number of toys. Calculate how many he has to put in each box and choose which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 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</si>
  <si>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</si>
  <si>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
    "id": "M3-NyO-19a-A-3",
    "stimulus": "&lt;p&gt;{{T1}} math books have arrived at a school. The librarian wants to divide them into {{Q1}} shelves so that each one has the same number of books. Calculate the number of books per shelf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
            "columns": 2
        }
    }
}</t>
  </si>
  <si>
    <t>A un colegio han llegado {{Q1}} libros de matemáticas. La bibliotecaria quiere repartirlos en {{Q2}} estantes de modo que en cada uno haya el mismo número de libros. Calcula el número de libros por estante y elige de qué tipo de división se trata.
{{A1}}
{{A2}}*</t>
  </si>
  <si>
    <t>{
    "id": "M3-NyO-19a-A-4",
    "stimulus": "&lt;p&gt;{{Q1}} math books have arrived at a school. The librarian wants to divide them into {{Q2}} shelves so that each one has the same number of books. Calculate the number of books per shelf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"showCheckIcon":false,"columns":2}}}</t>
  </si>
  <si>
    <t>Un florista tiene {{T1}} cactus con los que quiere hacer terrarios con {{Q2}} cactus en cada uno. Calcula cuántos terrarios puede hacer y elige de qué tipo de división se trata.
{{A1}}*
{{A2}}</t>
  </si>
  <si>
    <t>T1}= {{Q1}}*{{Q2}}</t>
  </si>
  <si>
    <t>{
    "id": "M3-NyO-19a-A-5",
    "stimulus": "&lt;p&gt;A florist has {{T1}} cacti and wants to make terrariums with {{Q2}} cacti in each. Calculate how many terrariums he can make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false,"columns":2}}}</t>
  </si>
  <si>
    <t>Un florista tiene {{Q1}} cactus con los que quiere hacer terrarios con {{Q2}} cactus en cada uno. Calcula cuántos terrarios puede hacer y elige de qué tipo de división se trata.
{{A1}}*
{{A2}}</t>
  </si>
  <si>
    <t>{
    "id": "M3-NyO-19a-A-6",
    "stimulus": "&lt;p&gt;A florist has {{Q1}} cacti and wants to make terrariums with {{Q2}} cacti in each. Calculate how many terrariums he can make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 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</si>
  <si>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</si>
  <si>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</si>
  <si>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</si>
  <si>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</si>
  <si>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</si>
  <si>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</si>
  <si>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</si>
  <si>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
    "id": "M3-NyO-19b-I-1",
    "stimulus": "&lt;p&gt;Choose how to check this division.&lt;/p&gt;&lt;p style=\"text-align: center\"&gt;{{Q1}} : {{Q2}} = {{T1}}, with remainder = {{T2}}&lt;/p&gt;",
    "hint": "&lt;p&gt;Check the division to see if it has been calculated correctly.&lt;/p&gt;",
    "feedback": "&lt;p&gt;Check the division to see if it has been calculated correctly.&lt;/p&gt;",
    "seed": {
        "parameters": [
            {
                "name": "Q1",
                "label": null,
                "min": 10,
                "max": 39,
                "step": 1
            },
            {
                "name": "Q2",
                "label": null,
                "min": 4,
                "max": 9,
                "step": 1
            }
        ],
        "calculated": [
            {
                "name": "A1",
                "label": "{{Q1}} = {{Q2}} × {{T1}} + {{T2}}",
                "function": ""
            },
            {
                "name": "A2",
                "label": "{{Q2}} = {{Q1}} × {{T1}} + {{T2}}",
                "function": "",
                "incorrect": true
            },
            {
                "name": "A3",
                "label": "{{Q1}} = {{Q2}} + {{T1}} + {{T2}}",
                "function": "",
                "incorrect": true
            },
            {
                "name": "A4",
                "label": "{{Q1}} = {{Q2}} × {{T1}} × {{T2}}",
                "function": "",
                "incorrect": true
            },
            {
                "name": "A5",
                "label": "{{Q1}} = {{Q2}} × ({{T1}} + {{T2}})",
                "function": "",
                "incorrect": true
            },
            {
                "name": "T1",
                "label": "",
                "function": "math.floor({{Q1}}/{{Q2}})",
                "temp": true
            },
            {
                "name": "T2",
                "label": "",
                "function": "{{Q1}}-{{Q2}}*{{T1}}",
                "temp": true
            }
        ],
        "uniques": true
    },
    "algorithm": {
        "name": "trueFalse",
        "template": "Multiple choice – standard",
        "params": {
            "countCorrect": 1,
            "countIncorrect": 2,
            "showCheckIcon": 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</si>
  <si>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</si>
  <si>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</si>
  <si>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</si>
  <si>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</si>
  <si>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
    "id": "M3-NyO-19b-E-1",
    "stimulus": "&lt;p&gt;If in a division the divisor is {{Q2}}, the quotient is {{T1}} and the remainder is {{T2}}, what is the value of the dividend?&lt;/p &gt;",
    "template": "&lt;p&gt;The dividend is {{response}}.&lt;/p&gt;",
    "hint": "&lt;p&gt;Check the division to see if it has been calculated correctly.&lt;/p&gt;",
    "feedback": "&lt;p&gt;Check the division to see if it has been calculated correctly.&lt;/p&gt;&lt;p style=\"text-align: center\"&gt;divisor × quotient + remainder = dividend&lt;/p&gt;&lt;p style=\"text-align: center\"&gt;{{Q2}} × {{T1}} + {{T2}} = {{A1}}&lt;/p&gt;",
    "seed": {
        "parameters": [
            {
                "name": "Q1",
                "label": null,
                "min": 10,
                "max": 39,
                "step": 1
            },
            {
                "name": "Q2",
                "label": null,
                "min": 4,
                "max": 9,
                "step": 1
            }
        ],
        "calculated": [
            {
                "name": "A1",
                "label": "{{function}}",
                "function": "{{Q1}}"
            },
            {
                "name": "T1",
                "label": "",
                "function": "math.floor({{Q1}}/{{Q2}})",
                "temp": true
            },
            {
                "name": "T2",
                "label": "",
                "function": "{{Q1}}-{{Q2}}*{{T1}}",
                "temp": true
            }
        ],
        "uniques": true
    },
    "algorithm": {
        "name": "calculateOperation",
        "params": {
            "method": "equivLiteral",
            "keyboard": "NUMERICAL"
        }
    }
}</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</si>
  <si>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</si>
  <si>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</si>
  <si>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</si>
  <si>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</si>
  <si>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
    "id": "M3-NyO-19b-A-1",
    "stimulus": "&lt;p&gt;At an awards show there are {{Q2}} tables and each one is occupied by {{Q1}} guests. However, {{Q3}} people have not been assigned a table. Check the division to find out how many guests are at the awards show.&lt;/p&gt;",
    "template": "&lt;p&gt;There are {{response}} guests.&lt;/p&gt;",
    "hint": "&lt;p&gt;Check the division to see if it has been calculated correctly.&lt;/p&gt;",
    "feedback": "&lt;p&gt;Check the division to see if it has been calculated correctly.&lt;/p&gt;&lt;p style=\"text-align: center\"&gt;divisor × quotient + remainder = dividend&lt;/p&gt;&lt;p style=\"text-align: center\"&gt;{{Q1}} guests in each table × {{Q2}} tables + {{Q3}} guests without table = {{A1}} total guests&lt;/p&gt;",
    "seed": {
        "parameters": [
            {
                "name": "Q1",
                "label": null,
                "list": [
                    5,
                    6,
                    7,
                    8
                ]
            },
            {
                "name": "Q2",
                "label": null,
                "list": [
                    6,
                    7,
                    8,
                    9
                ]
            },
            {
                "name": "Q3",
                "label": null,
                "list": [
                    2,
                    3,
                    4
                ]
            }
        ],
        "calculated": [
            {
                "name": "A1",
                "label": "{{function}}",
                "function": "{{Q1}}*{{Q2}}+{{Q3}}"
            }
        ],
        "uniques": true
    },
    "algorithm": {
        "name": "calculateOperation",
        "params": {
            "method": "equivLiteral",
            "keyboard": "NUMERICAL"
        }
    }
}</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</si>
  <si>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</si>
  <si>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</si>
  <si>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</si>
  <si>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
    "id": "M3-NyO-19b-A-2",
    "stimulus": "&lt;p&gt;In a train there are {{Q1}} passengers sitting in each of its {{Q2}} cars and {{Q3}} people standing in the cafe. Check the division to calculate the number of passengers.&lt;/p&gt;",
    "template": "&lt;p&gt;There are {{response}} passengers on the train.&lt;/p&gt;",
    "hint": "&lt;p&gt;Check the division to see if it has been calculated correctly.&lt;/p&gt;",
    "feedback": "&lt;p&gt;Check the division to see if it has been calculated correctly.&lt;/p&gt;&lt;p style=\"text-align: center\"&gt;divisor × quotient + remainder = dividend&lt;/p&gt;&lt;p style=\"text-align: center\"&gt;{{Q1}} seated passengers × {{Q2}} cars + {{Q3}} standing passengers = {{A1}} total passengers&lt;/p&gt;",
    "seed": {
        "parameters": [
            {
                "name": "Q1",
                "label": null,
                "list": [
                    5,
                    6,
                    7,
                    8,
                    9
                ]
            },
            {
                "name": "Q2",
                "label": null,
                "list": [
                    7,
                    8,
                    9
                ]
            },
            {
                "name": "Q3",
                "label": null,
                "list": [
                    2,
                    3,
                    4
                ]
            }
        ],
        "calculated": [
            {
                "name": "A1",
                "label": "{{function}}",
                "function": "{{Q1}}*{{Q2}}+{{Q3}}"
            }
        ],
        "uniques": true
    },
    "algorithm": {
        "name": "calculateOperation",
        "params": {
            "method": "equivLiteral",
            "keyboard": "NUMERICAL"
        }
    }
}</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</si>
  <si>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</si>
  <si>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</si>
  <si>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</si>
  <si>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</si>
  <si>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</si>
  <si>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
    "id": "M3-NyO-19b-A-3",
    "stimulus": "&lt;p&gt;To organize a trip, a teacher has decided to divide the class into {{Q1}} groups of {{Q2}} students each. However, {{Q3}} students does not have a group. Check the division to find how many students are in the class.&lt;/p&gt;",
    "template": "&lt;p&gt;There are {{response}} students in the class.&lt;/p&gt;",
    "hint": "&lt;p&gt;Check the division to see if it has been calculated correctly.&lt;/p&gt;",
    "feedback": "&lt;p&gt;Check the division to see if it has been calculated correctly.&lt;/p&gt;&lt;p style=\"text-align: center\"&gt;divisor × quotient + remainder = dividend&lt;/p&gt;&lt;p style=\"text-align: center\"&gt;{{Q2}} students in each group × {{Q1}} groups + {{Q3}} students without group = {{A1}} students in total&lt;/p&gt;",
    "seed": {
        "parameters": [
            {
                "name": "Q1",
                "label": null,
                "list": [
                    4,
                    5,
                    6
                ]
            },
            {
                "name": "Q2",
                "label": null,
                "list": [
                    4,
                    5,
                    6
                ]
            },
            {
                "name": "Q3",
                "label": null,
                "list": [
                    2,
                    3
                ]
            }
        ],
        "calculated": [
            {
                "name": "A1",
                "label": "{{function}}",
                "function": "{{Q1}}*{{Q2}}+{{Q3}}"
            }
        ],
        "uniques": true
    },
    "algorithm": {
        "name": "calculateOperation",
        "params": {
            "method": "equivLiteral",
            "keyboard": "NUMERICAL"
        }
    }
}</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</si>
  <si>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</si>
  <si>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</si>
  <si>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</si>
  <si>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</si>
  <si>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
    "id": "M3-NyO-19b-A-4",
    "stimulus": "&lt;p&gt;Peter has distributed all his photos in {{Q1}} albums. In each album he has placed {{Q2}} photos and has {{Q3}} left. Check the division to calculate the total number of photos he has.&lt;/p&gt;",
    "template": "&lt;p&gt;Peter has {{response}} photos.&lt;/p&gt;",
    "hint": "&lt;p&gt;Check the division to see if it has been calculated correctly.&lt;/p&gt;",
    "feedback": "&lt;p&gt;Check the division to see if it has been calculated correctly.&lt;/p&gt;&lt;p style=\"text-align: center\"&gt;divisor × quotient + remainder = dividend&lt;/p&gt;&lt;p style=\"text-align: center\"&gt;{{Q2}} photos in each album × {{Q1}} albums + {{Q3}} unplaced photos = {{A1}} total photos&lt;/p&gt;",
    "seed": {
        "parameters": [
            {
                "name": "Q1",
                "label": null,
                "list": [
                    5,
                    6,
                    7,
                    8,
                    9
                ]
            },
            {
                "name": "Q2",
                "label": null,
                "list": [
                    5,
                    6,
                    7,
                    8,
                    9
                ]
            },
            {
                "name": "Q3",
                "label": null,
                "list": [
                    2,
                    3,
                    4
                ]
            }
        ],
        "calculated": [
            {
                "name": "A1",
                "label": "{{function}}",
                "function": "{{Q1}}*{{Q2}}+{{Q3}}"
            }
        ],
        "uniques": true
    },
    "algorithm": {
        "name": "calculateOperation",
        "params": {
            "method": "equivLiteral",
            "keyboard": "NUMERICAL"
        }
    }
}</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</si>
  <si>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</si>
  <si>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</si>
  <si>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</si>
  <si>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</si>
  <si>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
    "id": "M3-NyO-19b-A-5",
    "stimulus": "&lt;p&gt;Lucy has distributed her dolls into {{Q1}} chests, so each chest contains {{Q2}} dolls, but {{Q3}} remain to be stored. Check the division to calculate how many dolls Lucy has.&lt;/p&gt;",
    "template": "&lt;p&gt;Lucy has {{response}} dolls.&lt;/p&gt;",
    "hint": "&lt;p&gt;Check the division to see if it has been calculated correctly.&lt;/p&gt;",
    "feedback": "&lt;p&gt;Check the division to see if it has been calculated correctly.&lt;/p&gt;&lt;p style=\"text-align: center\"&gt;divisor × quotient + remainder = dividend&lt;/p&gt;&lt;p style=\"text-align: center\"&gt;{{Q2}} dolls in each chest × {{Q1}} chests + {{Q3}} unstored dolls = {{A1}} total dolls&lt;/p&gt;",
    "seed": {
        "parameters": [
            {
                "name": "Q1",
                "label": null,
                "list": [
                    4,
                    5,
                    6
                ]
            },
            {
                "name": "Q2",
                "label": null,
                "list": [
                    4,
                    5,
                    6,
                    7,
                    8
                ]
            },
            {
                "name": "Q3",
                "label": null,
                "list": [
                    2,
                    3
                ]
            }
        ],
        "calculated": [
            {
                "name": "A1",
                "label": "{{function}}",
                "function": "{{Q1}}*{{Q2}}+{{Q3}}"
            }
        ],
        "uniques": true
    },
    "algorithm": {
        "name": "calculateOperation",
        "params": {
            "method": "equivLiteral",
            "keyboard": "NUMERICAL"
        }
    }
}</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</si>
  <si>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</si>
  <si>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</si>
  <si>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</si>
  <si>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</si>
  <si>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</si>
  <si>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</si>
  <si>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</si>
  <si>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</si>
  <si>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</si>
  <si>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
    "id": "M3-NyO-20a-I-1",
    "stimulus": "&lt;p&gt;Select the quotient and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indicated by the divisor.&lt;/p&gt;",
    "seed": {
        "parameters": [
            {
                "name": "Q1",
                "label": null,
                "min": 4,
                "max": 9,
                "step": 1
            },
            {
                "name": "Q2",
                "label": null,
                "min": 10,
                "max": 99,
                "step": 1
            },
            {
                "name": "Q3",
                "label": null,
                "min": 1,
                "max": 3,
                "step": 1
            },
            {
                "name": "Q4",
                "label": null,
                "min": 1,
                "max": 3,
                "step": 1
            }
        ],
        "calculated": [
            {
                "name": "T1",
                "function": "{{Q1}}*{{Q2}}+{{Q3}}",
                "temp": true
            },
            {
                "name": "A1",
                "label": "{{Q2}}",
                "group": "1"
            },
            {
                "name": "A2",
                "label": "{{function}}",
                "function": "{{Q1}}*{{T1}}",
                "group": "1",
                "incorrect": true
            },
            {
                "name": "A3",
                "label": "{{function}}",
                "function": "{{Q1}}+{{T1}}",
                "group": "1",
                "incorrect": true
            },
            {
                "name": "A4",
                "label": "{{Q3}}",
                "group": "2"
            },
            {
                "name": "A5",
                "label": "{{Q4}}",
                "group": "2",
                "incorrect": true
            },
            {
                "name": "A6",
                "label": "0",
                "group": "2",
                "incorrect": true
            }
        ],
        "uniques": true
    },
    "algorithm": {
        "name": "groupResponses",
        "template": "Cloze with drop down"
    }
}</t>
  </si>
  <si>
    <t>Calcula esta división.
{{T1}} : {{Q1}} = {{A1}}; resto = {{A2}}</t>
  </si>
  <si>
    <t>Q1: Mín: 4; Máx: 9; Step: 1
Q2: Mín: 10; Máx: 99; Step: 1
Q3: Mín: 1; Máx: 3; Step: 1</t>
  </si>
  <si>
    <t>T1 = {{Q1}}*{{Q2}}+{{Q3}}
A1 = {{Q2}}
A2 = {{Q3}}</t>
  </si>
  <si>
    <t>{
    "id": "M3-NyO-20a-E-1",
    "stimulus": "&lt;p&gt;Calculate this division.&lt;/p&gt;",
    "template": "&lt;p style=\"text-align: center\"&gt;{{T1}} : {{Q1}} = {{response}}; remainder = {{response}}&lt;/p&gt;",
    "hint": "&lt;p&gt;Divide the dividend by the divisor.&lt;/p&gt;",
    "feedback": "&lt;p&gt;A division is the distribution of a dividend as many times as indicated by the divisor.&lt;/p&gt;",
    "seed": {
        "parameters": [
            {
                "name": "Q1",
                "label": null,
                "min": 4,
                "max": 9,
                "step": 1
            },
            {
                "name": "Q2",
                "label": null,
                "min": 10,
                "max": 99,
                "step": 1
            },
            {
                "name": "Q3",
                "label": null,
                "min": 1,
                "max": 3,
                "step": 1
            }
        ],
        "calculated": [
            {
                "name": "T1",
                "function": "{{Q1}}*{{Q2}}+{{Q3}}",
                "temp": true
            },
            {
                "name": "A1",
                "label": "{{function}}",
                "function": "{{Q2}}"
            },
            {
                "name": "A2",
                "label": "{{function}}",
                "function": "{{Q3}}"
            }
        ],
        "uniques": true
    },
    "algorithm": {
        "name": "calculateOperation",
        "params": {
            "method": "equivLiteral",
            "keyboard": "NUMERICAL"
        }
    }
}</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</si>
  <si>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</si>
  <si>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</si>
  <si>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</si>
  <si>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
    "id": "M3-NyO-20a-A-1",
    "stimulus": "&lt;p&gt;There are {{T1}} rabbits in the wild on a farm. If {{Q1}} rabbits are kept in each cage at bedtime, how many cages are needed? And how many rabbits are left without a cage?&lt;/p&gt;",
    "template": "&lt;p&gt;{{response}} cages are needed and there will be {{response}} rabbits without a cage.&lt;/p&gt;",
    "hint": "&lt;p&gt;Divide the dividend by the divisor.&lt;/p&gt;",
    "feedback": "&lt;p&gt;A division is the distribution of a dividend as many times as indicated by the divisor.&lt;/p&gt;",
    "seed": {
        "parameters": [
            {
                "name": "Q1",
                "label": null,
                "min": 4,
                "max": 6,
                "step": 1
            },
            {
                "name": "Q2",
                "label": null,
                "min": 10,
                "max": 50,
                "step": 1
            },
            {
                "name": "Q3",
                "label": null,
                "min": 2,
                "max": 3,
                "step": 1
            }
        ],
        "calculated": [
            {
                "name": "T1",
                "function": "{{Q1}}*{{Q2}}+{{Q3}}",
                "temp": true
            },
            {
                "name": "A1",
                "label": "{{function}}",
                "function": "{{Q2}}"
            },
            {
                "name": "A2",
                "label": "{{function}}",
                "function": "{{Q3}}"
            }
        ],
        "uniques": true
    },
    "algorithm": {
        "name": "calculateOperation",
        "params": {
            "method": "equivLiteral",
            "keyboard": "NUMERICAL"
        }
    }
}</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</si>
  <si>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</si>
  <si>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</si>
  <si>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</si>
  <si>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
    "id": "M3-NyO-20a-A-2",
    "stimulus": "&lt;p&gt;In a trip {{T1}} students have to be distributed in {{Q1}} minibuses. How many students will travel in each minibus? And how many are left?&lt;/p&gt;",
    "template": "&lt;p&gt;Each minibus will carry {{response}} students, and {{response}} will be distributed between the minibuses in some way.&lt;/p&gt;",
    "hint": "&lt;p&gt;Divide the dividend by the divisor.&lt;/p&gt;",
    "feedback": "&lt;p&gt;A division is the distribution of a dividend as many times as indicated by the divisor.&lt;/p&gt;",
    "seed": {
        "parameters": [
            {
                "name": "Q1",
                "label": null,
                "min": 4,
                "max": 9,
                "step": 1
            },
            {
                "name": "Q2",
                "label": null,
                "min": 20,
                "max": 40,
                "step": 1
            },
            {
                "name": "Q3",
                "label": null,
                "min": 2,
                "max": 3,
                "step": 1
            }
        ],
        "calculated": [
            {
                "name": "T1",
                "function": "{{Q1}}*{{Q2}}+{{Q3}}",
                "temp": true
            },
            {
                "name": "A1",
                "label": "{{function}}",
                "function": "{{Q2}}"
            },
            {
                "name": "A2",
                "label": "{{function}}",
                "function": "{{Q3}}"
            }
        ],
        "uniques": true
    },
    "algorithm": {
        "name": "calculateOperation",
        "params": {
            "method": "equivLiteral",
            "keyboard": "NUMERICAL"
        }
    }
}</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</si>
  <si>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</si>
  <si>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</si>
  <si>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</si>
  <si>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
    "id": "M3-NyO-20a-A-3",
    "stimulus": "&lt;p&gt;Harry has distributed among his {{Q1}} friends a box with {{T1}} chocolates. How many chocolates does he give to each friend? And how many chocolates are left?&lt;/p&gt;",
    "template": "&lt;p&gt;Each friend gets {{response}} chocolates, and {{response}} are left.&lt;/p&gt;",
    "hint": "&lt;p&gt;Divide the dividend by the divisor.&lt;/p&gt;",
    "feedback": "&lt;p&gt;A division is the distribution of a dividend as many times as indicated by the divisor.&lt;/p&gt;",
    "seed": {
        "parameters": [
            {
                "name": "Q1",
                "label": null,
                "min": 5,
                "max": 9,
                "step": 1
            },
            {
                "name": "Q2",
                "label": null,
                "min": 10,
                "max": 20,
                "step": 1
            },
            {
                "name": "Q3",
                "label": null,
                "min": 2,
                "max": 4,
                "step": 1
            }
        ],
        "calculated": [
            {
                "name": "T1",
                "function": "{{Q1}}*{{Q2}}+{{Q3}}",
                "temp": true
            },
            {
                "name": "A1",
                "label": "{{function}}",
                "function": "{{Q2}}"
            },
            {
                "name": "A2",
                "label": "{{function}}",
                "function": "{{Q3}}"
            }
        ],
        "uniques": true
    },
    "algorithm": {
        "name": "calculateOperation",
        "params": {
            "method": "equivLiteral",
            "keyboard": "NUMERICAL"
        }
    }
}</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</si>
  <si>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</si>
  <si>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</si>
  <si>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</si>
  <si>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
    "id": "M3-NyO-20a-A-4",
    "stimulus": "&lt;p&gt;A company will distribute {{T1}} phones among the {{Q1}} stores in a city. How many phones will each store receive? And how many will not be distributed?&lt;/ p&gt;",
    "template": "&lt;p&gt;Each store will receive {{response}} phones, and {{response}} will not be distributed.&lt;/p&gt;",
    "hint": "&lt;p&gt;Divide the dividend by the divisor.&lt;/p&gt;",
    "feedback": "&lt;p&gt;A division is the distribution of a dividend as many times as indicated by the divisor.&lt;/p&gt;",
    "seed": {
        "parameters": [
            {
                "name": "Q1",
                "label": null,
                "min": 6,
                "max": 9,
                "step": 1
            },
            {
                "name": "Q2",
                "label": null,
                "min": 50,
                "max": 99,
                "step": 1
            },
            {
                "name": "Q3",
                "label": null,
                "min": 2,
                "max": 5,
                "step": 1
            }
        ],
        "calculated": [
            {
                "name": "T1",
                "function": "{{Q1}}*{{Q2}}+{{Q3}}",
                "temp": true
            },
            {
                "name": "A1",
                "label": "{{function}}",
                "function": "{{Q2}}"
            },
            {
                "name": "A2",
                "label": "{{function}}",
                "function": "{{Q3}}"
            }
        ],
        "uniques": true
    },
    "algorithm": {
        "name": "calculateOperation",
        "params": {
            "method": "equivLiteral",
            "keyboard": "NUMERICAL"
        }
    }
}</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</si>
  <si>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</si>
  <si>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</si>
  <si>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</si>
  <si>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
    "id": "M3-NyO-20a-A-5",
    "stimulus": "&lt;p&gt;Juliet has a collection of {{T1}} stickers from different parts of the world. She wants to divide them into {{Q1}} envelopes to keep them organized. How many stickers does she have to put in each envelope? And how many stickers are not distributed?&lt;/p&gt;",
    "template": "&lt;p&gt;She has to put {{response}} stickers in every envelope and has {{response}} left.&lt;/p&gt;",
    "hint": "&lt;p&gt;Divide the dividend by the divisor.&lt;/p&gt;",
    "feedback": "&lt;p&gt;A division is the distribution of a dividend as many times as indicated by the divisor.&lt;/p&gt;",
    "seed": {
        "parameters": [
            {
                "name": "Q1",
                "label": null,
                "min": 5,
                "max": 9,
                "step": 1
            },
            {
                "name": "Q2",
                "label": null,
                "min": 30,
                "max": 60,
                "step": 1
            },
            {
                "name": "Q3",
                "label": null,
                "min": 2,
                "max": 4,
                "step": 1
            }
        ],
        "calculated": [
            {
                "name": "T1",
                "function": "{{Q1}}*{{Q2}}+{{Q3}}",
                "temp": true
            },
            {
                "name": "A1",
                "label": "{{function}}",
                "function": "{{Q2}}"
            },
            {
                "name": "A2",
                "label": "{{function}}",
                "function": "{{Q3}}"
            }
        ],
        "uniques": true
    },
    "algorithm": {
        "name": "calculateOperation",
        "params": {
            "method": "equivLiteral",
            "keyboard": "NUMERICAL"
        }
    }
}</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</si>
  <si>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</si>
  <si>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</si>
  <si>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</si>
  <si>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</si>
  <si>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</si>
  <si>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</si>
  <si>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</si>
  <si>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
    "id": "M3-NyO-20b-I-1",
    "stimulus": "&lt;p&gt;In the following division, what is the value of ⬤?&lt;/p&gt;&lt;p style=\"text-align: center\"&gt;{{T1}} : ⬤ = {{Q1}}&lt;/p&gt;",
    "hint": "&lt;p&gt;To check a division follow this:&lt;/p&gt;&lt;p style=\"text-align: center\"&gt;dividend = divisor × quotient + remainder&lt;/p&gt;",
    "feedback": "&lt;p&gt;To check a division follow this:&lt;/p&gt;&lt;p style=\"text-align: center\"&gt;dividend = divisor × quotient + remainder&lt;/p&gt;&lt;p&gt;Therefore, ⬤ is a number that satisfies this condition: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</si>
  <si>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</si>
  <si>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</si>
  <si>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</si>
  <si>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</si>
  <si>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
    "id": "M3-NyO-20b-I-2",
    "stimulus": "&lt;p&gt;In the following division, what is the value of ⬤?&lt;/p&gt;&lt;p style=\"text-align: center\"&gt;⬤ : {{Q2}} = {{Q1}}&lt;/p&gt;",
    "hint": "&lt;p&gt;To check a division follow this:&lt;/p&gt;&lt;p style=\"text-align: center\"&gt;dividend = divisor × quotient + remainder&lt;/p&gt;",
    "feedback": "&lt;p&gt;To check a division follow this:&lt;/p&gt;&lt;p style=\"text-align: center\"&gt;dividend = divisor × quotient + remainder&lt;/p&gt;&lt;p&gt;Therefore:&lt;/p&gt;&lt;p style=\"text-align: center\"&gt;⬤ = {{Q1}} × {{Q2}} = {{T1}}&lt;/p&gt;",
    "seed": {
        "parameters": [
            {
                "name": "Q1",
                "label": null,
                "min": 5,
                "max": 9,
                "step": 1
            },
            {
                "name": "Q2",
                "label": null,
                "min": 2,
                "max": 4,
                "step": 1
            }
        ],
        "calculated": [
            {
                "name": "T1",
                "function": "{{Q1}}*{{Q2}}",
                "temp": true
            },
            {
                "name": "T2",
                "function": "math.floor({{Q1}}/{{Q2}})",
                "temp": true
            },
            {
                "name": "T3",
                "function": "{{Q1}}+{{Q2}}",
                "temp": true
            },
            {
                "name": "T4",
                "function": "math.abs({{Q1}}-{{Q2}})",
                "temp": true
            },
            {
                "name": "A1",
                "label": "⬤ = {{function}}",
                "function": "{{T1}}"
            },
            {
                "name": "A2",
                "label": "⬤ = {{function}}",
                "function": "{{T2}}",
                "incorrect": true
            },
            {
                "name": "A3",
                "label": "⬤ = {{function}}",
                "function": "{{T3}}",
                "incorrect": true
            },
            {
                "name": "A4",
                "label": "⬤ = {{function}}",
                "function": "{{T4}}",
                "incorrect": true
            }
        ],
        "uniques": true
    },
    "algorithm": {
        "name": "trueFalse",
        "template": "Multiple choice – standard",
        "params": {
            "countCorrect": 1,
            "countIncorrect": 2,
            "showCheckIcon": false,
            "columns": 3
        }
    }
}</t>
  </si>
  <si>
    <t>Completa la siguiente división.
{{T1}} : {{A1}} = {{Q1}}</t>
  </si>
  <si>
    <t>Q1: Mín: 10; Máx: 50; Step: 1
Q2: Mín: 2; Máx: 9; Step: 1</t>
  </si>
  <si>
    <t>{
    "id": "M3-NyO-20b-E-1",
    "stimulus": "&lt;p&gt;Complete the following division.&lt;/p&gt;",
    "template": "&lt;p style=\"text-align: center\"&gt;{{T1}} : {{response}} = {{Q1}}&lt;/p&gt;",
    "hint": "&lt;p&gt;To check a division follow this:&lt;/p&gt;&lt;p style=\"text-align: center\"&gt;dividend = divisor × quotient + remainder&lt;/p&gt;",
    "feedback": "&lt;p&gt;To check a division follow this:&lt;/p&gt;&lt;p style=\"text-align: center\"&gt;dividend = divisor × quotient + remainder&lt;/p&gt;&lt;p&gt;Therefore, ⬤ is a number that satisfies this condition: {{Q1}} × ⬤ = {{T1}}&lt;/p&gt;",
    "seed": {
        "parameters": [
            {
                "name": "Q1",
                "label": null,
                "min": 10,
                "max": 50,
                "step": 1
            },
            {
                "name": "Q2",
                "label": null,
                "min": 2,
                "max": 9,
                "step": 1
            }
        ],
        "calculated": [
            {
                "name": "T1",
                "function": "{{Q1}}*{{Q2}}",
                "temp": true
            },
            {
                "name": "A1",
                "label": "{{function}}",
                "function": "{{Q2}}"
            }
        ],
        "uniques": true
    },
    "algorithm": {
        "name": "calculateOperation",
        "params": {
            "method": "equivLiteral",
            "keyboard": "NUMERICAL"
        }
    }
}</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</si>
  <si>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</si>
  <si>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</si>
  <si>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</si>
  <si>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
    "id": "M3-NyO-20b-E-2",
    "stimulus": "&lt;p&gt;Complete the following division.&lt;/p&gt;",
    "template": "&lt;p style=\"text-align: center\"&gt;{{response}} : {{Q2}} = {{Q1}}&lt;/p&gt;",
    "hint": "&lt;p&gt;To check a division follow this:&lt;/p&gt;&lt;p style=\"text-align: center\"&gt;dividend = divisor × quotient + remainder&lt;/p&gt;",
    "feedback": "&lt;p&gt;To check a division follow this:&lt;/p&gt;&lt;p style=\"text-align: center\"&gt;dividend = divisor × quotient + remainder&lt;/p&gt;&lt;p&gt;Therefore:&lt;/p&gt;&lt;p style=\"text-align: center\"&gt;dividend = {{Q1}} × {{Q2}} = {{T1}}&lt;/p&gt;",
    "seed": {
        "parameters": [
            {
                "name": "Q1",
                "label": null,
                "min": 2,
                "max": 9,
                "step": 1
            },
            {
                "name": "Q2",
                "label": null,
                "min": 2,
                "max": 9,
                "step": 1
            }
        ],
        "calculated": [
            {
                "name": "T1",
                "function": "{{Q1}}*{{Q2}}",
                "temp": true
            },
            {
                "name": "A1",
                "label": "{{function}}",
                "function": "{{Q1}}*{{Q2}}"
            }
        ],
        "uniques": true
    },
    "algorithm": {
        "name": "calculateOperation",
        "params": {
            "method": "equivLiteral",
            "keyboard": "NUMERICAL"
        }
    }
}</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</si>
  <si>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</si>
  <si>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</si>
  <si>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</si>
  <si>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</si>
  <si>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
    "id": "M3-NyO-20b-A-1",
    "stimulus": "&lt;p&gt;Joe has divided his collection of marbles among his {{Q1}} granddaughters. If each received {{Q2}} marbles, how many marbles were in the collection?&lt;/p&gt;",
    "template": "&lt;p&gt;The collection consisted of {{response}} marbles.&lt;/p&gt;",
    "hint": "&lt;p&gt;The operation of the statement is:&lt;/p&gt;&lt;p style=\"text-align: center\"&gt;... : {{Q1}} granddaughters = {{Q2}} marbles&lt;/p&gt;",
    "feedback": "&lt;p&gt;The operation of the statement is:&lt;/p&gt;&lt;p style=\"text-align: center\"&gt;... : {{Q1}} granddaughters = {{Q2}} marbles&lt;/p&gt;&lt;p&gt;According to the test of the division:&lt;/p&gt;&lt;p style=\"text-align: center\"&gt;dividend = divisor × quotient + remainder&lt;/p&gt;&lt;p&gt;Therefore, Joe's collection consisted of these marbles:&lt;/p&gt;&lt;p style=\"text-align: center\"&gt;dividend = {{Q1}} × {{Q2}} = {{T1}}&lt;/p&gt;",
    "seed": {
        "parameters": [
            {
                "name": "Q1",
                "label": null,
                "min": 2,
                "max": 8,
                "step": 1
            },
            {
                "name": "Q2",
                "label": null,
                "min": 5,
                "max": 20,
                "step": 1
            }
        ],
        "calculated": [
            {
                "name": "T1",
                "function": "{{Q1}}*{{Q2}}",
                "temp": true
            },
            {
                "name": "A1",
                "label": "{{function}}",
                "function": "{{Q1}}*{{Q2}}"
            }
        ],
        "uniques": true
    },
    "algorithm": {
        "name": "calculateOperation",
        "params": {
            "method": "equivLiteral",
            "keyboard": "NUMERICAL"
        }
    }
}</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</si>
  <si>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</si>
  <si>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</si>
  <si>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</si>
  <si>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</si>
  <si>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
    "id": "M3-NyO-20b-A-2",
    "stimulus": "&lt;p&gt;The {{Q1}} guests at a birthday party received {{Q2}} peach juices each. How many juices were there at the party?&lt;/p&gt;",
    "template": "&lt;p&gt;There were {{response}} juices at the party.&lt;/p&gt;",
    "hint": "&lt;p&gt;The operation of the statement is:&lt;/p&gt;&lt;p style=\"text-align: center\"&gt;... : {{Q1}} guests = {{Q2}} juices&lt;/p&gt;",
    "feedback": "&lt;p&gt;The operation of the statement is:&lt;/p&gt;&lt;p style=\"text-align: center\"&gt;... : {{Q1}} guests = {{Q2}} juices&lt;/p&gt;&lt;p&gt;According to the test of the division:&lt;/p&gt;&lt;p style=\"text-align: center\"&gt;dividend = divisor × quotient + remainder&lt;/p&gt;&lt;p&gt;So, these are the juices that were at the party:&lt;/p&gt;&lt;p style=\"text-align: center\"&gt;dividend = {{Q1}} × {{Q2}} = {{A1}}&lt;/p&gt;",
    "seed": {
        "parameters": [
            {
                "name": "Q1",
                "label": null,
                "min": 10,
                "max": 40,
                "step": 1
            },
            {
                "name": "Q2",
                "label": null,
                "min": 2,
                "max": 5,
                "step": 1
            }
        ],
        "calculated": [
            {
                "name": "A1",
                "label": "{{function}}",
                "function": "{{Q1}}*{{Q2}}"
            }
        ],
        "uniques": true
    },
    "algorithm": {
        "name": "calculateOperation",
        "params": {
            "method": "equivLiteral",
            "keyboard": "NUMERICAL"
        }
    }
}</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</si>
  <si>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</si>
  <si>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</si>
  <si>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</si>
  <si>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</si>
  <si>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
    "id": "M3-NyO-20b-A-3",
    "stimulus": "&lt;p&gt;For a class assignment, the teacher has divided her students into {{Q1}} groups of {{Q2}} people each. Calculate how many students are in the classroom.&lt;/p&gt;",
    "template": "&lt;p&gt;There are {{response}} students in the classroom.&lt;/p&gt;",
    "hint": "&lt;p&gt;The operation of the statement is:&lt;/p&gt;&lt;p style=\"text-align: center\"&gt;... : {{Q1}} groups = {{Q2}} students&lt;/p&gt;",
    "feedback": "&lt;p&gt;The operation of the statement is:&lt;/p&gt;&lt;p style=\"text-align: center\"&gt;... : {{Q1}} groups = {{Q2}} students&lt;/p&gt;&lt;p&gt;According to the test of the division:&lt;/p&gt;&lt;p style=\"text-align: center\"&gt;dividend = divisor × quotient + remainder&lt;/p&gt;&lt;p&gt;Therefore, these are the students in the classroom:&lt;/p&gt;&lt;p style=\"text-align: center\"&gt;dividend = {{Q1}} × {{Q2}} = {{A1}}&lt;/p&gt;",
    "seed": {
        "parameters": [
            {
                "name": "Q1",
                "label": null,
                "list": [
                    4,
                    5,
                    6
                ]
            },
            {
                "name": "Q2",
                "label": null,
                "min": 3,
                "max": 8,
                "step": 1
            }
        ],
        "calculated": [
            {
                "name": "A1",
                "label": "{{function}}",
                "function": "{{Q1}}*{{Q2}}"
            }
        ],
        "uniques": true
    },
    "algorithm": {
        "name": "calculateOperation",
        "params": {
            "method": "equivLiteral",
            "keyboard": "NUMERICAL"
        }
    }
}</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</si>
  <si>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</si>
  <si>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</si>
  <si>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</si>
  <si>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</si>
  <si>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
    "id": "M3-NyO-20b-A-4",
    "stimulus": "&lt;p&gt;Susan divided her candy equally among {{Q1}} children, so each child got {{Q2}} candies. How many candies did Susan have at the beginning?&lt;/ p&gt;",
    "template": "&lt;p&gt;Susana had {{response}} candies.&lt;/p&gt;",
    "hint": "&lt;p&gt;The operation of the statement is:&lt;/p&gt;&lt;p style=\"text-align: center\"&gt;... : {{Q1}} kids = {{Q2}} candies&lt;/p&gt;",
    "feedback": "&lt;p&gt;The operation of the statement is:&lt;/p&gt;&lt;p style=\"text-align: center\"&gt;... : {{Q1}} children = {{Q2}} candies&lt;/p&gt;&lt;p&gt;According to the test of the division:&lt;/p&gt;&lt;p style=\"text-align: center\"&gt;dividend = divisor × quotient + remainder&lt;/p&gt;&lt;p&gt;Therefore, Susan had these candies:&lt;/p&gt;&lt;p style=\"text-align: center\"&gt;dividend = {{Q1}} × {{Q2}} = {{A1}}&lt;/p&gt;",
    "seed": {
        "parameters": [
            {
                "name": "Q1",
                "label": null,
                "min": 2,
                "max": 9,
                "step": 1
            },
            {
                "name": "Q2",
                "label": null,
                "min": 5,
                "max": 10,
                "step": 1
            }
        ],
        "calculated": [
            {
                "name": "A1",
                "label": "{{function}}",
                "function": "{{Q1}}*{{Q2}}"
            }
        ],
        "uniques": true
    },
    "algorithm": {
        "name": "calculateOperation",
        "params": {
            "method": "equivLiteral",
            "keyboard": "NUMERICAL"
        }
    }
}</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</si>
  <si>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</si>
  <si>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</si>
  <si>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</si>
  <si>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</si>
  <si>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
    "id": "M3-NyO-20b-A-5",
    "stimulus": "&lt;p&gt;A charity distributed bags of food among {{Q1}} families. If each family received {{Q2}} bags, how many did the charity have?&lt;/p&gt;",
    "template": "&lt;p&gt;The charity had {{response}} bags.&lt;/p&gt;",
    "hint": "&lt;p&gt;The operation of the statement is:&lt;/p&gt;&lt;p style=\"text-align: center\"&gt;... : {{Q1}} families = {{Q2}} bags&lt;/p&gt;",
    "feedback": "&lt;p&gt;The operation of the statement is:&lt;/p&gt;&lt;p style=\"text-align: center\"&gt;... : {{Q1}} families = {{Q2}} bags&lt;/p&gt;&lt;p&gt;According to the test of the division:&lt;/p&gt;&lt;p style=\"text-align: center\"&gt;dividend = divisor × quotient + remainder&lt;/p&gt;&lt;p&gt;Therefore, the charity distributed these bags:&lt;/p&gt;&lt;p style=\"text-align: center\"&gt;dividend = {{Q1}} × {{Q2}} = {{A1}}&lt;/p&gt;",
    "seed": {
        "parameters": [
            {
                "name": "Q1",
                "label": null,
                "min": 3,
                "max": 20,
                "step": 1
            },
            {
                "name": "Q2",
                "label": null,
                "min": 2,
                "max": 10,
                "step": 1
            }
        ],
        "calculated": [
            {
                "name": "A1",
                "label": "{{function}}",
                "function": "{{Q1}}*{{Q2}}"
            }
        ],
        "uniques": true
    },
    "algorithm": {
        "name": "calculateOperation",
        "params": {
            "method": "equivLiteral",
            "keyboard": "NUMERICAL"
        }
    }
}</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</si>
  <si>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</si>
  <si>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</si>
  <si>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</si>
  <si>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</si>
  <si>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</si>
  <si>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</si>
  <si>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</si>
  <si>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</si>
  <si>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
    "id": "M3-NyO-20c-I-1",
    "seed": {
        "parameters": [
            {
                "name": "Q1",
                "label": null,
                "min": 2,
                "max": 9,
                "step": 1
            },
            {
                "name": "Q2",
                "label": null,
                "min": 2,
                "max": 9,
                "step": 1
            },
            {
                "name": "Q3",
                "label": null,
                "min": 2,
                "max": 9,
                "step": 1
            }
        ],
        "uniques": true
    },
    "scaffolding": [
        {
            "id": "step-0",
            "stimulus": "&lt;p&gt;To work on mental arithmetic, solve the following division by decomposing the dividend.&lt;/p&gt;&lt;p style=\"text-align: center\"&gt;{{T1}} : {{Q3}} = ...&lt;/p&gt;",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"template": "Cloze with drag &amp; drop",
                "params": {
                    "keyboard": "NUMERICAL"
                }
            }
        },
        {
            "id": "step-1",
            "stimulus": "&lt;p&gt;To solve this division, start by decomposing the dividend to divide by a multiple of 10.&lt;/p&gt;",
            "template": "&lt;p style=\"text-align: center\"&gt;{{T2}} : {{Q3}} = {{response}}&lt;/p&gt;",
            "seed": {
                "calculated": [
                    {
                        "name": "T2",
                        "label": "{{function}}",
                        "function": "{{Q1}}*{{Q3}}*10",
                        "temp": true
                    },
                    {
                        "name": "1 TO 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t>
  </si>
  <si>
    <t>Para trabajar el cálculo mental, resuelve la siguiente división descomponiendo el dividendo.
{{T1}} : {{Q3}} = ...
{{T2}} : {{Q3}} = {{A1}}
{{T3}} : {{Q3}} = {{A2}}
Por tanto:
{{T1}} : {{Q3}} = {{A3}}</t>
  </si>
  <si>
    <t>{
    "id": "M3-NyO-20c-E-1",
    "seed": {
        "parameters": [
            {
                "name": "Q1",
                "label": null,
                "min": 2,
                "max": 9,
                "step": 1
            },
            {
                "name": "Q2",
                "label": null,
                "min": 2,
                "max": 9,
                "step": 1
            },
            {
                "name": "Q3",
                "label": null,
                "min": 2,
                "max": 9,
                "step": 1
            }
        ],
        "uniques": true
    },
    "scaffolding": [
        {
            "id": "step-0",
            "stimulus": "&lt;p&gt;To work on mental arithmetic, solve the following division by decomposing the dividend.&lt;/p&gt;&lt;p style=\"text-align: center\"&gt;{{T1}} : {{Q3}} = ...&lt;/p&gt;",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t>
  </si>
  <si>
    <t>En la tienda le han ofrecido a Fran que pague {{T1}} € en {{Q3}} meses. ¿Cuántos euros tiene que pagar cada mes? Para trabajar el cálculo mental, resuelve la división descomponiendo el primer término.
{{T2}} : {{Q3}} = {{A1}}
{{T3}} : {{Q3}} = {{A2}}
Por tanto:
{{T1}} : {{Q3}} = {{A3}}</t>
  </si>
  <si>
    <t>{
    "id": "M3-NyO-20c-A-1",
    "seed": {
        "parameters": [
            {
                "name": "Q1",
                "label": null,
                "min": 2,
                "max": 9,
                "step": 1
            },
            {
                "name": "Q2",
                "label": null,
                "min": 2,
                "max": 9,
                "step": 1
            },
            {
                "name": "Q3",
                "label": null,
                "min": 2,
                "max": 9,
                "step": 1
            }
        ],
        "uniques": true
    },
    "scaffolding": [
        {
            "id": "step-0",
            "stimulus": "&lt;p&gt;A store offered Tyler to pay ${{T1}} in {{Q3}} months for the product he wants. How much does he have to pay each month? To work on mental arithmetic,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t>
  </si>
  <si>
    <t>Armando y sus amigos han decidido hacer un viaje de {{T1}} km en {{Q3}} días. ¿Cuántos kilómetros viajarán cada día? Para trabajar el cálculo mental, resuelve la división descomponiendo el primer término.
{{T2}} : {{Q3}} = {{A1}}
{{T3}} : {{Q3}} = {{A2}}
Por tanto:
{{T1}} : {{Q3}} = {{A3}}</t>
  </si>
  <si>
    <t>{
    "id": "M3-NyO-20c-A-2",
    "seed": {
        "parameters": [
            {
                "name": "Q1",
                "label": null,
                "min": 2,
                "max": 9,
                "step": 1
            },
            {
                "name": "Q2",
                "label": null,
                "min": 2,
                "max": 9,
                "step": 1
            },
            {
                "name": "Q3",
                "label": null,
                "min": 2,
                "max": 9,
                "step": 1
            }
        ],
        "uniques": true
    },
    "scaffolding": [
        {
            "id": "step-0",
            "stimulus": "&lt;p&gt;Bruce and his friends have decided to make a trip of {{T1}} km in {{Q3}} days. How many kilometers will they travel each day? To work on mental math,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</si>
  <si>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</si>
  <si>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</si>
  <si>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
    "id": "M3-NyO-20c-A-3",
    "seed": {
        "parameters": [
            {
                "name": "Q1",
                "label": null,
                "min": 2,
                "max": 9,
                "step": 1
            },
            {
                "name": "Q2",
                "label": null,
                "min": 2,
                "max": 9,
                "step": 1
            },
            {
                "name": "Q3",
                "label": null,
                "min": 3,
                "max": 9,
                "step": 1
            }
        ],
        "uniques": true
    },
    "scaffolding": [
        {
            "id": "step-0",
            "stimulus": "&lt;p&gt;The owner of a restaurant has decided to distribute {{T1}} € among his {{Q3}} employees. How much money will each receive? To work on mental arithmetic,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t>
  </si>
  <si>
    <t>M3-NyO-20d</t>
  </si>
  <si>
    <t>Resuelve divisiones sencillas que son operaciones inversas de las tablas de multiplicar</t>
  </si>
  <si>
    <t>¿Cuál de estas operaciones es la inversa de esta división?
{{T1}} : {{Q2}} = {{Q1}}
{{Q1}} × {{Q2}} = {{T1}}*
{{Q1}} × {{T1}} = {{Q2}}
{{T1}} × {{Q2}} = {{Q1}}</t>
  </si>
  <si>
    <t>Q1= Min= 2; Max= 9; Step= 1
Q2= Min= 2; Max= 9; Step= 1</t>
  </si>
  <si>
    <t>T1= {{Q1}}*{{Q2}}</t>
  </si>
  <si>
    <t>&lt;p&gt;La multiplicación y la división son operaciones inversas.&lt;/p&gt;</t>
  </si>
  <si>
    <t>{
    "id": "M3-NyO-20d-I-1",
    "stimulus": "&lt;p&gt;Which of these operations is the inverse of this division?&lt;/p&gt;&lt;p style=\"text-align: center\"&gt;{{T1}} : {{Q2}} = {{Q1}}&lt;/p&gt;",
    "feedback": "&lt;p&gt;Multiplication and division are inverse operations.&lt;/p&gt;",
    "hint": "&lt;p&gt;Multiplication and division are inverse operations.&lt;/p&gt;",
    "seed": {
        "parameters": [
            {
                "name": "Q1",
                "label": null,
                "min": 2,
                "max": 9,
                "step": 1
            },
            {
                "name": "Q2",
                "label": null,
                "min": 2,
                "max": 9,
                "step": 1
            }
        ],
        "calculated": [
            {
                "name": "T1",
                "label": "{{function}}",
                "function": "{{Q1}}*{{Q2}}",
                "temp": true
            },
            {
                "name": "A1",
                "label": "{{function}}",
                "function": "{{Q1}} × {{Q2}} = {{T1}}"
            },
            {
                "name": "A2",
                "label": "{{function}}",
                "function": "{{Q1}} × {{T1}} = {{Q2}}",
                "incorrect": true
            },
            {
                "name": "A3",
                "label": "{{function}}",
                "function": "{{T1}} × {{Q2}} = {{Q1}}",
                "incorrect": true
            }
        ],
        "uniques": true
    },
    "algorithm": {
        "name": "trueFalse",
        "template": "Multiple choice – standard",
        "params": {
            "countCorrect": 1,
            "countIncorrect": 2,
            "showCheckIcon":  false,
            "columns": 3
        }
    }
}</t>
  </si>
  <si>
    <t>Resuelve la siguiente operación.
{{T1}} : {{Q2}} = {{A1}}</t>
  </si>
  <si>
    <t>T1= {{Q1}}*{{Q2}}
A1= {{Q1}}</t>
  </si>
  <si>
    <t>&lt;p&gt;La multiplicación y la división son operaciones inversas.&lt;/p&gt;&lt;p&gt;Para calcular una división, piensa a qué multiplicación se corresponde:&lt;/p&gt;&lt;p&gt;{{Q1}} × {{Q2}} = {{T1}}&lt;/p&gt;</t>
  </si>
  <si>
    <t>{
    "id": "M3-NyO-20d-E-1",
    "stimulus": "&lt;p&gt;Solve the following operation.&lt;/p&gt;",
    "template": "&lt;p style=\"text-align: center\"&gt;{{T1}} : {{Q2}} = {{response}}&lt;/p&gt;",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t>
  </si>
  <si>
    <t>&lt;p&gt;Joaquín quiere repartir {{T1}} lápices entre {{Q2}} amigos. ¿Cuántos les corresponde a cada uno?&lt;/p&gt;
&lt;p&gt;Cada uno tendrá {{A1}} lápices.&lt;/p&gt;</t>
  </si>
  <si>
    <t>&lt;p&gt;La multiplicación y la división son operaciones inversas.&lt;/p&gt;&lt;p&gt;Para calcular una división, piensa a qué multiplicación se corresponde:&lt;/p&gt;&lt;p&gt;{{T1}} : {{Q2}} = {{Q1}}&lt;/p&gt;&lt;p&gt;{{Q1}} × {{Q2}} = {{T1}}&lt;/p&gt;</t>
  </si>
  <si>
    <t>{
    "id": "M3-NyO-20d-A-1",
    "stimulus": "&lt;p&gt;Jake wants to distribute {{T1}} pencils among {{Q2}} friends. How many will each of them get?&lt;/p&gt;",
    "template": "&lt;p&gt;Each one will have {{response}} pencils.&lt;/p&gt;",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t>
  </si>
  <si>
    <t>&lt;p&gt;{{Q2}} niños van a repartirse los {{T1}} bombones que hay en una caja. ¿Cuántos comerá cada uno?&lt;/p&gt;
&lt;p&gt;Hay {{A1}} bombones para cada niño.&lt;/p&gt;</t>
  </si>
  <si>
    <t>{
    "id": "M3-NyO-20d-A-2",
    "stimulus": "&lt;p&gt;During a class, {{Q2}} children want to divide the {{T1}} chocolates that are in a box. How many will each one receive?&lt;/p&gt;",
    "template": "&lt;p&gt;Each child will get {{response}} chocolates.&lt;/p&gt;",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t>
  </si>
  <si>
    <t>&lt;p&gt;Blanca ha repartido {{T1}} juguetes entre sus {{Q2}} nietos. ¿Cuántos ha recibido cada uno?&lt;/p&gt;
&lt;p&gt;Cada nieto ha recibido {{A1}} juguetes.&lt;/p&gt;</t>
  </si>
  <si>
    <t>{
    "id": "M3-NyO-20d-A-3",
    "stimulus": "&lt;p&gt;Grace distributed {{T1}} stickers to her {{Q2}} grandchildren. How many did each get?&lt;/p&gt;",
    "template": "&lt;p&gt;Each grandchild received {{response}} stickers.&lt;/p&gt;",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t>
  </si>
  <si>
    <t>M3-NyO-20e</t>
  </si>
  <si>
    <t>Resuelve problemas matemáticos sobre divisiones (divisor y cociente de 1 cifra)</t>
  </si>
  <si>
    <t>&lt;p&gt;Un cartero ha repartido {{T1}} cartas en {{Q2}} buzones. Si en todos ha echado las mismas cartas, ¿cuántas ha echado en cada buzón? Arrastra la respuesta correcta.&lt;/p&gt;</t>
  </si>
  <si>
    <t>&lt;p&gt;En cada buzón ha echado {{A1}} cartas.&lt;/p&gt;</t>
  </si>
  <si>
    <t>Q1= Min= 2; Max= 6; Step= 1
Q2= Min= 4; Max= 9; Step= 1
Q3= Min= 2; Max= 9; Step= 1
Q4= Min= 2; Max= 9; Step= 1</t>
  </si>
  <si>
    <t>T1={{Q1}}*{{Q2}}
A1={{Q1}}*
A2={{Q3}}
A3={{Q4}}</t>
  </si>
  <si>
    <t>&lt;p&gt;Divide el número total de cartas entre las cartas de cada buzón:&lt;/p&gt;&lt;p&gt;{{T1}} : {{Q2}} = ...&lt;/p&gt;</t>
  </si>
  <si>
    <t>&lt;p&gt;Hay que dividir el número total de cartas entre las cartas de cada buzón:&lt;/p&gt;&lt;p&gt;{{T1}} : {{Q2}} = {{Q1}}&lt;/p&gt;</t>
  </si>
  <si>
    <t>{
    "id": "M3-NyO-20e-I-1",
    "stimulus": "&lt;p&gt;A mailman delivered {{T1}} letters in {{Q2}} mailboxes. If he delivered the same letters in all of them, how many letters did he leave in each mailbox? Drag the correct answer.&lt;/p&gt;",
    "template": "&lt;p&gt;He delivered {{response}} letters in each mailbox.&lt;/p&gt;",
    "hint": "&lt;p&gt;Divide the total number of letters by the mailboxes:&lt;/p&gt;&lt;p style=\"text-align: center\"&gt;{{T1}} : {{Q2}} = ...&lt;/p&gt;",
    "feedback": "&lt;p&gt;The total number of letters should be divided by the number of mailboxes:&lt;/p&gt;&lt;p style=\"text-align: center\"&gt;{{T1}} : {{Q2}} = {{Q1}}&lt;/p&gt;",
    "seed": {
        "parameters": [
            {
                "name": "Q1",
                "label": null,
                "min": 2,
                "max": 6,
                "step": 1
            },
            {
                "name": "Q2",
                "label": null,
                "min": 4,
                "max": 9,
                "step": 1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</si>
  <si>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 pizzero tiene {{T1}} rodajas de salami para preparar pizzas. Si siempre pone {{Q2}} rodajas en cada una, ¿cuántas pizzas podrá cocinar? Arrastra la respuesta correcta.&lt;/p&gt;</t>
  </si>
  <si>
    <t>&lt;p&gt;Podrá cocinar {{A1}} pizzas.&lt;/p&gt;</t>
  </si>
  <si>
    <t>Q1= Min= 5; Max= 9; Step= 1
Q2= list=4,5,6
Q3= Min= 2; Max= 9; Step= 1
Q4= Min= 2; Max= 9; Step= 1</t>
  </si>
  <si>
    <t>&lt;p&gt;Divide el número total de rodajas entre las rodajas de cada pizza:&lt;/p&gt;&lt;p&gt;{{T1}} : {{Q2}} = ...&lt;/p&gt;</t>
  </si>
  <si>
    <t>&lt;p&gt;Hay que dividir el número total de rodajas entre las rodajas de cada pizza.&lt;/p&gt;&lt;p&gt;{{T1}} : {{Q2}} = {{Q1}}&lt;/p&gt;</t>
  </si>
  <si>
    <t>{
    "id": "M3-NyO-20e-I-2",
    "stimulus": "&lt;p&gt;A pizza maker has {{T1}} slices of salami to make pizza with. If he always puts {{Q2}} slices on each one, how many pizzas can he cook? Drag the correct answer.&lt;/p&gt;",
    "template": "&lt;p&gt;He can cook {{response}} pizzas.&lt;/p&gt;",
    "hint": "&lt;p&gt;Divide the total number of slices by the slices on each pizza:&lt;/p&gt;&lt;p style=\"text-align: center\"&gt;{{T1}} : {{Q2}} = ...&lt;/p&gt;",
    "feedback": "&lt;p&gt;The total number of slices must be divided by the slices on each pizza.&lt;/p&gt;&lt;p style=\"text-align: center\"&gt;{{T1}} : {{Q2}} = {{Q1}}&lt;/p&gt;",
    "seed": {
        "parameters": [
            {
                "name": "Q1",
                "label": null,
                "min": 5,
                "max": 9,
                "step": 1
            },
            {
                "name": "Q2",
                "label": null,
                "list": [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</si>
  <si>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&lt;p&gt;Una profesora quiere hacer {{Q2}} grupos con los {{T1}} alumnos de su clase. ¿Cuántos habrá en cada grupo para que todos tengan el mismo número de personas? Arrastra la respuesta correcta.&lt;/p&gt;</t>
  </si>
  <si>
    <t>&lt;p&gt;Cada grupo tendrá {{A1}} alumnos.&lt;/p&gt;</t>
  </si>
  <si>
    <t>Q1= Min= 5; Max=8; Step= 1
Q2= list=3,4,5,6
Q3= Min= 2; Max= 9; Step= 1
Q4= Min= 2; Max= 9; Step= 1</t>
  </si>
  <si>
    <t>&lt;p&gt;Divide el número total de alumnos entre el número de grupos:&lt;/p&gt;&lt;p&gt;{{T1}} : {{Q2}} = ...&lt;/p&gt;</t>
  </si>
  <si>
    <t>&lt;p&gt;Hay que dividir el número total de alumnos entre el número de grupos:&lt;/p&gt;&lt;p&gt;{{T1}} : {{Q2}} = {{Q1}}&lt;/p&gt;</t>
  </si>
  <si>
    <t>{
    "id": "M3-NyO-20e-I-3",
    "stimulus": "&lt;p&gt;A teacher wants to make {{Q2}} groups with {{T1}} students. How many will there be in each group so that every group has the same number of people? Drag the correct answer.&lt;/p&gt;",
    "template": "&lt;p&gt;Each group will have {{response}} students.&lt;/p&gt;",
    "hint": "&lt;p&gt;Divide the total number of students by the number of groups:&lt;/p&gt;&lt;p style=\"text-align: center\"&gt;{{T1}} : {{Q2}} = ...&lt;/p&gt;",
    "feedback": "&lt;p&gt;Divide the total number of students by the number of groups:&lt;/p&gt;&lt;p style=\"text-align: center\"&gt;{{T1}} : {{Q2}} = {{Q1}}&lt;/p&gt;",
    "seed": {
        "parameters": [
            {
                "name": "Q1",
                "label": null,
                "min": 5,
                "max": 8,
                "step": 1
            },
            {
                "name": "Q2",
                "label": null,
                "list": [
                    3,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</si>
  <si>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&lt;p&gt;Amelia tiene {{T1}} canciones repartidas en {{Q2}} listas de reproducción. Si todas tienen el mismo número de canciones, ¿cuántas hay en cada lista?&lt;/p&gt;</t>
  </si>
  <si>
    <t>&lt;p&gt;Hay {{response}} canciones.&lt;/p&gt;</t>
  </si>
  <si>
    <t>Q1= Min= 5; Max=9; Step= 1
Q2= Min= 2; Max= 9; Step= 1</t>
  </si>
  <si>
    <t>T1={{Q1}}*{{Q2}}
A1={{Q1}}</t>
  </si>
  <si>
    <t>&lt;p&gt;Divide el número total de canciones entre las listas de reproducción:&lt;/p&gt;&lt;p&gt;{{T1}} : {{Q2}} = ...&lt;/p&gt;</t>
  </si>
  <si>
    <t>&lt;p&gt;Hay que dividir el número total de canciones entre las listas de reproducción:&lt;/p&gt;&lt;p&gt;{{T1}} : {{Q2}} = {{Q1}}&lt;/p&gt;</t>
  </si>
  <si>
    <t>{
    "id": "M3-NyO-20e-E-1",
    "stimulus": "&lt;p&gt;Amelia has {{T1}} songs on {{Q2}} different playlists. If they all have the same number of songs, how many are on each list?&lt;/p&gt;",
    "template": "&lt;p&gt;There are {{response}} songs.&lt;/p&gt;",
    "hint": "&lt;p&gt;Divide the total number of songs by the playlists:&lt;/p&gt;&lt;p style=\"text-align: center\"&gt;{{T1}} : {{Q2}} = ...&lt;/p&gt;",
    "feedback": "&lt;p&gt;Divide the total number of songs between the playlists:&lt;/p&gt;&lt;p style=\"text-align: center\"&gt;{{T1}} : {{Q2}} = {{Q1}}&lt;/p&gt;",
    "seed": {
        "parameters": [
            {
                "name": "Q1",
                "label": null,
                "min": 5,
                "max": 9,
                "step": 1
            },
            {
                "name": "Q2",
                "label": null,
                "min": 2,
                "max": 9,
                "step": 1
            }
        ],
        "calculated": [
            {
                "name": "T1",
                "label": "{{function}}",
                "function": "{{Q1}}*{{Q2}}",
                "temp": true
            },
            {
                "name": "A1",
                "label": "{{function}}",
                "function": "{{Q1}}"
            }
        ],
        "uniques": true
    },
    "algorithm": {
        "name": "calculateOperation",
        "params": {
            "method": "equivLiteral",
            "keyboard": "NUMERICAL"
        }
    }
}</t>
  </si>
  <si>
    <t>&lt;p&gt;Aurora ha hecho un vídeo usando {{Q2}} fotografías. Si el vídeo dura {{T1}} min y todas las imágenes aparecen el mismo tiempo en pantalla una detrás de otra, ¿cuánto tiempo se ve cada una de ellas?&lt;/p&gt;</t>
  </si>
  <si>
    <t>&lt;p&gt;{{response}} min&lt;/p&gt;</t>
  </si>
  <si>
    <t>Q1= Min= 2; Max=9; Step= 1
Q2= Min= 5; Max= 9; Step= 1</t>
  </si>
  <si>
    <t>&lt;p&gt;Divide la duración total del vídeo entre el número de fotografías:&lt;/p&gt;&lt;p&gt;{{T1}} : {{Q2}} = ...&lt;/p&gt;</t>
  </si>
  <si>
    <t>&lt;p&gt;Hay que dividir la duración total del vídeo entre el número de fotografías:&lt;/p&gt;&lt;p&gt;{{T1}} : {{Q2}} = {{Q1}}&lt;/p&gt;</t>
  </si>
  <si>
    <t>{
    "id": "M3-NyO-20e-E-2",
    "stimulus": "&lt;p&gt;Aurora made a video using {{Q2}} photos. If the video is {{T1}} minutes long and all the images appear the same amount of time on the screen, how long does each one appear?&lt;/p&gt;",
    "template": "&lt;p&gt;Each one appears {{response}} minutes.&lt;/p&gt;",
    "hint": "&lt;p&gt;Divide the total length of the video by the number of photos:&lt;/p&gt;&lt;p style=\"text-align: center\"&gt;{{T1}} : {{Q2}} = ...&lt;/p&gt;",
    "feedback": "&lt;p&gt;Divide the total length of the video by the number of photos:&lt;/p&gt;&lt;p style=\"text-align: center\"&gt;{{T1}} : {{Q2}} = {{Q1}}&lt;/p&gt;",
    "seed": {
        "parameters": [
            {
                "name": "Q1",
                "label": null,
                "min": 2,
                "max": 9,
                "step": 1
            },
            {
                "name": "Q2",
                "label": null,
                "min": 5,
                "max": 9,
                "step": 1
            }
        ],
        "calculated": [
            {
                "name": "T1",
                "label": "{{function}}",
                "function": "{{Q1}}*{{Q2}}",
                "temp": true
            },
            {
                "name": "A1",
                "label": "{{function}}",
                "function": "{{Q1}}"
            }
        ],
        "uniques": true
    },
    "algorithm": {
        "name": "calculateOperation",
        "params": {
            "method": "equivLiteral",
            "keyboard": "NUMERICAL"
        }
    }
}</t>
  </si>
  <si>
    <t>&lt;p&gt;En una caja hay {{T1}} canicas repartidas en {{Q2}} bolsas. Si en todas las hay el mismo número de canicas, ¿cuántas hay por bolsa?&lt;/p&gt;</t>
  </si>
  <si>
    <t>&lt;p&gt;{{response}} canicas.&lt;/p&gt;</t>
  </si>
  <si>
    <t>Q1= Min= 3; Max=9; Step= 1
Q2= Min= 3; Max= 9; Step= 1</t>
  </si>
  <si>
    <t>&lt;p&gt;Divide el número total de canicas entre las bolsas:&lt;/p&gt;&lt;p&gt;{{T1}} : {{Q2}} = ...&lt;/p&gt;</t>
  </si>
  <si>
    <t>&lt;p&gt;Hay que dividir el número total de canicas entre las bolsas:&lt;/p&gt;&lt;p&gt;{{T1}} : {{Q2}} = {{Q1}}&lt;/p&gt;</t>
  </si>
  <si>
    <t>{
    "id": "M3-NyO-20e-E-3",
    "stimulus": "&lt;p&gt;In a box there are {{T1}} marbles divided into {{Q2}} bags. If there are the same number of marbles in all of them, how many are there per bag?&lt;/p&gt;",
    "template": "&lt;p&gt;{{response}} marbles.&lt;/p&gt;",
    "hint": "&lt;p&gt;Divide the total number of marbles by the bags:&lt;/p&gt;&lt;p style=\"text-align: center\"&gt;{{T1}} : {{Q2}} = ...&lt;/p&gt;",
    "feedback": "&lt;p&gt;The total number of marbles must be divided by the bags:&lt;/p&gt;&lt;p style=\"text-align: center\"&gt;{{T1}} : {{Q2}} = {{Q1}}&lt;/p&gt;",
    "seed": {
        "parameters": [
            {
                "name": "Q1",
                "label": null,
                "min": 3,
                "max": 9,
                "step": 1
            },
            {
                "name": "Q2",
                "label": null,
                "min": 3,
                "max": 9,
                "step": 1
            }
        ],
        "calculated": [
            {
                "name": "T1",
                "label": "{{function}}",
                "function": "{{Q1}}*{{Q2}}",
                "temp": true
            },
            {
                "name": "A1",
                "label": "{{function}}",
                "function": "{{Q1}}"
            }
        ],
        "uniques": true
    },
    "algorithm": {
        "name": "calculateOperation",
        "params": {
            "method": "equivLiteral",
            "keyboard": "NUMERICAL"
        }
    }
}</t>
  </si>
  <si>
    <t>M3-NyO-30a</t>
  </si>
  <si>
    <t>Resuelve problemas en dos pasos con las cuatro operaciones</t>
  </si>
  <si>
    <t>&lt;p&gt;Tenía {{T1}} € en la cartera y he descubierto que tenía otros {{Q2}} € en el bolsillo del pantalón. Después de comprar discos con este dinero, me han sobrado {{Q3}} €. ¿Con qué cálculo podría obtener el dinero (&lt;i&gt;d &lt;/i&gt;) que he gastado en discos?&lt;/p&gt;
{{T1}} + {{Q2}} − {{Q3}} = &lt;i&gt;d&lt;/i&gt;*
{{T1}} + {{Q3}} − {{Q2}} = &lt;i&gt;d&lt;/i&gt;
{{T1}} − {{Q2}} + {{Q3}} = &lt;i&gt;d&lt;/i&gt;</t>
  </si>
  <si>
    <t>Q1= Min= 10; Max= 30; Step= 1
Q2= Min= 10; Max= 30; Step= 1
Q3= Min= 10; Max= 30; Step= 1</t>
  </si>
  <si>
    <t>T1 = {{Q1}}+{{Q3}}</t>
  </si>
  <si>
    <t>&lt;p&gt;Escribe las operaciones del enunciado paso a paso.&lt;/p&gt;</t>
  </si>
  <si>
    <t>{
    "id": "M3-NyO-30a-I-1",
    "stimulus": "&lt;p&gt;Judy had ${{T1}} in her wallet and ${{Q2}} in her pocket. After buying some records, she was left with ${{Q3}}. Which operation could she use to find out the money (&lt;i&gt;m&lt;/i&gt;) she spent on records?&lt;/p&gt;",
    "feedback": "&lt;p&gt;Write the operations of the statement step by step.&lt;/p&gt;",
    "hint": "&lt;p&gt;Write the operations of the statement step by step.&lt;/p&gt;",
    "seed": {
        "parameters": [
            {
                "name": "Q1",
                "label": null,
                "min": 10,
                "max": 30,
                "step": 1
            },
            {
                "name": "Q2",
                "label": null,
                "min": 10,
                "max": 30,
                "step": 1
            },
            {
                "name": "Q3",
                "label": null,
                "min": 10,
                "max": 30,
                "step": 1
            }
        ],
        "calculated": [
            {
                "name": "T1",
                "label": "{{function}}",
                "function": "{{Q1}}+{{Q3}}",
                "temp": true
            },
            {
                "name": "A1",
                "label": "{{function}}",
                "function": "{{T1}} + {{Q2}} − {{Q3}} = &lt;i&gt;m&lt;/i&gt;"
            },
            {
                "name": "A2",
                "label": "{{function}}",
                "function": "{{T1}} + {{Q3}} − {{Q2}} = &lt;i&gt;m&lt;/i&gt;",
                "incorrect": true
            },
            {
                "name": "A3",
                "label": "{{function}}",
                "function": "{{T1}} − {{Q2}} + {{Q3}} = &lt;i&gt;m&lt;/i&gt;",
                "incorrect": true
            }
        ],
        "uniques": true
    },
    "algorithm": {
        "name": "trueFalse",
        "template": "Multiple choice – standard",
        "params": {
            "countCorrect": 1,
            "countIncorrect": 2,
            "showCheckIcon": false,
            "columns": 3
        }
    }
}</t>
  </si>
  <si>
    <t>&lt;p&gt;Un profesor ha llevado {{T1}} cartulinas a clase para repartirlas entre sus {{Q1}} alumnos. A cada uno le ha dado {{Q2}}.&lt;/p&gt;&lt;p&gt;¿Con qué cálculo se podría hallar las cartulinas (&lt;i&gt;c&lt;/i&gt;) que el profesor no ha repartido?&lt;/p&gt;
{{T1}} − {{Q1}} × {{Q2}} = &lt;i&gt;c&lt;/i&gt;*
{{T1}} × {{Q2}} − {{Q1}} = &lt;i&gt;c&lt;/i&gt;
{{T1}} + {{Q1}} × {{Q2}} = &lt;i&gt;c&lt;/i&gt;</t>
  </si>
  <si>
    <t>Q1= Min = 15; Max = 25; Step = 1
Q2= Min = 2; Max = 6; Step = 1
Q3 = Min = 10; Max = 50; Step = 10</t>
  </si>
  <si>
    <t>{
    "id": "M3-NyO-30a-I-2",
    "stimulus": "&lt;p&gt;A teacher brought {{T1}} cards to class to distribute among {{Q1}} students. He gave each one {{Q2}} cards. Which operation can be used to find out the number of cards (&lt;i&gt;c&lt;/i&gt;) that the teacher did not distribute?&lt;/p&gt;",
    "feedback": "&lt;p&gt;Write the operations of the statement step by step.&lt;/p&gt;",
    "hint": "&lt;p&gt;Write the operations of the statement step by step.&lt;/p&gt;",
    "seed": {
        "parameters": [
            {
                "name": "Q1",
                "label": null,
                "min": 15,
                "max": 25,
                "step": 1
            },
            {
                "name": "Q2",
                "label": null,
                "min": 2,
                "max": 6,
                "step": 1
            },
            {
                "name": "Q3",
                "label": null,
                "min": 10,
                "max": 50,
                "step": 10
            }
        ],
        "calculated": [
            {
                "name": "T1",
                "label": "{{function}}",
                "function": "{{Q1}}*{{Q2}}+{{Q3}}",
                "temp": true
            },
            {
                "name": "A1",
                "label": "{{function}}",
                "function": "{{T1}} − {{Q1}} × {{Q2}} = &lt;i&gt;c&lt;/i&gt;"
            },
            {
                "name": "A2",
                "label": "{{function}}",
                "function": "{{T1}} × {{Q2}} − {{Q1}} = &lt;i&gt;c&lt;/i&gt;",
                "incorrect": true
            },
            {
                "name": "A3",
                "label": "{{function}}",
                "function": "{{T1}} + {{Q1}} × {{Q2}} = &lt;i&gt;c&lt;/i&gt;",
                "incorrect": true
            }
        ],
        "uniques": true
    },
    "algorithm": {
        "name": "trueFalse",
        "template": "Multiple choice – standard",
        "params": {
            "countCorrect": 1,
            "countIncorrect": 2,
            "showCheckIcon":  false,
            "columns": 3
        }
    }
}</t>
  </si>
  <si>
    <t>&lt;p&gt;La madre de Ángeles ha repartido {{T1}} galletas entre un grupo de {{Q2}} niños en el que está ella. Si se ha comido {{Q3}} y ha guardado el resto, ¿con qué cálculo se podría hallar las galletas (&lt;i&gt;g&lt;/i&gt;) que le quedan a Ángeles?&lt;/p&gt;
{{T1}} : {{Q2}} − {{Q3}} = &lt;i&gt;g&lt;/i&gt;*
{{T1}} : {{Q2}} + {{Q3}}  = &lt;i&gt;g&lt;/i&gt;
{{T1}} − {{Q2}} − {{Q3}} = &lt;i&gt;g&lt;/i&gt;</t>
  </si>
  <si>
    <t>Q1= Min= 5; Max= 10; Step= 1
Q2= Min= 3; Max= 10; Step= 1
Q3= Min= 2; Max= 4; Step= 1</t>
  </si>
  <si>
    <t>{
    "id": "M3-NyO-30a-I-3",
    "stimulus": "&lt;p&gt;Hazel distributed {{T1}} cookies among {{Q2}} children, including herself. Since she ate {{Q3}} and saved the rest, which operation can be used to find out the cookies (&lt;i&gt;c&lt;/i&gt;) she has left?&lt;/p&gt;",
    "feedback": "&lt;p&gt;Write the operations of the statement step by step.&lt;/p&gt;",
    "hint": "&lt;p&gt;Write the operations of the statement step by step.&lt;/p&gt;",
    "seed": {
        "parameters": [
            {
                "name": "Q1",
                "label": null,
                "min": 5,
                "max": 10,
                "step": 1
            },
            {
                "name": "Q2",
                "label": null,
                "min": 3,
                "max": 10,
                "step": 1
            },
            {
                "name": "Q3",
                "label": null,
                "list": [
                    2,
                    3,
                    4
                ]
            }
        ],
        "calculated": [
            {
                "name": "T1",
                "label": "{{function}}",
                "function": "{{Q1}}*{{Q2}}",
                "temp": true
            },
            {
                "name": "A1",
                "label": "{{function}}",
                "function": "{{T1}} : {{Q2}} − {{Q3}} = &lt;i&gt;c&lt;/i&gt;"
            },
            {
                "name": "A2",
                "label": "{{function}}",
                "function": "{{T1}} : {{Q2}} + {{Q3}} = &lt;i&gt;c&lt;/i&gt;",
                "incorrect": true
            },
            {
                "name": "A3",
                "label": "{{function}}",
                "function": "{{T1}} − {{Q2}} − {{Q3}} = &lt;i&gt;c&lt;/i&gt;",
                "incorrect": true
            }
        ],
        "uniques": true
    },
    "algorithm": {
        "name": "trueFalse",
        "template": "Multiple choice – standard",
        "params": {
            "countCorrect": 1,
            "countIncorrect": 2,
            "showCheckIcon":  false,
            "columns": 3
        }
    }
}</t>
  </si>
  <si>
    <t>&lt;p&gt;Para comprarle un regalo a Alejandro, {{Q1}} amigos han puesto {{Q2}} € cada uno. Como no era suficiente, su novia Lorena ha puesto los {{Q3}} € que faltaban. ¿Cuánto cuesta el regalo?&lt;/p&gt;
&lt;p&gt;El precio del regalo es {{A1}} €.&lt;/p&gt;</t>
  </si>
  <si>
    <t>Q1= Min= 3; Max= 8; Step= 1
Q2= Min= 10; Max= 15; Step= 1
Q3= Min= 10; Max= 15; Step= 1</t>
  </si>
  <si>
    <t>A1= {{Q1}}*{{Q2}}+{{Q3}}</t>
  </si>
  <si>
    <t>&lt;p&gt;El cálculo que hay que resolver es:&lt;/p&gt;&lt;p&gt;{{Q1}} × {{Q2}} + {{Q3}} = ...&lt;/p&gt;</t>
  </si>
  <si>
    <t>&lt;p&gt;El cálculo que había que resolver es:&lt;/p&gt;&lt;p&gt;{{Q1}} × {{Q2}} + {{Q3}} = {{A1}} €&lt;/p&gt;</t>
  </si>
  <si>
    <t>{
    "id": "M3-NyO-30a-E-1",
    "stimulus": "&lt;p&gt;To buy Alex a present, {{Q1}} friends have put up ${{Q2}} each. As it was not enough, his girlfriend Irene put up the ${{Q3}} that were missing. How much does the gift cost?&lt;/p&gt;",
    "template": "&lt;p&gt;The price of the gift is ${{response}}.&lt;/p&gt;",
    "hint": "&lt;p&gt;The calculation to solve this is:&lt;/p&gt;&lt;p style=\"text-align: center\"&gt;{{Q1}} × {{Q2}} + {{Q3}} = ...&lt;/p&gt;",
    "feedback": "&lt;p&gt;The calculation to solve this is:&lt;/p&gt;&lt;p style=\"text-align: center\"&gt;{{Q1}} × {{Q2}} + {{Q3}} = {{A1}}&lt;/p&gt;",
    "seed": {
        "parameters": [
            {
                "name": "Q1",
                "label": null,
                "min": 3,
                "max": 8,
                "step": 1
            },
            {
                "name": "Q2",
                "label": null,
                "min": 10,
                "max": 15,
                "step": 1
            },
            {
                "name": "Q3",
                "label": null,
                "min": 10,
                "max": 15,
                "step": 1
            }
        ],
        "calculated": [
            {
                "name": "A1",
                "label": "{{function}}",
                "function": "{{Q1}}*{{Q2}}+{{Q3}}"
            }
        ],
        "uniques": true
    },
    "algorithm": {
        "name": "calculateOperation",
        "params": {
            "method": "equivLiteral",
            "keyboard": "NUMERICAL"
        }
    }
}</t>
  </si>
  <si>
    <t>&lt;p&gt;Durante un recreo había {{T1}} niños jugando {{Q4}}. Al poco rato, se fueron {{Q2}}, pero se unieron {{Q3}}. ¿Cuántos niños había finalmente jugando {{Q4}}?&lt;/p&gt;
&lt;p&gt;Había {{A1}} niños jugando.&lt;/p&gt;</t>
  </si>
  <si>
    <t>Q1= Min= 3; Max= 9; Step= 1
Q2= Min= 3; Max= 9; Step= 1
Q3= Min= 3; Max= 9; Step= 1
Q4= "al escondite inglés", "a las cuatro esquinas", "a la gallinita ciega", "a polis y cacos"</t>
  </si>
  <si>
    <t>T1 = {{Q1}}+{{Q2}}
A1 = {{Q1}}+{{Q3}}</t>
  </si>
  <si>
    <t>&lt;p&gt;El cálculo que hay que resolver es:&lt;/p&gt;&lt;p&gt;{{T1}} − {{Q2}} + {{Q3}} = ...&lt;/p&gt;</t>
  </si>
  <si>
    <t>&lt;p&gt;El cálculo que había que resolver es:&lt;/p&gt;&lt;p&gt;{{T1}} − {{Q2}} + {{Q3}} = {{A1}} niñas y niños&lt;/p&gt;</t>
  </si>
  <si>
    <t>{
    "id": "M3-NyO-30a-E-2",
    "stimulus": "&lt;p&gt;During a break there were {{T1}} children playing {{Q4}}. After a while, {{Q2}} left, but {{Q3}} joined. How many children were there finally playing?&lt;/p&gt;",
    "template": "&lt;p&gt;There were {{response}} kids playing.&lt;/p&gt;",
    "hint": "&lt;p&gt;The calculation to solve this is:&lt;/p&gt;&lt;p style=\"text-align: center\"&gt;{{T1}} − {{Q2}} + {{Q3}} = ...&lt;/p&gt;",
    "feedback": "&lt;p&gt;The calculation to solve this is:&lt;/p&gt;&lt;p style=\"text-align: center\"&gt;{{T1}} − {{Q2}} + {{Q3}} = {{A1}} children&lt;/p &gt;",
    "seed": {
        "parameters": [
            {
                "name": "Q1",
                "label": null,
                "min": 3,
                "max": 9,
                "step": 1
            },
            {
                "name": "Q2",
                "label": null,
                "min": 3,
                "max": 9,
                "step": 1
            },
            {
                "name": "Q3",
                "label": null,
                "min": 3,
                "max": 9,
                "step": 1
            },
            {
                "name": "Q4",
                "label": null,
                "list": [
                    "hide-and-heek",
                    "foursquare",
                    "tag"
                ]
            }
        ],
        "calculated": [
            {
                "name": "T1",
                "label": "{{function}}",
                "function": "{{Q1}}+{{Q2}}",
                "temp": true
            },
            {
                "name": "A1",
                "label": "{{function}}",
                "function": "{{Q1}}+{{Q3}}"
            }
        ],
        "uniques": true
    },
    "algorithm": {
        "name": "calculateOperation",
        "params": {
            "method": "equivLiteral",
            "keyboard": "NUMERICAL"
        }
    }
}</t>
  </si>
  <si>
    <t>&lt;p&gt;Manuela ha guardado {{Q1}} camisas en cada uno de los {{Q2}} cajones de un mueble. Sin embargo, le han quedado otras {{Q3}} sin guardar. Calcula el número de camisas que tiene.&lt;/p&gt;
&lt;p&gt;Manuela tiene {{A1}} camisas.&lt;/p&gt;</t>
  </si>
  <si>
    <t>Q1= Min= 2; Max= 9; Step= 1
Q2= Min= 2; Max= 9; Step= 1
Q3= Min= 2; Max= 9; Step= 1</t>
  </si>
  <si>
    <t>&lt;p&gt;El cálculo que había que resolver es:&lt;/p&gt;&lt;p&gt;{{Q1}} × {{Q2}} + {{Q3}} = {{A1}} camisas&lt;/p&gt;</t>
  </si>
  <si>
    <t>{
    "id": "M3-NyO-30a-E-3",
    "stimulus": "&lt;p&gt;Marion stored {{Q1}} shirts in each of the {{Q2}} drawers of a cabinet. However, she has {{Q3}} other shirts not stored yet. Calculate the number of shirts she has.&lt;/p&gt;",
    "template": "&lt;p&gt;Marion has {{response}} shirts.&lt;/p&gt;",
    "hint": "&lt;p&gt;The calculation to solve this is:&lt;/p&gt;&lt;p style=\"text-align: center\"&gt;{{Q1}} × {{Q2}} + {{Q3}} = ...&lt;/p&gt;",
    "feedback": "&lt;p&gt;The calculation to solve this is:&lt;/p&gt;&lt;p style=\"text-align: center\"&gt;{{Q1}} × {{Q2}} + {{Q3}} = {{A1}} shirts&lt;/p &gt;",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</si>
  <si>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</si>
  <si>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</si>
  <si>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</si>
  <si>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</si>
  <si>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</si>
  <si>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</si>
  <si>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</si>
  <si>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
    "id": "M3-NyO-22a-I-1",
    "stimulus": "&lt;p&gt;From fraction &lt;span class=\"fr-math-v2 fr-draggable\" contenteditable=\"false\" data-original-math=\"\\(\\frac {{{Q1}}}{{{T2}}}\\)\" draggable=\"true\"&gt;\\(\\frac{{{Q1}}}{{{T2}}}\\) &lt;/span&gt;, complete the following sentences.&lt;/p&gt;",
    "template": "&lt;p&gt;The numerator is {{response}}&lt;/p&gt;&lt;p&gt;The denominator is {{response}}.&lt;/p&gt;",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t>
  </si>
  <si>
    <t>A partir de la fracción {{Q1}}/{{T2}}, completa las siguientes frases.
El denominador es {{A2}}.
El numerador es {{A1}}.</t>
  </si>
  <si>
    <t>Q1-Q2: Mín: 1; Máx: 9; Step: 1</t>
  </si>
  <si>
    <t>{
    "id": "M3-NyO-22a-I-2",
    "stimulus": "&lt;p&gt;From fraction&lt;span class=\"fr-math-v2 fr-draggable\" contenteditable=\"false\" data-original-math=\"\\(\\frac{{{Q1}}}{{{T2}}}\\)\" draggable=\"true\"&gt;\\(\\frac{{{Q1}}}{{{T2}}}\\)&lt;/span&gt;, complete the following sentences.&lt;/p&gt;",
    "template": "&lt;p&gt;The denominator is {{response}}&lt;/p&gt;&lt;p&gt;The numerator is {{response}}.&lt;/p&gt;",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t>
  </si>
  <si>
    <t>A partir de la fracción {{Q1}}/{{T2}}, completa las siguientes frases.
El {{A1}} es {{Q1}}.
El {{A2}} es {{T2}}.</t>
  </si>
  <si>
    <t>T2 = {{Q1}}+{{Q2}}
A1 = "numerador"
A2 = "denominador"</t>
  </si>
  <si>
    <t>{
    "id": "M3-NyO-22a-E-1",
    "stimulus": "&lt;p&gt;From fraction &lt;span class=\"fr-math-v2 fr-draggable\" contenteditable=\"false\" data-original-math=\"\\(\\frac {{{Q1}}}{{{T2}}}\\)\" draggable=\"true\"&gt;\\(\\frac{{{Q1}}}{{{T2}}}\\) &lt;/span&gt;, complete the following sentences.&lt;/p&gt;",
    "template": "&lt;p&gt;The {{response}} is {{Q1}}&lt;/p&gt;&lt;p&gt;The {{response}} is {{T2}}.&lt;/p&gt;",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"numerator"
            },
            {
                "name": "A2",
                "label": "denominator"
            }
        ],
        "uniques": true
    },
    "algorithm": {
        "name": "calculateOperation",
        "template": "Cloze with text"
    }
}</t>
  </si>
  <si>
    <t>A partir de la fracción {{Q1}}/{{T2}}, completa las siguientes frases.
El {{A2}} es {{T2}}.
El {{A1}} es {{Q1}}.</t>
  </si>
  <si>
    <t>{
    "id": "M3-NyO-22a-E-2",
    "stimulus": "&lt;p&gt;From fraction &lt;span class=\"fr-math-v2 fr-draggable\" contenteditable=\"false\" data-original-math=\"\\(\\frac {{{Q1}}}{{{T2}}}\\)\" draggable=\"true\"&gt;\\(\\frac{{{Q1}}}{{{T2}}}\\) &lt;/span&gt;, complete the following sentences.&lt;/p&gt;",
    "template": "&lt;p&gt;The {{response}} is {{T2}}.&lt;/p&gt;&lt;p&gt;The {{response}} is {{Q1}}.&lt;/p&gt;",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"denominator"
            },
            {
                "name": "A2",
                "label": "numerator"
            }
        ],
        "uniques": true
    },
    "algorithm": {
        "name": "calculateOperation",
        "template": "Cloze with text"
    }
}</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</si>
  <si>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</si>
  <si>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</si>
  <si>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</si>
  <si>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</si>
  <si>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</si>
  <si>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</si>
  <si>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
    "id": "M3-NyO-22b-I-1",
    "stimulus": "&lt;p&gt;Match each fraction with the way it is read.&lt;/p&gt;",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"min": 1,
                "max": 9,
                "step": 1
            },
            {
                "name": "Q2",
                "label": null,
                "min": 1,
                "max": 9,
                "step": 1
            },
            {
                "name": "Q3",
                "label": null,
                "min": 1,
                "max": 9,
                "step": 1
            }
        ],
        "calculated": [
            {
                "name": "T1",
                "label": "{{function}}",
                "function": "{{Q1}}+1",
                "temp": true
            },
            {
                "name": "T2",
                "label": "{{function}}",
                "function": "{{Q2}}+2",
                "temp": true
            },
            {
                "name": "T3",
                "label": "{{function}}",
                "function": "{{Q3}}+3",
                "temp": true
            },
            {
                "name": "T11",
                "label": "{{function}}",
                "function": "Lemonlib.fractionToWords({{Q1}},{{T1}}, 'eng')",
                "temp": true
            },
            {
                "name": "T22",
                "label": "{{function}}",
                "function": "Lemonlib.fractionToWords({{Q2}},{{T2}}, 'eng')",
                "temp": true
            },
            {
                "name": "T33",
                "label": "{{function}}",
                "function": "Lemonlib.fractionToWords({{Q3}},{{T3}}, 'eng')",
                "temp": true
            },
            {
                "name": "A1",
                "label": "{{T11}}",
                "function": "&lt;span class=\"fr-math-v2 fr-draggable\" contenteditable=\"false\" data-original-math=\"\\(\\frac{{{Q1}}}{{{T1}}}\\)\" draggable=\"true\"&gt;\\(\\frac{{{Q1}}}{{{T1}}}\\)&lt;/span&gt;"
            },
            {
                "name": "A2",
                "label": "{{T22}}",
                "function": "&lt;span class=\"fr-math-v2 fr-draggable\" contenteditable=\"false\" data-original-math=\"\\(\\frac{{{Q2}}}{{{T2}}}\\)\" draggable=\"true\"&gt;\\(\\frac{{{Q2}}}{{{T2}}}\\)&lt;/span&gt;"
            },
            {
                "name": "A3",
                "label": "{{T33}}",
                "function": "&lt;span class=\"fr-math-v2 fr-draggable\" contenteditable=\"false\" data-original-math=\"\\(\\frac{{{Q3}}}{{{T3}}}\\)\" draggable=\"true\"&gt;\\(\\frac{{{Q3}}}{{{T3}}}\\)&lt;/span&gt;"
            }
        ],
        "isNumToWords": true,
        "uniques": true
    },
    "algorithm": {
        "name": "linkOperationResult",
        "params": {
            "invert": false
        },
        "template": "Match list"
    }
}</t>
  </si>
  <si>
    <t>Completa la siguiente oración.
{{Q1}}/{{T1}} se lee como {{A1}}.</t>
  </si>
  <si>
    <t>Q1= List=1,2,3,4,5,6
Q2= List=1,2,3,4,5,6</t>
  </si>
  <si>
    <t>T1= {{Q1}}+{{Q2}}
A1= Lemonlib.fractionToWords({{Q1}},{{T1}}, 'es')</t>
  </si>
  <si>
    <t>{
    "id": "M3-NyO-22b-E-1",
    "stimulus": "&lt;p&gt;Complete the following sentence.&lt;/p&gt;",
    "template": "&lt;p&gt;&lt;span class=\"fr-math-v2 fr-draggable\" contenteditable=\"false\" data-original-math=\"\\(\\frac{{{Q1}}}{{{T1}}}\\)\" draggable=\"true\"&gt;\\(\\frac{{{Q1}}}{{{T1}}}\\)&lt;/span&gt; is read as {{response}}.&lt;/p&gt;",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"list": [
                    1,
                    2,
                    3,
                    4,
                    5,
                    6
                ]
            },
            {
                "name": "Q2",
                "label": null,
                "list": [
                    1,
                    2,
                    3,
                    4,
                    5,
                    6
                ]
            }
        ],
        "calculated": [
            {
                "name": "T1",
                "label": "{{function}}",
                "function": "{{Q1}}+{{Q2}}",
                "temp": true
            },
            {
                "name": "A1",
                "label": "{{function}}",
                "function": "Lemonlib.fractionToWords({{Q1}},{{T1}}, 'en')"
            }
        ],
        "uniques": true
    },
    "algorithm": {
        "name": "calculateOperation",
        "template": "Cloze with text"
    }
}</t>
  </si>
  <si>
    <t>Se han utilizado {{Q1}}/{{T1}} de una tableta de chocolate para preparar un pastel. Escribe cómo se lee esta fracción.
{{Q1}}/{{T1}} se lee como {{A1}}.</t>
  </si>
  <si>
    <t>Q1= List=2,3,4,5,6
Q2= List=1,2,3,4,5,6</t>
  </si>
  <si>
    <t>T1 = {{Q1}}+{{Q2}}
A1= Lemonlib.fractionToWords({{Q1}},{{T1}}, 'es')</t>
  </si>
  <si>
    <t>{
    "id": "M3-NyO-22b-A-1",
    "stimulus": "&lt;p&gt;&lt;span class=\"fr-math-v2 fr-draggable\" contenteditable=\"false\" data-original-math=\"\\(\\frac{{{Q1}}}{{{T1}}}\\)\" draggable=\"true\"&gt;\\(\\frac{{{Q1}}}{{{T1}}}\\)&lt;/ span&gt; of a chocolate bar to prepare a cake. Write how this fraction is read.&lt;/p&gt;",
    "template": "&lt;p&gt;&lt;span class=\"fr-math-v2 fr-draggable\" contenteditable=\"false\" data-original-math=\"\\(\\frac{{{Q1}}}{{{T1}}}\\)\" draggable=\"true\"&gt;\\(\\frac{{{Q1}}}{{{T1}}}\\)&lt;/span&gt; is read as {{response}}.&lt;/p&gt;",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"list": [
                    2,
                    3,
                    4,
                    5,
                    6
                ]
            },
            {
                "name": "Q2",
                "label": null,
                "list": [
                    1,
                    2,
                    3,
                    4,
                    5,
                    6
                ]
            }
        ],
        "calculated": [
            {
                "name": "T1",
                "label": "{{function}}",
                "function": "{{Q1}}+{{Q2}}",
                "temp": true
            },
            {
                "name": "A1",
                "label": "{{function}}",
                "function": "Lemonlib.fractionToWords({{Q1}},{{T1}}, 'en')"
            }
        ],
        "uniques": true
    },
    "algorithm": {
        "name": "calculateOperation",
        "template": "Cloze with text"
    }
}</t>
  </si>
  <si>
    <t>De todos los juguetes que tiene Lourdes, {{Q1}}/{{T1}} son muñecas. Escribe cómo se lee esta fracción.
{{Q1}}/{{T1}} se lee como {{A1}}.</t>
  </si>
  <si>
    <t>{
    "id": "M3-NyO-22b-A-2",
    "stimulus": "&lt;p&gt;Of all the toys Monica has, &lt;span class=\"fr-math-v2 fr-draggable\" contenteditable=\"false\" data-original-math=\"\\( \\frac{{{Q1}}}{{{T1}}}\\)\" draggable=\"true\"&gt;\\(\\frac{{{Q1}}}{{{T1}}} \\)&lt;/span&gt; are dolls. Type how this fraction is read.&lt;/p&gt;",
    "template": "&lt;p&gt;&lt;span class=\"fr-math-v2 fr-draggable\" contenteditable=\"false\" data-original-math=\"\\(\\frac{{{Q1}}}{{{T1}}}\\)\" draggable=\"true\"&gt;\\(\\frac{{{Q1}}}{{{T1}}}\\)&lt;/span&gt; is read as {{response}}.&lt;/p&gt;",
    "hint": "&lt;p&gt;For fractions, write the numerator first, then the denominator in fractional form. For example, half, third, fourth, or fifth.&lt;/p&gt;",
    "feedback": "&lt;p&gt;For fractions, write the numerator first, then the denominator in fractional form. For example, half, third, fourth, or fifth.&lt;/p&gt;",
    "seed": {
        "parameters": [
            {
                "name": "Q1",
                "label": null,
                "list": [
                    2,
                    3,
                    4,
                    5,
                    6
                ]
            },
            {
                "name": "Q2",
                "label": null,
                "list": [
                    1,
                    2,
                    3,
                    4,
                    5,
                    6
                ]
            }
        ],
        "calculated": [
            {
                "name": "T1",
                "label": "{{function}}",
                "function": "{{Q1}}+{{Q2}}",
                "temp": true
            },
            {
                "name": "A1",
                "label": "{{function}}",
                "function": "Lemonlib.fractionToWords({{Q1}},{{T1}}, 'en')"
            }
        ],
        "uniques": true
    },
    "algorithm": {
        "name": "calculateOperation",
        "template": "Cloze with text"
    }
}</t>
  </si>
  <si>
    <t>Paula ha necesitado {{Q1}}/{{T1}} del tiempo que tenía para completar una tarea de Matemáticas. Escribe cómo se lee esta fracción.
{{Q1}}/{{T1}} se lee como {{A1}}.</t>
  </si>
  <si>
    <t>{
    "id": "M3-NyO-22b-A-3",
    "stimulus": "&lt;p&gt;Paula needed &lt;span class=\"fr-math-v2 fr-draggable\" contenteditable=\"false\" data-original-math=\"\\(\\frac{{{Q1}}}{{{T1}}}\\)\" draggable=\"true\"&gt;\\(\\frac{{{Q1}}}{{{T1}}}\\)&lt;/ span&gt; of the time she had to complete her math homework. Type how this fraction is read.&lt;/p&gt;",
    "template": "&lt;p&gt;&lt;span class=\"fr-math-v2 fr-draggable\" contenteditable=\"false\" data-original-math=\"\\(\\frac{{{Q1}}}{{{T1}}}\\)\" draggable=\"true\"&gt;\\(\\frac{{{Q1}}}{{{T1}}}\\)&lt;/span&gt; is read as {{response}}.&lt;/p&gt;",
    "hint": "&lt;p&gt;For fractions, write the numerator first, then the denominator in fractional form. For example, half, third, fourth, or fifth.&lt;/p&gt;",
    "feedback": "&lt;p&gt;For fractions, write the numerator first, then the denominator in fractional form. For example, half, third, fourth, or fifth.&lt;/p&gt;",
    "seed": {
        "parameters": [
            {
                "name": "Q1",
                "label": null,
                "list": [
                    2,
                    3,
                    4,
                    5,
                    6
                ]
            },
            {
                "name": "Q2",
                "label": null,
                "list": [
                    1,
                    2,
                    3,
                    4,
                    5,
                    6
                ]
            }
        ],
        "calculated": [
            {
                "name": "T1",
                "label": "{{function}}",
                "function": "{{Q1}}+{{Q2}}",
                "temp": true
            },
            {
                "name": "A1",
                "label": "{{function}}",
                "function": "Lemonlib.fractionToWords({{Q1}},{{T1}}, 'es')"
            }
        ],
        "uniques": true
    },
    "algorithm": {
        "name": "calculateOperation",
        "template": "Cloze with text"
    }
}</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</si>
  <si>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</si>
  <si>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</si>
  <si>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</si>
  <si>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</si>
  <si>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
    "id": "M3-NyO-22c-I-1",
    "stimulus": "&lt;p&gt;Drag each fraction to the corresponding expression.&lt;/p&gt;",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"min": 1,
                "max": 9,
                "step": 1
            },
            {
                "name": "Q2",
                "label": null,
                "min": 1,
                "max": 9,
                "step": 1
            },
            {
                "name": "Q3",
                "label": null,
                "min": 1,
                "max": 9,
                "step": 1
            }
        ],
        "calculated": [
            {
                "name": "T1",
                "label": "{{function}}",
                "function": "{{Q1}}+1",
                "temp": true
            },
            {
                "name": "T2",
                "label": "{{function}}",
                "function": "{{Q2}}+2",
                "temp": true
            },
            {
                "name": "T3",
                "label": "{{function}}",
                "function": "{{Q3}}+3",
                "temp": true
            },
            {
                "name": "T11",
                "label": "{{function}}",
                "function": "Lemonlib.fractionToWords({{Q1}},{{T1}}, 'en')[0].toUpperCase() + Lemonlib.fractionToWords({{Q1}},{{T1}}, 'eng').slice(1,)",
                "temp": true
            },
            {
                "name": "T22",
                "label": "{{function}}",
                "function": "Lemonlib.fractionToWords({{Q2}},{{T2}}, 'en')[0].toUpperCase() + Lemonlib.fractionToWords({{Q2}},{{T2}}, 'eng').slice(1,)",
                "temp": true
            },
            {
                "name": "T33",
                "label": "{{function}}",
                "function": "Lemonlib.fractionToWords({{Q3}},{{T3}}, 'en')[0].toUpperCase() + Lemonlib.fractionToWords({{Q3}},{{T3}}, 'eng').slice(1,)",
                "temp": true
            },
            {
                "name": "A1",
                "label": "{{T11}}",
                "function": "&lt;span class=\"fr-math-v2 fr-draggable\" contenteditable=\"false\" data-original-math=\"\\(\\frac{{{Q1}}}{{{T1}}}\\)\" draggable=\"true\"&gt;\\(\\frac{{{Q1}}}{{{T1}}}\\)&lt;/span&gt;"
            },
            {
                "name": "A2",
                "label": "{{T22}}",
                "function": "&lt;span class=\"fr-math-v2 fr-draggable\" contenteditable=\"false\" data-original-math=\"\\(\\frac{{{Q2}}}{{{T2}}}\\)\" draggable=\"true\"&gt;\\(\\frac{{{Q2}}}{{{T2}}}\\)&lt;/span&gt;"
            },
            {
                "name": "A3",
                "label": "{{T33}}",
                "function": "&lt;span class=\"fr-math-v2 fr-draggable\" contenteditable=\"false\" data-original-math=\"\\(\\frac{{{Q3}}}{{{T3}}}\\)\" draggable=\"true\"&gt;\\(\\frac{{{Q3}}}{{{T3}}}\\)&lt;/span&gt;"
            }
        ],
        "isNumToWords": true,
        "uniques": true
    },
    "algorithm": {
        "name": "linkOperationResult",
        "params": {
            "invert": true
        },
        "template": "Match list"
    }
}</t>
  </si>
  <si>
    <t>Completa la siguiente oración.
{{T11}} se escribe en fracción como {{A1}}.</t>
  </si>
  <si>
    <t>T1= {{Q1}}+{{Q2}}
A1= \\frac{{{Q1}}}/{{{T1}}}
T11=Lemonlib.fractionToWords({{Q1}},{{T1}}, 'es')</t>
  </si>
  <si>
    <t>{
    "id": "M3-NyO-22c-E-1",
    "stimulus": "&lt;p&gt;Complete the following sentence.&lt;/p&gt;",
    "template": "&lt;p&gt;{{T11}} expressed as a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'en')[0].toUpperCase() + Lemonlib.fractionToWords({{Q1}},{{T1}}, 'eng').slice(1,)",
                "temp": true
            },
            {
                "name": "A1",
                "label": "{{function}}",
                "function": "\\frac{{{Q1}}}{{{T1}}}"
            }
        ],
        "uniques": true
    },
    "algorithm": {
        "name": "calculateOperation",
        "params": {
            "method": "equivLiteral",
            "keyboard": "INTERMEDIATE"
        }
    }
}</t>
  </si>
  <si>
    <t>En una fiesta de cumpleaños quedan por repartir {{T11}} del pastel. Escribe esta cantidad como una fracción.
La fracción es {{A1}}.</t>
  </si>
  <si>
    <t>T1= {{Q1}}+{{Q2}}
T11= Lemonlib.fractionToWords({{Q1}},{{T1}}, 'es')
A1= \\frac{{{Q1}}}/{{{T1}}}</t>
  </si>
  <si>
    <t>{
    "id": "M3-NyO-22c-A-1",
    "stimulus": "&lt;p&gt;At a birthday party there are {{T11}} of the cake left to distribute. Write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t>
  </si>
  <si>
    <t>Lucía ha gastado {{T11}} de sus ahorros para ir al cine. Escribe esta cantidad como una fracción.
La fracción es {{A1}}.</t>
  </si>
  <si>
    <t>{
    "id": "M3-NyO-22c-A-2",
    "stimulus": "&lt;p&gt;Lucia spent {{T11}} of her savings at the movies. Write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t>
  </si>
  <si>
    <t>Julieta ha leído {{T11}} de un libro. Escribe esta cantidad como una fracción.
La fracción es {{A1}}.</t>
  </si>
  <si>
    <t>{
    "id": "M3-NyO-22c-A-3",
    "stimulus": "&lt;p&gt;Juliet has read {{T11}} of a book. Type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</si>
  <si>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</si>
  <si>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</si>
  <si>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</si>
  <si>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</si>
  <si>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</si>
  <si>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
    "id": "M3-NyO-22d-I-1",
    "stimulus": "&lt;p&gt;Select the figure that represents the fraction &lt;span class=\"fr-math-v2 fr-draggable\" contenteditable=\"false\" data-original-math=\"\\(\\frac{2}{5}\\)\" draggable=\"true\"&gt;\\(\\frac{2}{5}\\)&lt;/span&gt;.&lt;/p&gt;",
    "hint": "&lt;p&gt;The &lt;b&gt;denominator&lt;/b&gt; is the number of equal parts into which the figure is divided. The &lt;b&gt;numerator&lt;/b&gt; is the number of selected parts.&lt;/p&gt;",
    "feedback": "&lt;p&gt;The &lt;b&gt;denominator&lt;/b&gt;, 5, is the number of equal parts into which the figure is divided.&lt;/p&gt;&lt;p&gt;The &lt;b&gt;numerator,&lt;/b &gt; 2, is the number of selected parts.&lt;/p&gt;",
    "seed": {
        "parameters": [],
        "calculated": [
            {
                "name": "A1",
                "label": "&lt;img src='https://blueberry-assets.oneclick.es/M3_NyO_22d_1.svg' width=\"300\"&gt;"
            },
            {
                "name": "A2",
                "label": "&lt;img src='https://blueberry-assets.oneclick.es/M3_NyO_22d_2.svg' width=\"300\"&gt;"
            },
            {
                "name": "A3",
                "label": "&lt;img src='https://blueberry-assets.oneclick.es/M3_NyO_22d_3.svg' width=\"300\"&gt;",
                "incorrect": true
            },
            {
                "name": "A4",
                "label": "&lt;img src='https://blueberry-assets.oneclick.es/M3_NyO_22d_4.svg' width=\"300\"&gt;",
                "incorrect": true
            },
            {
                "name": "A5",
                "label": "&lt;img src='https://blueberry-assets.oneclick.es/M3_NyO_22d_5.svg' width=\"300\"&gt;",
                "incorrect": true
            },
            {
                "name": "A6",
                "label": "&lt;img src='https://blueberry-assets.oneclick.es/M3_NyO_22d_6.svg' width=\"300\"&gt;",
                "incorrect": true
            },
            {
                "name": "A7",
                "label": "&lt;img src='https://blueberry-assets.oneclick.es/M3_NyO_22d_7.svg' width=\"300\"&gt;",
                "incorrect": true
            },
            {
                "name": "A8",
                "label": "&lt;img src='https://blueberry-assets.oneclick.es/M3_NyO_22d_8.svg' width=\"300\"&gt;",
                "incorrect": true
            },
            {
                "name": "A9",
                "label": "&lt;img src='https://blueberry-assets.oneclick.es/M3_NyO_22d_9.svg' width=\"300\"&gt;",
                "incorrect": true
            },
            {
                "name": "A10",
                "label": "&lt;img src='https://blueberry-assets.oneclick.es/M3_NyO_22d_10.svg' width=\"300\"&gt;",
                "incorrect": true
            }
        ],
        "uniques": true
    },
    "algorithm": {
        "name": "trueFalse",
        "template": "Multiple choice – standard",
        "params": {
            "countCorrect": 1,
            "countIncorrect": 2,
            "columns": 3,
            "showCheckIcon": 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</si>
  <si>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</si>
  <si>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</si>
  <si>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
    "id": "M3-NyO-22d-I-2",
    "stimulus": "&lt;p&gt;Select the figure that represents the fraction &lt;span class=\"fr-math-v2 fr-draggable\" contenteditable=\"false\" data-original-math=\"\\(\\frac{2}{6}\\)\" draggable=\"true\"&gt;\\(\\frac{2}{6}\\)&lt;/span&gt;.&lt;/p&gt;",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2,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</si>
  <si>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</si>
  <si>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</si>
  <si>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
    "id": "M3-NyO-22d-I-3",
    "stimulus": "&lt;p&gt;Select the figure that represents the fraction &lt;span class=\"fr-math-v2 fr-draggable\" contenteditable=\"false\" data-original-math=\"\\(\\frac{3}{6}\\)\" draggable=\"true\"&gt;\\(\\frac{3}{6}\\)&lt;/span&gt;.&lt;/p&gt;",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3,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</si>
  <si>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</si>
  <si>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</si>
  <si>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
    "id": "M3-NyO-22d-I-4",
    "stimulus": "&lt;p&gt;Select the figure that represents the fraction &lt;span class=\"fr-math-v2 fr-draggable\" contenteditable=\"false\" data-original-math=\"\\(\\frac{7}{9}\\)\" draggable=\"true\"&gt;\\(\\frac{7}{9}\\)&lt;/span&gt;.&lt;/p&gt;",
    "hint": "&lt;p&gt;The &lt;b&gt;denominator&lt;/b&gt; is the number of equal parts into which the figure is divided. The &lt;b&gt;numerator&lt;/b&gt; is the number of selected parts.&lt;/p&gt;",
    "feedback": "&lt;p&gt;The &lt;b&gt;denominator&lt;/b&gt;, 9, is the number of equal parts into which the figure is divided.&lt;/p&gt;&lt;p&gt;The &lt;b&gt;numerator,&lt;/b &gt; 7,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</si>
  <si>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</si>
  <si>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</si>
  <si>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
    "id": "M3-NyO-22d-I-5",
    "stimulus": "&lt;p&gt;Select the figure that represents the fraction &lt;span class=\"fr-math-v2 fr-draggable\" contenteditable=\"false\" data-original-math=\"\\(\\frac{4}{7}\\)\" draggable=\"true\"&gt;\\(\\frac{4}{7}\\)&lt;/span&gt;.&lt;/p&gt;",
    "hint": "&lt;p&gt;The &lt;b&gt;denominator&lt;/b&gt; is the number of equal parts into which the figure is divided. The &lt;b&gt;numerator&lt;/b&gt; is the number of selected parts.&lt;/p&gt;",
    "feedback": "&lt;p&gt;The &lt;b&gt;denominator&lt;/b&gt;, 7, is the number of equal parts into which the figure is divided.&lt;/p&gt;&lt;p&gt;The &lt;b&gt;numerator,&lt;/b &gt; 4,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</si>
  <si>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</si>
  <si>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</si>
  <si>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</si>
  <si>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r>
      <rPr>
        <rFont val="Calibri"/>
        <color rgb="FF000000"/>
        <sz val="12.0"/>
      </rPr>
      <t>{
    "id": "M3-NyO-22d-E-1",
    "stimulus": "&lt;p&gt;Type the fraction that the colored area in this figure represents.&lt;/p&gt;&lt;img src='</t>
    </r>
    <r>
      <rPr>
        <rFont val="Calibri"/>
        <color rgb="FF1155CC"/>
        <sz val="12.0"/>
        <u/>
      </rPr>
      <t>https://blueberry-assets.oneclick.es/</t>
    </r>
    <r>
      <rPr>
        <rFont val="Calibri"/>
        <color rgb="FF000000"/>
        <sz val="12.0"/>
      </rPr>
      <t>{{Q1}}' width=\"300\"&gt;",
    "template": "&lt;p&gt;The colored area represents {{response}} of the figure.&lt;/p&gt;",
    "hint": "&lt;p&gt;The &lt;b&gt;denominator&lt;/b&gt; is the number of equal parts into which the figure is divided. The &lt;b&gt;numerator&lt;/b&gt; is the number of selected parts.&lt;/p&gt;",
    "feedback": "&lt;p&gt;The &lt;b&gt;denominator&lt;/b&gt;, 5, is the number of equal parts into which the figure is divided.&lt;/p&gt;&lt;p&gt;The &lt;b&gt;denominator,&lt;/b &gt; 2, is the number of selected parts.&lt;/p&gt;",
    "seed": {
        "parameters": [
            {
                "name": "Q1",
                "list": [
                    "M3_NyO_22d_1.svg",
                    "M3_NyO_22d_2.svg"
                ]
            }
        ],
        "calculated": [
            {
                "name": "A1",
                "function": "\\frac{2}{5}"
            }
        ],
        "uniques": true
    },
    "algorithm": {
        "name": "calculateOperation",
        "params": {
            "method": "equivLiteral",
            "keyboard": "INTERMEDIATE"
        }
    }
}</t>
    </r>
  </si>
  <si>
    <t>Escribe qué fracción representa la zona coloreada de esta figura.
Imagen M3-NyO-22d-3/M3-NyO-22d-4 (que se alternen aleatoriamente)
La zona coloreada representa {{A1}} de la figura.</t>
  </si>
  <si>
    <t>A1 = 2/6</t>
  </si>
  <si>
    <t>{
    "id": "M3-NyO-22d-E-2",
    "stimulus": "&lt;p&gt;Type the fraction that the colored area in this figure represents.&lt;/p&gt;&lt;div style=\"display:flex; justify-content:center;\"&gt;&lt;img src='https://blueberry-assets.oneclick.es/{{Q1}}' width=\"300\"&gt;&lt;/div&gt;",
    "template": "&lt;p&gt;The colored area represents {{response}} of the figure.&lt;/p&gt;",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&lt;b&gt;numerator,&lt;/b&gt; 2, is the number of selected parts.&lt;/p&gt;",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</si>
  <si>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</si>
  <si>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</si>
  <si>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r>
      <rPr>
        <rFont val="Calibri"/>
        <color rgb="FF000000"/>
        <sz val="12.0"/>
      </rPr>
      <t>{
    "id": "M3-NyO-22d-E-3",
    "stimulus": "&lt;p&gt;Type the fraction that the colored area in this figure represents.&lt;/p&gt;&lt;img src=\"</t>
    </r>
    <r>
      <rPr>
        <rFont val="Calibri"/>
        <color rgb="FF1155CC"/>
        <sz val="12.0"/>
        <u/>
      </rPr>
      <t>https://blueberry-assets.oneclick.es/</t>
    </r>
    <r>
      <rPr>
        <rFont val="Calibri"/>
        <color rgb="FF000000"/>
        <sz val="12.0"/>
      </rPr>
      <t>{{Q1}}\" width=\"300\"&gt;&lt;/img&gt;",
    "template": "&lt;p&gt;The colored area represents {{response}} of the figure.&lt;/p&gt;",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3, is the number of selected parts.&lt;/p&gt;",
    "seed": {
        "parameters": [
            {
                "name": "Q1",
                "list": [
                    "M3_NyO_22d_5.svg",
                    "M3_NyO_22d_6.svg"
                ]
            }
        ],
        "calculated": [
            {
                "name": "A1",
                "function": "\\frac{3}{6}"
            }
        ],
        "uniques": true
    },
    "algorithm": {
        "name": "calculateOperation",
        "params": {
            "method": "equivLiteral",
            "keyboard": "INTERMEDIATE"
        }
    }
}</t>
    </r>
  </si>
  <si>
    <t>Escribe qué fracción representa la zona coloreada de esta figura.
Imagen M3-NyO-22d-7/M3-NyO-22d-8 (que se alternen aleatoriamente)
La zona coloreada representa {{A1}} de la figura.</t>
  </si>
  <si>
    <t>A1 = 7/9</t>
  </si>
  <si>
    <r>
      <rPr>
        <rFont val="Calibri"/>
        <color rgb="FF000000"/>
        <sz val="12.0"/>
      </rPr>
      <t>{
    "id": "M3-NyO-22d-E-4",
    "stimulus": "&lt;p&gt;Type the fraction that the colored area in this figure represents.&lt;/p&gt;&lt;img src=\"</t>
    </r>
    <r>
      <rPr>
        <rFont val="Calibri"/>
        <color rgb="FF1155CC"/>
        <sz val="12.0"/>
        <u/>
      </rPr>
      <t>https://blueberry-assets.oneclick.es/</t>
    </r>
    <r>
      <rPr>
        <rFont val="Calibri"/>
        <color rgb="FF000000"/>
        <sz val="12.0"/>
      </rPr>
      <t>{{Q1}}\" width=\"300\"&gt;&lt;/img&gt;",
    "template": "&lt;p&gt;The colored area represents {{response}} of the figure.&lt;/p&gt;",
    "hint": "&lt;p&gt;The &lt;b&gt;denominator&lt;/b&gt; is the number of equal parts into which the figure is divided. The &lt;b&gt;numerator&lt;/b&gt; is the number of selected parts.&lt;/p&gt;",
    "feedback": "&lt;p&gt;The &lt;b&gt;denominator&lt;/b&gt;, 9, is the number of equal parts into which the figure is divided.&lt;/p&gt;&lt;p&gt;The &lt;b&gt;numerator,&lt;/b &gt; 7, is the number of selected parts.&lt;/p&gt;",
    "seed": {
        "parameters": [
            {
                "name": "Q1",
                "list": [
                    "M3_NyO_22d_7.svg",
                    "M3_NyO_22d_8.svg"
                ]
            }
        ],
        "calculated": [
            {
                "name": "A1",
                "function": "\\frac{7}{9}"
            }
        ],
        "uniques": true
    },
    "algorithm": {
        "name": "calculateOperation",
        "params": {
            "method": "equivLiteral",
            "keyboard": "INTERMEDIATE"
        }
    }
}</t>
    </r>
  </si>
  <si>
    <t>Escribe qué fracción representa la zona coloreada de esta figura.
Imagen M3-NyO-22d-9/M3-NyO-22d-10 (que se alternen aleatoriamente)
La zona coloreada representa {{A1}} de la figura.</t>
  </si>
  <si>
    <t>A1 = 4/7</t>
  </si>
  <si>
    <r>
      <rPr>
        <rFont val="Calibri"/>
        <color rgb="FF000000"/>
        <sz val="12.0"/>
      </rPr>
      <t>{
    "id": "M3-NyO-22d-E-5",
    "stimulus": "&lt;p&gt;Type the fraction that the colored area in this figure represents.&lt;/p&gt;&lt;img src='</t>
    </r>
    <r>
      <rPr>
        <rFont val="Calibri"/>
        <color rgb="FF1155CC"/>
        <sz val="12.0"/>
        <u/>
      </rPr>
      <t>https://blueberry-assets.oneclick.es/</t>
    </r>
    <r>
      <rPr>
        <rFont val="Calibri"/>
        <color rgb="FF000000"/>
        <sz val="12.0"/>
      </rPr>
      <t>{{Q1}}' width=\"300\"&gt;",
    "template": "&lt;p&gt;The colored area represents {{response}} of the figure.&lt;/p&gt;",
    "hint": "&lt;p&gt;The &lt;b&gt;denominator&lt;/b&gt; is the number of equal parts into which the figure is divided. The &lt;b&gt;numerator&lt;/b&gt; is the number of selected parts.&lt;/p&gt;",
    "feedback": "&lt;p&gt;The &lt;b&gt;denominator&lt;/b&gt;, 7, is the number of equal parts into which the figure is divided.&lt;/p&gt;&lt;p&gt;The &lt;b&gt;numerator,&lt;/b &gt; 4, is the number of selected parts.&lt;/p&gt;",
    "seed": {
        "parameters": [
            {
                "name": "Q1",
                "list": [
                    "M3_NyO_22d_9.svg",
                    "M3_NyO_22d_10.svg"
                ]
            }
        ],
        "calculated": [
            {
                "name": "A1",
                "function": "\\frac{4}{7}"
            }
        ],
        "uniques": true
    },
    "algorithm": {
        "name": "calculateOperation",
        "params": {
            "method": "equivLiteral",
            "keyboard": "INTERMEDIATE"
        }
    }
}</t>
    </r>
  </si>
  <si>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</si>
  <si>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</si>
  <si>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</si>
  <si>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r>
      <rPr>
        <rFont val="Calibri"/>
        <color rgb="FF000000"/>
        <sz val="12.0"/>
      </rPr>
      <t>{
    "id": "M3-NyO-22d-A-1",
    "stimulus": "&lt;p&gt;The following portions of a lasagna were left over at a restaurant. Express this amount as a fraction.&lt;/p&gt;&lt;img src='</t>
    </r>
    <r>
      <rPr>
        <rFont val="Calibri"/>
        <color rgb="FF1155CC"/>
        <sz val="12.0"/>
        <u/>
      </rPr>
      <t>https://blueberry-assets.oneclick.es/M3_NyO_22d_11.svg</t>
    </r>
    <r>
      <rPr>
        <rFont val="Calibri"/>
        <color rgb="FF000000"/>
        <sz val="12.0"/>
      </rPr>
      <t>' width=\"300\"&gt;",
    "template": "&lt;p&gt;{{response}} of the lasagna was left over.&lt;/p&gt;",
    "hint": "&lt;p&gt;The &lt;b&gt;denominator&lt;/b&gt; is the number of equal parts into which the figure is divided. The &lt;b&gt;numerator&lt;/b&gt; is the number of selected parts.&lt;/p&gt;",
    "feedback": "&lt;p&gt;The &lt;b&gt;denominator&lt;/b&gt;, 10, is the number of equal parts into which the figure is divided.&lt;/p&gt;&lt;p&gt;The &lt;b&gt;numerator,&lt;/b &gt; 3, is the number of portions being considered.&lt;/p&gt;",
    "seed": {
        "parameters": [],
        "calculated": [
            {
                "name": "A1",
                "function": "\\frac{3}{10}"
            }
        ],
        "uniques": true
    },
    "algorithm": {
        "name": "calculateOperation",
        "params": {
            "method": "equivLiteral",
            "keyboard": "INTERMEDIATE"
        }
    }
}</t>
    </r>
  </si>
  <si>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</si>
  <si>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</si>
  <si>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</si>
  <si>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r>
      <rPr>
        <rFont val="Calibri"/>
        <color rgb="FF000000"/>
        <sz val="12.0"/>
      </rPr>
      <t>{
    "id": "M3-NyO-22d-A-2",
    "stimulus": "&lt;p&gt;George painted the following petals of a flower. What fraction of the total do they represent?&lt;/p&gt;&lt;img src='</t>
    </r>
    <r>
      <rPr>
        <rFont val="Calibri"/>
        <color rgb="FF1155CC"/>
        <sz val="12.0"/>
        <u/>
      </rPr>
      <t>https://blueberry-assets.oneclick.es/M3_NyO_22d_12.svg</t>
    </r>
    <r>
      <rPr>
        <rFont val="Calibri"/>
        <color rgb="FF000000"/>
        <sz val="12.0"/>
      </rPr>
      <t>' width=\"300\"&gt;",
    "template": "&lt;p&gt;The painted petals represent {{response}} of the total.&lt;/p&gt;",
    "hint": "&lt;p&gt;The &lt;b&gt;denominator&lt;/b&gt; is the number of equal parts into which the figure is divided. The &lt;b&gt;numerator&lt;/b&gt; is the number of selected parts.&lt;/p&gt;",
    "feedback": "&lt;p&gt;The &lt;b&gt;denominator&lt;/b&gt;, 12, is the number of equal parts into which the figure is divided.&lt;/p&gt;&lt;p&gt;The &lt;b&gt;numerator,&lt;/b &gt; 8, is the number of petals painted.&lt;/p&gt;",
    "seed": {
        "parameters": [],
        "calculated": [
            {
                "name": "A1",
                "function": "\\frac{8}{12}"
            }
        ],
        "uniques": true
    },
    "algorithm": {
        "name": "calculateOperation",
        "params": {
            "method": "equivLiteral",
            "keyboard": "INTERMEDIATE"
        }
    }
}</t>
    </r>
  </si>
  <si>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</si>
  <si>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</si>
  <si>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</si>
  <si>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r>
      <rPr>
        <rFont val="Calibri"/>
        <color rgb="FF000000"/>
        <sz val="12.0"/>
      </rPr>
      <t>{
    "id": "M3-NyO-22d-A-3",
    "stimulus": "&lt;p&gt;Cheryl has been given as many segments of an orange as shown in the picture. How much of the orange does she have?&lt;/p&gt;&lt;img src='</t>
    </r>
    <r>
      <rPr>
        <rFont val="Calibri"/>
        <color rgb="FF1155CC"/>
        <sz val="12.0"/>
        <u/>
      </rPr>
      <t>https://blueberry-assets.oneclick.es/M3_NyO_22d_13.svg</t>
    </r>
    <r>
      <rPr>
        <rFont val="Calibri"/>
        <color rgb="FF000000"/>
        <sz val="12.0"/>
      </rPr>
      <t>' width=\"300\"&gt;",
    "template": "&lt;p&gt;She has been given {{response}} of the orange.&lt;/p&gt;",
    "hint": "&lt;p&gt;The &lt;b&gt;denominator&lt;/b&gt; is the number of equal parts into which the figure is divided. The &lt;b&gt;numerator&lt;/b&gt; is the number of selected parts.&lt;/p&gt;",
    "feedback": "&lt;p&gt;The &lt;b&gt;denominator&lt;/b&gt;, 10, is the number of equal parts into which the figure is divided.&lt;/p&gt;&lt;p&gt;The &lt;b&gt;numerator,&lt;/b &gt; 4, is the number of segments being considered.&lt;/p&gt;",
    "seed": {
        "parameters": [],
        "calculated": [
            {
                "name": "A1",
                "function": "\\frac{4}{10}"
            }
        ],
        "uniques": true
    },
    "algorithm": {
        "name": "calculateOperation",
        "params": {
            "method": "equivLiteral",
            "keyboard": "INTERMEDIATE"
        }
    }
}</t>
    </r>
  </si>
  <si>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</si>
  <si>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</si>
  <si>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</si>
  <si>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r>
      <rPr>
        <rFont val="Calibri"/>
        <color rgb="FF000000"/>
        <sz val="12.0"/>
      </rPr>
      <t>{
    "id": "M3-NyO-22d-A-4",
    "stimulus": "&lt;p&gt;A farmer divided an orchard equally and planted tomatoes on a portion of land as the one shown in the picture. What fraction does this part of the orchard represent?&lt;/p&gt;&lt;img src='</t>
    </r>
    <r>
      <rPr>
        <rFont val="Calibri"/>
        <color rgb="FF1155CC"/>
        <sz val="12.0"/>
        <u/>
      </rPr>
      <t>https://blueberry-assets.oneclick.es/M3_NyO_22d_14.svg</t>
    </r>
    <r>
      <rPr>
        <rFont val="Calibri"/>
        <color rgb="FF000000"/>
        <sz val="12.0"/>
      </rPr>
      <t>' width=\"300\"&gt;",
    "template": "&lt;p&gt;He planted tomatoes in {{response}} of the garden.&lt;/p&gt;",
    "hint": "&lt;p&gt;The &lt;b&gt;denominator&lt;/b&gt; is the number of equal parts the figure is divided into. The &lt;b&gt;numerator&lt;/b&gt; is the number of selected parts.&lt;/p &gt;",
    "feedback": "&lt;p&gt;The &lt;b&gt;denominator&lt;/b&gt;, 8, is the number of equal parts the figure is divided into.&lt;/p&gt;&lt;p&gt;The &lt;b&gt;numerator&lt;/b&gt; , 5, is the number of painted parts.&lt;/p&gt;",
    "seed": {
        "parameters": [],
        "calculated": [
            {
                "name": "A1",
                "function": "\\frac{5}{8}"
            }
        ],
        "uniques": true
    },
    "algorithm": {
        "name": "calculateOperation",
        "params": {
            "method": "equivLiteral",
            "keyboard": "INTERMEDIATE"
        }
    }
}</t>
    </r>
  </si>
  <si>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</si>
  <si>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</si>
  <si>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r>
      <rPr>
        <rFont val="Calibri"/>
        <color rgb="FF000000"/>
        <sz val="12.0"/>
      </rPr>
      <t>{
    "id": "M3-NyO-22d-A-5",
    "stimulus": "&lt;p&gt;Enzo has a box with as many pieces of cheese as shown in the picture. What fraction of cheese does he have left?&lt;/p&gt;&lt;img src='</t>
    </r>
    <r>
      <rPr>
        <rFont val="Calibri"/>
        <color rgb="FF1155CC"/>
        <sz val="12.0"/>
        <u/>
      </rPr>
      <t>https://blueberry-assets.oneclick.es/M3_NyO_22d_15.svg</t>
    </r>
    <r>
      <rPr>
        <rFont val="Calibri"/>
        <color rgb="FF000000"/>
        <sz val="12.0"/>
      </rPr>
      <t>' width=\"300\"&gt;",
    "template": "&lt;p&gt;He has {{response}} of the cheese left.&lt;/p&gt;",
    "hint": "&lt;p&gt;The &lt;b&gt;denominator&lt;/b&gt; is the number of equal parts into which the figure is divided. The &lt;b&gt;numerator&lt;/b&gt; is the number of selected parts.&lt;/p &gt;",
    "feedback": "&lt;p&gt;The &lt;b&gt;denominator&lt;/b&gt;, 6, is the number of equal parts into which the figure is divided.&lt;/p&gt;&lt;p&gt;The &lt;b&gt;numerator,&lt;/b &gt; 2, is the number of pieces of cheese left.&lt;/p&gt;",
    "seed": {
        "parameters": [],
        "calculated": [
            {
                "name": "A1",
                "function": "\\frac{2}{6}"
            }
        ],
        "uniques": true
    },
    "algorithm": {
        "name": "calculateOperation",
        "params": {
            "method": "equivLiteral",
            "keyboard": "INTERMEDIATE"
        }
    }
}</t>
    </r>
  </si>
  <si>
    <t>M3-NyO-22e</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</si>
  <si>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</si>
  <si>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</si>
  <si>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</si>
  <si>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</si>
  <si>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</si>
  <si>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"M3-NyO-22e-I-1",
    "stimulus": "&lt;p&gt;Which operation is equivalent to the fraction &lt;span class=\"fr-math-v2 fr-draggable\" contenteditable=\"false\" data-original-math=\"\\(\\frac{{{Q1}}}{{{T1}}}\\)\" draggable=\"true\"&gt;\\(\\frac{{{Q1}}}{{{T1}}}\\)&lt;/span&gt;?&lt;/p&gt;",
    "hint": "&lt;p&gt;A fraction is equivalent to a division.&lt;/p&gt;",
    "feedback": "&lt;p&gt;A fraction is equivalent to a division.&lt;/p&gt;&lt;p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t>
  </si>
  <si>
    <t>Escribe la división {{Q1}} : {{T1}} en forma de fracción.
La división es equivalente a la fracción {{A1}}.</t>
  </si>
  <si>
    <t>T1 = {{Q1}}+{{Q2}}
A1 = {{Q1}}/{{T1}}</t>
  </si>
  <si>
    <t>{
    "id": "M3-NyO-22e-E-1",
    "stimulus": "&lt;p&gt;Type the division {{Q1}} : {{T1}} expressed as a fraction.&lt;/p&gt;",
    "template": "&lt;p&gt;The division is equivalent to the fraction {{response}}.&lt;/p&gt;",
    "hint": "A fraction is equivalent to a division.",
    "feedback": "&lt;p&gt;A fraction is equivalent to a division.&lt;/p&gt;&lt;p style=\"text-align: center\"&gt;{{Q1}} : {{T1}} = &lt;span class=\"fr-math-v2 fr-draggable\" contenteditable=\" false\" data-original-math=\"\\(\\frac{{{Q1}}}{{{T1}}}\\)\" draggable=\"true\"&gt;\\(\\frac {{{Q1}}}{{{T1}}}\\)&lt;/span&gt;&lt;/p&gt;",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t>
  </si>
  <si>
    <t>M3-NyO-22g</t>
  </si>
  <si>
    <t>Entiende que una fracción representa una parte de un total</t>
  </si>
  <si>
    <t>&lt;p&gt;Una tienda ha vendido {{Q1}} de las {{T1}} lámparas que tenían en el escaparate. ¿Cómo se expresa la fracción de las lámparas vendidas?&lt;/p&gt;
{{Q1}}/{{T1}}*
{{T1}}/{{Q1}}
1/{{T1}}</t>
  </si>
  <si>
    <t>Q1= Min=2; Max= 9; Step=1
Q2= Min=1; Max= 9; Step=1
uniques: false</t>
  </si>
  <si>
    <t>&lt;p&gt;Una fracción está formada por un numerador y un denominador.&lt;/p&gt;</t>
  </si>
  <si>
    <t>&lt;p&gt;La fracción es {{Q1}}/{{T1}}.&lt;/p&gt;&lt;p&gt;{{Q1}} → &lt;b&gt;numerador&lt;/b&gt;: el número de partes respecto al total.&lt;/p&gt;&lt;p&gt;{{T1}} → &lt;b&gt;denominador&lt;/b&gt;: el número de partes iguales en las que se divide el total.&lt;/p&gt;</t>
  </si>
  <si>
    <t>{
    "id": "M3-NyO-22g-I-1",
    "stimulus": "&lt;p&gt;A store sold {{Q1}} of the {{T1}} lamps they had in the window. How would you express the fraction of the lamps sold?&lt;/p&gt;",
    "template": "&lt;p&gt;The fraction is {{response}}.&lt;/p&gt;",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2,
                "max": 9,
                "step": 1
            }
        ],
        "calculated": [
            {
                "name": "T1",
                "label": "{{function}}",
                "function": "{{Q1}}+{{Q2}}",
                "temp": true
            },
            {
                "name": "A1",
                "label": "&lt;span class=\"fr-math-v2 fr-draggable\" contenteditable=\"false\" data-original-math=\"\\(\\frac{{{Q1}}}{{{T1}}}\\)\" draggable=\"true\"&gt;\\(\\frac{{{Q1}}}{{{T1}}}\\)&lt;/span&gt;"
            },
            {
                "name": "A2",
                "label": "&lt;span class=\"fr-math-v2 fr-draggable\" contenteditable=\"false\" data-original-math=\"\\(\\frac{{{T1}}}{{{Q1}}}\\)\" draggable=\"true\"&gt;\\(\\frac{{{T1}}}{{{Q1}}}\\)&lt;/span&gt;",
                "incorrect": true
            },
            {
                "name": "A3",
                "label": "&lt;span class=\"fr-math-v2 fr-draggable\" contenteditable=\"false\" data-original-math=\"\\(\\frac{{{1}}}{{{T1}}}\\)\" draggable=\"true\"&gt;\\(\\frac{{{1}}}{{{T1}}}\\)&lt;/span&gt;",
                "incorrect": true
            }
        ],
        "uniques": true
    },
    "algorithm": {
        "name": "calculateOperation",
        "template": "Cloze with drag &amp; drop"
    }
}</t>
  </si>
  <si>
    <t>&lt;p&gt;Jesús va a hacer una tortilla con {{Q1}} huevos de una caja de 12. ¿Qué fracción de huevos va a utilizar?&lt;/p&gt;
{{Q1}}/12*
12/{{Q1}}
1/{{Q1}}</t>
  </si>
  <si>
    <t>Q1= Min=2; Max= 11; Step=1</t>
  </si>
  <si>
    <t>N/A</t>
  </si>
  <si>
    <t>&lt;p&gt;La fracción es {{Q1}}/12.&lt;/p&gt;&lt;p&gt;{{Q1}} → &lt;b&gt;numerador&lt;/b&gt;: el número de partes respecto al total.&lt;/p&gt;&lt;p&gt;12 → &lt;b&gt;denominador&lt;/b&gt;: el número de partes iguales en las que se divide el total.&lt;/p&gt;</t>
  </si>
  <si>
    <t>{
    "id": "M3-NyO-22g-I-2",
    "stimulus": "&lt;p&gt;Jack is going to make an omelette using {{Q1}} eggs of a box with 12 eggs. What fraction of eggs is he going to use?&lt;/p&gt;",
    "template": "&lt;p&gt;The fraction is {{response}}.&lt;/p&gt;",
    "hint": "&lt;p&gt;A fraction has a numerator and a denominator.&lt;/p&gt;",
    "feedback": "&lt;p&gt;The fraction is &lt;span class=\"fr-math-v2 fr-draggable\" contenteditable=\"false\" data-original-math=\"\\(\\frac{{{Q1}}}{12}\\)\" draggable=\"true\"&gt;\\(\\frac{{{Q1}}}{12}\\)&lt;/span&gt;.&lt;/p&gt;&lt;p&gt;{{Q1}} → &lt;b&gt;numerator:&lt;/b&gt; the number of parts of a whole that are being considered.&lt;/p&gt;&lt;p&gt;12 → &lt;b&gt;denominator:&lt;/b&gt; the number of equal parts into which that whole is divided.&lt;/p&gt;",
    "seed": {
        "parameters": [
            {
                "name": "Q1",
                "label": null,
                "min": 2,
                "max": 11,
                "step": 1
            }
        ],
        "calculated": [
            {
                "name": "A1",
                "label": "&lt;span class=\"fr-math-v2 fr-draggable\" contenteditable=\"false\" data-original-math=\"\\(\\frac{{{Q1}}}{12}\\)\" draggable=\"true\"&gt;\\(\\frac{{{Q1}}}{12}\\)&lt;/span&gt;"
            },
            {
                "name": "A2",
                "label": "&lt;span class=\"fr-math-v2 fr-draggable\" contenteditable=\"false\" data-original-math=\"\\(\\frac{12}{{{Q1}}}\\)\" draggable=\"true\"&gt;\\(\\frac{12}{{{Q1}}}\\)&lt;/span&gt;",
                "incorrect": true
            },
            {
                "name": "A3",
                "label": "&lt;span class=\"fr-math-v2 fr-draggable\" contenteditable=\"false\" data-original-math=\"\\(\\frac{1}{{{Q1}}}\\)\" draggable=\"true\"&gt;\\(\\frac{1}{{{Q1}}}\\)&lt;/span&gt;",
                "incorrect": true
            }
        ],
        "uniques": true
    },
    "algorithm": {
        "name": "calculateOperation",
        "template": "Cloze with drag &amp; drop"
    }
}</t>
  </si>
  <si>
    <t>&lt;p&gt;Valentina ha estado resfriada {{Q1}} días de una semana. ¿Cómo se expresan estos días en forma de fracción?&lt;p&gt;
{{Q1}}/7*
7/{{Q1}}
1/7</t>
  </si>
  <si>
    <t>Q1= Min=2; Max= 6; Step=1</t>
  </si>
  <si>
    <t>&lt;p&gt;La fracción es {{Q1}}/{{T1}}.&lt;/p&gt;&lt;p&gt;{{Q1}} → &lt;b&gt;numerador&lt;/b&gt;: el número de partes respecto al total.&lt;/p&gt;&lt;p&gt;7 → &lt;b&gt;denominador&lt;/b&gt;: el número de partes iguales en las que se divide el total.&lt;/p&gt;</t>
  </si>
  <si>
    <t>{
    "id": "M3-NyO-22g-I-3",
    "stimulus": "&lt;p&gt;Last week, Valerie had a cold that lasted {{Q1}} days. How is this time expressed as a fraction?&lt;/p&gt;",
    "template": "&lt;p&gt;Valerie was ill {{response}} of the week.&lt;/p&gt;",
    "hint": "&lt;p&gt;A fraction has a numerator and a denominator.&lt;/p&gt;",
    "feedback": "&lt;p&gt;The fraction is &lt;span class=\"fr-math-v2 fr-draggable\" contenteditable=\"false\" data-original-math=\"\\(\\frac{{{Q1}}}{7}\\)\" draggable=\"true\"&gt;\\(\\frac{{{Q1}}}{7}\\)&lt;/span&gt;.&lt;/p&gt;&lt;p&gt;{{Q1}} → &lt;b&gt;numerator:&lt;/b&gt; the number of parts of a whole that are being considered.&lt;/p&gt;&lt;p&gt;12 → &lt;b&gt;denominator:&lt;/b&gt; the number of equal parts into which that whole is divided.&lt;/p&gt;",
    "seed": {
        "parameters": [
            {
                "name": "Q1",
                "label": null,
                "min": 2,
                "max": 6,
                "step": 1
            }
        ],
        "calculated": [
            {
                "name": "A1",
                "label": "&lt;span class=\"fr-math-v2 fr-draggable\" contenteditable=\"false\" data-original-math=\"\\(\\frac{{{Q1}}}{7}\\)\" draggable=\"true\"&gt;\\(\\frac{{{Q1}}}{7}\\)&lt;/span&gt;"
            },
            {
                "name": "A2",
                "label": "&lt;span class=\"fr-math-v2 fr-draggable\" contenteditable=\"false\" data-original-math=\"\\(\\frac{7}{{{Q1}}}\\)\" draggable=\"true\"&gt;\\(\\frac{7}{{{Q1}}}\\)&lt;/span&gt;",
                "incorrect": true
            },
            {
                "name": "A3",
                "label": "&lt;span class=\"fr-math-v2 fr-draggable\" contenteditable=\"false\" data-original-math=\"\\(\\frac{1}{{{Q1}}}\\)\" draggable=\"true\"&gt;\\(\\frac{1}{{{Q1}}}\\)&lt;/span&gt;",
                "incorrect": true
            }
        ],
        "uniques": true
    },
    "algorithm": {
        "name": "calculateOperation",
        "template": "Cloze with drag &amp; drop"
    }
}</t>
  </si>
  <si>
    <t>&lt;p&gt;Al ayudar a poner la mesa, Manuel solo ha puesto {{Q1}} tenedores para las {{T1}} personas que van a comer. Escribe la fracción de tenedores que hay sobre la mesa.&lt;/p&gt;
&lt;p&gt;La fracción de tenedores es {{A1}}.&lt;/p&gt;</t>
  </si>
  <si>
    <t>{
    "id": "M3-NyO-22g-E-1",
    "stimulus": "&lt;p&gt;While setting the table, Melvin placed {{Q1}} forks for the {{T1}} people who are going to eat. Write the fraction of forks that are on the table.&lt;/p&gt;",
    "template": "&lt;p&gt;The fraction of forks is {{response}}.&lt;/p&gt;",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1,
                "max": 9,
                "step": 1
            }
        ],
        "calculated": [
            {
                "name": "T1",
                "label": "{{function}}",
                "function": "{{Q1}}+{{Q2}}",
                "temp": true
            },
            {
                "name": "A1",
                "label": "{{function}}",
                "function": "\\frac{{{Q1}}}{{{T1}}}"
            }
        ],
        "uniques": false
    },
    "algorithm": {
        "name": "calculateOperation",
        "params": {
            "method": "equivLiteral",
            "keyboard": "INTERMEDIATE"
        }
    }
}</t>
  </si>
  <si>
    <t>&lt;p&gt;Luis ha comido {{Q1}} porciones de una &lt;i&gt;pizza&lt;/i&gt; partida en 8 partes. Escribe la fracción de &lt;i&gt;pizza&lt;/i&gt; que ha comido Luis.&lt;/p&gt;
&lt;p&gt;Ha comido {{A1}} de la &lt;i&gt;pizza.&lt;/i&gt;&lt;/p&gt;</t>
  </si>
  <si>
    <t>Q1= Min=2; Max= 7; Step=1</t>
  </si>
  <si>
    <t>A1 = {{Q1}}/8</t>
  </si>
  <si>
    <t>&lt;p&gt;La fracción es {{Q1}}/8.&lt;/p&gt;&lt;p&gt;{{Q1}} → &lt;b&gt;numerador&lt;/b&gt;: el número de partes respecto al total.&lt;/p&gt;&lt;p&gt;8 → &lt;b&gt;denominador&lt;/b&gt;: el número de partes iguales en las que se divide el total.&lt;/p&gt;</t>
  </si>
  <si>
    <t>{
    "id": "M3-NyO-22g-E-2",
    "stimulus": "&lt;p&gt;Louis ate {{Q1}} slices of a pizza that was split into 8 parts. Write the fraction of pizza that Louis ate.&lt;/p&gt;",
    "template": "&lt;p&gt;He ate {{response}} of the  pizza.&lt;/p&gt;",
    "hint": "&lt;p&gt;A fraction has a numerator and a denominator.&lt;/p&gt;",
    "feedback": "&lt;p&gt;The fraction is &lt;span class=\"fr-math-v2 fr-draggable\" contenteditable=\"false\" data-original-math=\"\\(\\frac{{{Q1}}}{8}\\)\" draggable=\"true\"&gt;\\(\\frac{{{Q1}}}{8}\\)&lt;/span&gt;.&lt;/p&gt;&lt;p&gt;{{Q1}} →  &lt;b&gt;numerator:&lt;/b&gt; the number of parts of a whole that are being considered.&lt;/p&gt;&lt;p&gt;8 → &lt;b&gt;denominator:&lt;/b&gt; the number of equal parts into which that whole is divided.&lt;/p&gt;",
    "seed": {
        "parameters": [
            {
                "name": "Q1",
                "label": null,
                "min": 2,
                "max": 7,
                "step": 1
            }
        ],
        "calculated": [
            {
                "name": "A1",
                "label": "{{function}}",
                "function": "\\frac{{{Q1}}}{8}"
            }
        ],
        "uniques": true
    },
    "algorithm": {
        "name": "calculateOperation",
        "params": {
            "method": "equivLiteral",
            "keyboard": "INTERMEDIATE"
        }
    }
}</t>
  </si>
  <si>
    <t>&lt;p&gt;En una página de un álbum hay {{T1}} huecos y {{Q1}} tienen fotografías. Escribe cuál es la fracción de fotografías en esta página.&lt;/p&gt;
&lt;p&gt;La página tiene {{A1}} ocupados.&lt;/p&gt;</t>
  </si>
  <si>
    <t>{
    "id": "M3-NyO-22g-E-3",
    "stimulus": "&lt;p&gt;On a page of a photo album there are {{T1}} spaces, of which {{Q1}} already contain a picture. Type the fraction of the spaces on this page that are occupied.&lt;/p&gt;",
    "template": "&lt;p&gt;{{response}} of the spaces are occupied.&lt;/p&gt;",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1,
                "max": 9,
                "step": 1
            }
        ],
        "calculated": [
            {
                "name": "T1",
                "label": "{{function}}",
                "function": "{{Q1}}+{{Q2}}",
                "temp": true
            },
            {
                "name": "A1",
                "label": "{{function}}",
                "function": "\\frac{{{Q1}}}{{{T1}}}"
            }
        ],
        "uniques": false
    },
    "algorithm": {
        "name": "calculateOperation",
        "params": {
            "method": "equivLiteral",
            "keyboard": "INTERMEDIATE"
        }
    }
}</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</si>
  <si>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</si>
  <si>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</si>
  <si>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</si>
  <si>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</si>
  <si>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</si>
  <si>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</si>
  <si>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</si>
  <si>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</si>
  <si>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
    "id": "M3-NyO-23a-I-1",
    "stimulus": "&lt;p&gt;Select the correct comparison.&lt;/p&gt;",
    "hint": "&lt;p&gt;When the denominators are the same, you need to compare the numerators.&lt;/p&gt;",
    "feedback": "&lt;p&gt;When the denominators are the same, you need to compare the numerators.&lt;/p&gt;&lt;p&gt;For example, &lt;span class=\"fr-math-v2 fr-draggable\" contenteditable=\"false\" data- original-math=\"\\(\\frac{{{Q1}}}{{{T10}}}\\)\" draggable=\"true\"&gt;\\(\\frac{{{Q1}}}{{{T10}}}\\)&lt;/span&gt; &lt; &lt;span class=\"fr-math-v2 fr-draggable\" contenteditable=\"false\" data-original-math=\"\\ (\\frac{{{T2}}}{{{T10}}}\\)\" draggable=\"true\"&gt;\\(\\frac{{{T2}}}{{{T10}} }\\)&lt;/span&gt; because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</si>
  <si>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</si>
  <si>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</si>
  <si>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</si>
  <si>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</si>
  <si>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</si>
  <si>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</si>
  <si>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</si>
  <si>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
    "id": "M3-NyO-23a-E-1",
    "stimulus": "&lt;p&gt;Drag and put the following fractions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"name": "Q4",
                "min": 1,
                "max": 9,
                "step": 1
            }
        ],
        "calculated": [
            {
                "name": "T1",
                "function": "math.max({{Q2}}, {{Q3}}, {{Q4}})+{{Q1}}",
                "temp": true
            },
            {
                "name": "T2",
                "function": "math.min({{Q2}},{{Q3}},{{Q4}})",
                "temp": true
            },
            {
                "name": "T3",
                "function": "{{Q2}}+{{Q3}}+{{Q4}}-math.min({{Q2}},{{Q3}},{{Q4}})-math.max({{Q2}},{{Q3}},{{Q4}})",
                "temp": true
            },
            {
                "name": "T4",
                "function": "math.max({{Q2}},{{Q3}},{{Q4}})",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</si>
  <si>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</si>
  <si>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</si>
  <si>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</si>
  <si>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</si>
  <si>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
    "id": "M3-NyO-23a-E-2",
    "stimulus": "&lt;p&gt;Drag and put the following fractions in the correct order from lowest to highest.&lt;/p&gt;",
    "template": "&lt;p style=\"text-align:center;\"&gt;{{response}} &lt; {{response}} &lt;from lowest to highest.&lt;/p&gt;",
    "template": "&lt;p style=\"text-align:center;\"&gt;{{response}} &gt; {{response}} &gt; {{response}}&lt;/p&gt;",
    "hint": "&lt;p&gt;When the denominators are the same, you need to compare the numerators.&lt;/p&gt;",
    "feedback": "&lt;p&gt;When the denominators are the same, you need to compare the numerators.&lt;/p&gt;&lt;p&gt;That is, &lt;span class=\"fr-math-v2 fr-draggable\" contenteditable=\"false\" data-original-math=\" \\(\\frac{{{T4}}}{{{T1}}}\\)\" draggable=\"true\"&gt;\\(\\frac{{{T4}}}{{{T1}}}\\)&lt;/span &gt; &gt; &lt;span class=\"fr-math-v2 fr-draggable\" contenteditable=\"false\" data-original-math=\"\\(\\frac{{{T3}}}{{{T1}}}\\)\" draggable =\"true\"&gt;\\(\\frac{{{T3}}}{{{T1}}}\\)&lt;/span&gt; &gt; &lt;span class=\"fr-math-v2 fr-draggable\" contenteditable=\"false\" data -original-math=\"\\(\\frac{{{T2}}}{{{T1}}}\\)\" draggable=\"true\"&gt;\\(\\frac{{{T2}}}{{{T1}} }\\)&lt;/span&gt; because {{T4}} &gt; {{T3}} &gt; {{T2}}.&lt;/p&gt;",
    "seed": {
        "parameters": [
            {
                "name": "Q1",
                "min": 1,
                "max": 9,
                "step": 1
            },
            {
                "name": "Q2",
                "min": 1,
                "max": 9,
                "step": 1
            },
            {
                "name": "Q3",
                "min": 1,
                "max": 9,
                "step": 1
            },
            {
                "name": "Q4",
                "min": 1,
                "max": 9,
                "step": 1
            }
        ],
        "calculated": [
            {
                "name": "T1",
                "function": "math.max({{Q2}}, {{Q3}}, {{Q4}})+{{Q1}}",
                "temp": true
            },
            {
                "name": "T2",
                "function": "math.min({{Q2}},{{Q3}},{{Q4}})",
                "temp": true
            },
            {
                "name": "T3",
                "function": "{{Q2}}+{{Q3}}+{{Q4}}-math.min({{Q2}},{{Q3}},{{Q4}})-math.max({{Q2}},{{Q3}},{{Q4}})",
                "temp": true
            },
            {
                "name": "T4",
                "function": "math.max({{Q2}},{{Q3}},{{Q4}})",
                "temp": true
            },
            {
                "name": "A1",
                "label": "&lt;span class=\"fr-math-v2 fr-draggable\" contenteditable=\"false\" data-original-math=\"\\(\\frac{{{T4}}}{{{T1}}}\\)\" draggable=\" true\"&gt;\\(\\frac{{{T4}}}{{{T1}}}\\)&lt;/span&gt;",
                "function": ""
            },
            {
                "name": "A2",
                "label": "&lt;span class=\"fr-math-v2 fr-draggable\" contenteditable=\"false\" data-original-math=\"\\(\\frac{{{T3}}}{{{T1}}}\\)\" draggable=\" true\"&gt;\\(\\frac{{{T3}}}{{{T1}}}\\)&lt;/span&gt;",
                "function": ""
            },
            {
                "name": "A3",
                "label": "&lt;span class=\"fr-math-v2 fr-draggable\" contenteditable=\"false\" data-original-math=\"\\(\\frac{{{T2}}}{{{T1}}}\\)\" draggable=\" true\"&gt;\\(\\frac{{{T2}}}{{{T1}}}\\)&lt;/span&gt;",
                "function": ""
            }
        ],
        "uniques": true
    },
    "algorithm": {
        "name": "calculateOperation",
        "template": "Cloze with drag &amp; drop",
        "params": {
            "keyboard": "INTERMEDIATE"
        }
    }
}</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</si>
  <si>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</si>
  <si>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</si>
  <si>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</si>
  <si>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</si>
  <si>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</si>
  <si>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
    "id": "M3-NyO-23a-A-1",
    "stimulus": "&lt;p&gt;On a streaming service, &lt;span class=\"fr-math-v2 fr-draggable\" contenteditable=\"false\" data-original-math=\"\\(\\frac{{{Q1}}}{{{T1}} }\\)\" draggable=\"true\"&gt;\\(\\frac{{{Q1}}}{{{T1}}}\\)&lt;/span&gt; of the movies are romance movies, &lt;span class=\"fr-math- v2 fr-draggable\" contenteditable=\"false\" data-original-math=\"\\(\\frac{{{Q2}}}{{{T1}}}\\)\" draggable=\"true\"&gt;\\(\\frac{{{Q2}}}{{{T1}}}\\)&lt;/span&gt; are adventure movies and &lt;span class=\"fr-math-v2 fr-draggable\" contenteditable=\"false\" data-original-math=\"\\( \\frac{{{Q3}}}{{{T1}}}\\)\" draggable=\"true\"&gt;\\(\\frac{{{Q3}}}{{{T1}}}\\)&lt;/span&gt; are animation movies. Drag and put these fractions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</si>
  <si>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</si>
  <si>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</si>
  <si>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</si>
  <si>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</si>
  <si>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
    "id": "M3-NyO-23a-A-2",
    "stimulus": "&lt;p&gt;In Malena's playlist, &lt;span class=\"fr-math-v2 fr-draggable\" contenteditable=\"false\" data-original-math=\"\\(\\frac{{{Q1}}}{{{T1}}}\\)\" draggable=\"true\"&gt;\\(\\frac{{{Q1}}}{{{T1}}}\\)&lt;/span&gt; are songs in Spanish, &lt;span class=\"fr-math-v2 fr-draggable\" contenteditable=\"false\" data-original-math=\"\\(\\frac{{{Q2}}}{{{T1}}}\\)\" draggable=\"true\" &gt;\\(\\frac{{{Q2}}}{{{T1}}}\\)&lt;/span&gt; are in English and &lt;span class=\"fr-math-v2 fr-draggable\" contenteditable=\"false\" data- original-math=\"\\(\\frac{{{Q3}}}{{{T1}}}\\)\" draggable=\"true\"&gt;\\(\\frac{{{Q3}}}{{{T1}}} \\)&lt;/span&gt;, in Korean. Drag and put  the fractions in the correct order from highest to lowest.&lt;/p&gt;",
    "template": "&lt;p style=\"text-align:center;\"&gt;{{response}} &gt; {{response}} &gt; {{response}}&lt;/p&gt;",
    "hint": "&lt;p&gt;When the denominators are the same, you need to compare the numerators.&lt;/p&gt;",
    "feedback": "&lt;p&gt;When the denominators are the same, you need to compare the numerators.&lt;/p&gt;&lt;p&gt;That is, &lt;span class=\"fr-math-v2 fr-draggable\" contenteditable=\"false\" data-original-math=\" \\(\\frac{{{T4}}}{{{T1}}}\\)\" draggable=\"true\"&gt;\\(\\frac{{{T4}}}{{{T1}}}\\)&lt;/span &gt; &gt; &lt;span class=\"fr-math-v2 fr-draggable\" contenteditable=\"false\" data-original-math=\"\\(\\frac{{{T3}}}{{{T1}}}\\)\" draggable =\"true\"&gt;\\(\\frac{{{T3}}}{{{T1}}}\\)&lt;/span&gt; &gt; &lt;span class=\"fr-math-v2 fr-draggable\" contenteditable=\"false\" data -original-math=\"\\(\\frac{{{T2}}}{{{T1}}}\\)\" draggable=\"true\"&gt;\\(\\frac{{{T2}}}{{{T1}} }\\)&lt;/span&gt; because {{T4}} &gt; {{T3}} &gt; {{T2}}.&lt;/p&gt;",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data-original-math=\"\\(\\frac{{{T4}}}{{{T1}}}\\)\" draggable=\" true\"&gt;\\(\\frac{{{T4}}}{{{T1}}}\\)&lt;/span&gt;",
                "function": ""
            },
            {
                "name": "A2",
                "label": "&lt;span class=\"fr-math-v2 fr-draggable\" contenteditable=\"false\" data-original-math=\"\\(\\frac{{{T3}}}{{{T1}}}\\)\" draggable=\" true\"&gt;\\(\\frac{{{T3}}}{{{T1}}}\\)&lt;/span&gt;",
                "function": ""
            },
            {
                "name": "A3",
                "label": "&lt;span class=\"fr-math-v2 fr-draggable\" contenteditable=\"false\" data-original-math=\"\\(\\frac{{{T2}}}{{{T1}}}\\)\" draggable=\" true\"&gt;\\(\\frac{{{T2}}}{{{T1}}}\\)&lt;/span&gt;",
                "function": ""
            }
        ],
        "uniques": true
    },
    "algorithm": {
        "name": "calculateOperation",
        "template": "Cloze with drag &amp; drop",
        "params": {
            "keyboard": "INTERMEDIATE"
        }
    }
}</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</si>
  <si>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</si>
  <si>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</si>
  <si>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</si>
  <si>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</si>
  <si>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
    "id": "M3-NyO-23a-A-3",
    "stimulus": "&lt;p&gt;In Natalie's fishbowl, &lt;span class=\"fr-math-v2 fr-draggable\" contenteditable=\"false\" data-original-math=\"\\(\\frac{{{Q1}}}{{{T1}}}\\)\" draggable=\"true\"&gt;\\(\\frac{{{Q1}}}{{{T1}}}\\)&lt;/span&gt; of fish are sparkling gouramis, &lt;span class=\"fr-math -v2 fr-draggable\" contenteditable=\"false\" data-original-math=\"\\(\\frac{{{Q2}}}{{{T1}}}\\)\" draggable=\"true\"&gt;\\(\\frac{ {{Q2}}}{{{T1}}}\\)&lt;/span&gt; are betta fish and &lt;span class=\"fr-math-v2 fr-draggable\" contenteditable=\"false\" data- original-math=\"\\(\\frac{{{Q3}}}{{{T1}}}\\)\" draggable=\"true\"&gt;\\(\\frac{{{Q3}}}{{{T1}}} \\)&lt;/span&gt; are zebrafish. Drag and put the fractions of these species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</si>
  <si>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</si>
  <si>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</si>
  <si>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</si>
  <si>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
    "id": "M3-NyO-23a-A-4",
    "stimulus": "&lt;p&gt;In an artistic mosaic, &lt;span class=\"fr-math-v2 fr-draggable\" contenteditable=\"false\" data-original-math=\"\\(\\frac{{{Q1}}}{{{T1}}}\\)\" draggable=\"true\"&gt;\\(\\frac{{{Q1}}}{{{T1}}}\\)&lt;/span&gt; of the tiles are red, &lt;span class=\"fr- math-v2 fr-draggable\" contenteditable=\"false\" data-original-math=\"\\(\\frac{{{Q2}}}{{{T1}}}\\)\" draggable=\"true\"&gt;\\(\\frac {{{Q2}}}{{{T1}}}\\)&lt;/span&gt; are blue and &lt;span class=\"fr-math-v2 fr-draggable\" contenteditable=\"false\" data-original-math=\"\\ (\\frac{{{Q3}}}{{{T1}}}\\)\" draggable=\"true\"&gt;\\(\\frac{{{Q3}}}{{{T1}}}\\)&lt;/span&gt; are yellow. Drag and put the fractions of the colors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t>
  </si>
  <si>
    <t>En una tienda de electrodomésticos, {{Q1}}/{{T1}} de las ventas fueron de lavavajillas, {{Q2}}/{{T1}} de microondas y {{Q3}}/{{T1}} de neveras. Ordena los electrodomésticos de menor a mayor.
Lavavajillas: {{Q1}}/{{T1}}
Microondas: {{Q2}}/{{T1}}
Neveras: {{Q3}}/{{T1}}</t>
  </si>
  <si>
    <t>{
    "id": "M3-NyO-23a-A-5",
    "stimulus": "&lt;p&gt;Last week at an appliance store, &lt;span class=\"fr-math-v2 fr-draggable\" contenteditable=\"false\" data-original-math=\"\\(\\frac{{{Q1}}}{{{T1}}}\\)\" draggable=\"true\"&gt;\\(\\frac{{{Q1}}}{{{T1}}}\\)&lt;/span&gt; of sales were dishwashers, &lt;span class=\"fr- math-v2 fr-draggable\" contenteditable=\"false\" data-original-math=\"\\(\\frac{{{Q2}}}{{{T1}}}\\)\" draggable=\"true\"&gt;\\(\\frac {{{Q2}}}{{{T1}}}\\)&lt;/span&gt; were microwaves and &lt;span class=\"fr-math-v2 fr-draggable\" contenteditable=\"false\" data-original-math=\"\\ (\\frac{{{Q3}}}{{{T1}}}\\)\" draggable=\"true\"&gt;\\(\\frac{{{Q3}}}{{{T1}}}\\)&lt;/span&gt; were refrigerators. Drag and put the fractions of these appliances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</si>
  <si>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</si>
  <si>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</si>
  <si>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</si>
  <si>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</si>
  <si>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</si>
  <si>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</si>
  <si>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
    "id": "M3-NyO-23b-I-1",
    "stimulus": "&lt;p&gt;Select the group of fractions that are arranged from from lowest to highest.&lt;/p&gt;",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fraction.&lt;/p&gt;&lt;p&gt;For example, &lt;span class=\"fr-math-v2 fr-draggable\" contenteditable=\"false\" data-original-math=\"\\(\\frac{1}{3}\\)\" draggable=\"true\"&gt;\\(\\frac{1}{3}\\)&lt;/span&gt; &gt; &lt;span class=\"fr-math-v2 fr-draggable\" contenteditable=\"false\" data-original-math=\"\\(\\frac{1}{4}\\)\" draggable=\"true\"&gt;\\(\\frac{1}{4}\\)&lt;/span&gt; because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</si>
  <si>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</si>
  <si>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</si>
  <si>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</si>
  <si>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</si>
  <si>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
    "id": "M3-NyO-23b-E-1",
    "stimulus": "&lt;p&gt;Drag and put the following fractions in the correct order from lowest to highest.&lt;/p&gt;",
    "template": "&lt;p style=\"text-align:center;\"&gt;{{response}} &lt; {{response}} &lt; {{response}}&lt;/p&gt;",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t>
  </si>
  <si>
    <t>Ordena de mayor a menor las siguientes fracciones.
{{Q1}}/{{T1}}
{{Q1}}/{{T2}}
{{Q1}}/{{T3}}</t>
  </si>
  <si>
    <t>{
    "id": "M3-NyO-23b-E-2",
    "stimulus": "&lt;p&gt;Drag and put the following fractions in the correct order from highest to lowest.&lt;/p&gt;",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
    "template": "&lt;p style=\"text-align:center;\"&gt;{{response}} &gt; {{response}} &gt;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"A1",
                "label": "&lt;span class=\"fr-math-v2 fr-draggable\" contenteditable=\"false\" data-original-math=\"\\(\\frac{{{Q1}}}{{{T3}}}\\)\" draggable=\"true\"&gt;\\(\\frac{{{Q1}}}{{{T3}}}\\)&lt;/span&gt;",
                "function": ""
            },
            {
                "name": "A2",
                "label": "&lt;span class=\"fr-math-v2 fr-draggable\" contenteditable=\"false\" data-original-math=\"\\(\\frac{{{Q1}}}{{{T2}}}\\)\" draggable=\"true\"&gt;\\(\\frac{{{Q1}}}{{{T2}}}\\)&lt;/span&gt;",
                "function": ""
            },
            {
                "name": "A3",
                "label": "&lt;span class=\"fr-math-v2 fr-draggable\" contenteditable=\"false\" data-original-math=\"\\(\\frac{{{Q1}}}{{{T1}}}\\)\" draggable=\"true\"&gt;\\(\\frac{{{Q1}}}{{{T1}}}\\)&lt;/span&gt;",
                "function": ""
            }
        ],
        "uniques": true
    },
    "algorithm": {
        "name": "calculateOperation",
        "template": "Cloze with drag &amp; drop",
        "params": {
            "keyboard": "INTERMEDIATE"
        }
    }
}</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</si>
  <si>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</si>
  <si>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</si>
  <si>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</si>
  <si>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</si>
  <si>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
    "id": "M3-NyO-23b-A-1",
    "stimulus": "&lt;p&gt;Brenda baked three cakes for her birthday. Her neighbors ate &lt;span class=\"fr-math-v2 fr-draggable\" contenteditable=\"false\" data-original-math=\"\\(\\frac{{{Q1}}}{{{T1}}}\\)\" draggable=\"true\"&gt;\\(\\frac{{{Q1}}}{{{T1}}}\\)&lt;/span&gt; of the first; her family ate &lt;span class=\"fr-math-v2 fr-draggable\" contenteditable=\"false\" data-original-math=\"\\(\\frac{{{Q1}}}{{{T2}}}\\)\" draggable=\"true\"&gt;\\(\\frac{{{Q1}}}{{{T2}}}\\)&lt;/span&gt; of the second cake; and her friends ate &lt;span class=\"fr-math-v2 fr-draggable\" contenteditable=\"false\" data-original-math=\"\\(\\frac{{{Q1}}}{{{T3}}}\\)\" draggable=\"true\"&gt;\\(\\frac{{{Q1}}}{{{T3}}}\\)&lt;/span&gt; of the third cake. Which of the three fractions represents the largest amount?&lt;/p&gt;",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
    "seed": {
        "parameters": [
            {
                "name": "Q1",
                "label": null,
                "min": 2,
                "max": 6,
                "step": 1
            },
            {
                "name": "Q2",
                "label": null,
                "min": 2,
                "max": 6,
                "step": 1
            },
            {
                "name": "Q3",
                "label": null,
                "min": 2,
                "max": 6,
                "step": 1
            },
            {
                "name": "Q4",
                "label": null,
                "min": 2,
                "max": 6,
                "step": 1
            }
        ],
        "calculated": [
            {
                "name": "T1",
                "function": "{{Q1}}+{{Q2}}",
                "temp": true
            },
            {
                "name": "T2",
                "function": "{{Q1}}+{{Q3}}",
                "temp": true
            },
            {
                "name": "T3",
                "function": "{{Q1}}+{{Q4}}",
                "temp": true
            },
            {
                "name": "T4",
                "function": "math.min({{T1}},{{T2}},{{T3}})",
                "temp": true
            },
            {
                "name": "T5",
                "function": "math.max({{T1}},{{T2}},{{T3}})",
                "temp": true
            },
            {
                "name": "T6",
                "function": "{{T1}}+{{T2}}+{{T3}}-{{T4}}-{{T5}}",
                "temp": true
            },
            {
                "name": "A1",
                "label": "&lt;span class=\"fr-math-v2 fr-draggable\" contenteditable=\"false\" data-original-math=\"\\(\\frac{{{Q1}}}{{{T4}}}\\)\" draggable=\"true\"&gt;\\(\\frac{{{Q1}}}{{{T4}}}\\)&lt;/span&gt;",
                "function": "{{Q1}}/{{T4}}"
            },
            {
                "name": "A2",
                "label": "&lt;span class=\"fr-math-v2 fr-draggable\" contenteditable=\"false\" data-original-math=\"\\(\\frac{{{Q1}}}{{{T5}}}\\)\" draggable=\"true\"&gt;\\(\\frac{{{Q1}}}{{{T5}}}\\)&lt;/span&gt;",
                "function": "{{Q1}}/{{T5}}",
                "incorrect": true
            },
            {
                "name": "A3",
                "label": "&lt;span class=\"fr-math-v2 fr-draggable\" contenteditable=\"false\" data-original-math=\"\\(\\frac{{{Q1}}}{{{T6}}}\\)\" draggable=\"true\"&gt;\\(\\frac{{{Q1}}}{{{T6}}}\\)&lt;/span&gt;",
                "function": "{{Q1}}/{{T6}}",
                "incorrect": true
            }
        ],
        "uniques": true
    },
    "algorithm": {
        "name": "trueFalse",
        "template": "Multiple choice – standard",
        "params": {
            "countCorrect": 1,
            "countIncorrect": 2,
            "showCheckIcon": 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</si>
  <si>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</si>
  <si>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</si>
  <si>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</si>
  <si>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</si>
  <si>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
    "id": "M3-NyO-23b-A-2",
    "stimulus": "&lt;p&gt;Judith has completed &lt;span class=\"fr-math-v2 fr-draggable\" contenteditable=\"false\" data-original-math=\"\\(\\frac{{{Q1}}}{{{T1}}}\\)\" draggable=\"true\"&gt;\\(\\frac{{{Q1}}}{{{T1}}}\\)&lt;/span&gt; of her math homework and Ethan has completed &lt;span class=\"fr-math-v2 fr-draggable\" contenteditable=\"false\" data-original-math=\"\\(\\frac{{{Q1}}}{{{T2}}}\\)\" draggable=\"true\"&gt;\\(\\frac{{{Q1}}}{{{T2}}}\\)&lt;/span&gt;. Which fraction represents the smallest amount of homework completed?&lt;/p&gt;",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fraction.&lt;/p&gt;&lt;p&gt;The fraction with the smallest denominator is the largest fraction.&lt;/p&gt;",
    "seed": {
        "parameters": [
            {
                "name": "Q1",
                "label": null,
                "min": 1,
                "max": 5,
                "step": 1
            },
            {
                "name": "Q2",
                "label": null,
                "min": 1,
                "max": 5,
                "step": 1
            },
            {
                "name": "Q3",
                "label": null,
                "min": 1,
                "max": 5,
                "step": 1
            }
        ],
        "calculated": [
            {
                "name": "T1",
                "function": "{{Q1}}+{{Q2}}",
                "temp": true
            },
            {
                "name": "T2",
                "function": "{{Q1}}+{{Q3}}",
                "temp": true
            },
            {
                "name": "T3",
                "function": "math.max({{T1}},{{T2}})",
                "temp": true
            },
            {
                "name": "T4",
                "function": "math.min({{T1}},{{T2}})",
                "temp": true
            },
            {
                "name": "A1",
                "label": "&lt;span class=\"fr-math-v2 fr-draggable\" contenteditable=\"false\" data-original-math=\"\\(\\frac{{{Q1}}}{{{T3}}}\\)\" draggable=\"true\"&gt;\\(\\frac{{{Q1}}}{{{T3}}}\\)&lt;/span&gt;",
                "function": "{{Q1}}/{{T3}}"
            },
            {
                "name": "A2",
                "label": "&lt;span class=\"fr-math-v2 fr-draggable\" contenteditable=\"false\" data-original-math=\"\\(\\frac{{{Q1}}}{{{T4}}}\\)\" draggable=\"true\"&gt;\\(\\frac{{{Q1}}}{{{T4}}}\\)&lt;/span&gt;",
                "function": "{{Q1}}/{{T4}}",
                "incorrect": true
            }
        ],
        "uniques": true
    },
    "algorithm": {
        "name": "trueFalse",
        "template": "Multiple choice – standard",
        "params": {
            "countCorrect": 1,
            "countIncorrect": 1,
            "showCheckIcon": false,
            "columns": 3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</si>
  <si>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</si>
  <si>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</si>
  <si>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</si>
  <si>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</si>
  <si>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</si>
  <si>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
    "id": "M3-NyO-23b-A-3",
    "stimulus": "&lt;p&gt;A video game store sold &lt;span class=\"fr-math-v2 fr-draggable\" contenteditable=\"false\" data-original-math=\"\\(\\frac{{{Q1}}}{{{T1}}}\\)\" draggable=\"true\"&gt;\\(\\frac{{{Q1}}}{{{T1}}}\\)&lt;/span&gt; of all adventure games, &lt;span class=\"fr-math-v2 fr-draggable\" contenteditable=\"false\" data-original-math=\"\\(\\frac{{{Q1}}}{{{T2}}}\\)\" draggable=\"true\"&gt;\\(\\frac{{{Q1}}}{{{T2}}}\\)&lt;/span&gt; of all action games, and &lt;span class=\"fr-math-v2 fr-draggable\" contenteditable=\"false\" data-original-math=\"\\(\\frac{{{Q1}}}{{{T3}}}\\)\" draggable=\"true\"&gt;\\(\\frac{{{Q1}}}{{{T3}}}\\)&lt;/span&gt; of all sports games. Put these fractions in the correct order from highest to lowest.&lt;/p&gt;",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{{T9}} &gt; {{T8}} &gt; {{T7}} because {{T3}} &lt; {{T2}} &lt; {{T1}}.&lt;/p&gt;",
    "template": "&lt;p style=\"text-align:center;\"&gt;{{response}} &gt; {{response}} &gt;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data-original-math=\"\\(\\frac{{{Q1}}}{{{T3}}}\\)\" draggable=\"true\"&gt;\\(\\frac{{{Q1}}}{{{T3}}}\\)&lt;/span&gt;",
                "function": ""
            },
            {
                "name": "A2",
                "label": "&lt;span class=\"fr-math-v2 fr-draggable\" contenteditable=\"false\" data-original-math=\"\\(\\frac{{{Q1}}}{{{T2}}}\\)\" draggable=\"true\"&gt;\\(\\frac{{{Q1}}}{{{T2}}}\\)&lt;/span&gt;",
                "function": ""
            },
            {
                "name": "A3",
                "label": "&lt;span class=\"fr-math-v2 fr-draggable\" contenteditable=\"false\" data-original-math=\"\\(\\frac{{{Q1}}}{{{T1}}}\\)\" draggable=\"true\"&gt;\\(\\frac{{{Q1}}}{{{T1}}}\\)&lt;/span&gt;",
                "function": ""
            }
        ],
        "uniques": true
    },
    "algorithm": {
        "name": "calculateOperation",
        "template": "Cloze with drag &amp; drop",
        "params": {
            "keyboard": "INTERMEDIATE"
        }
    }
}</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</si>
  <si>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</si>
  <si>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</si>
  <si>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</si>
  <si>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
    "id": "M3-NyO-23b-A-4",
    "stimulus": "&lt;p&gt;For a school activity, Lourdes colored several pieces of paper of the same size. She used green for &lt;span class=\"fr-math-v2 fr-draggable\" contenteditable=\"false\" data-original-math=\"\\(\\frac{{{Q1}}}{{{T1}}}\\)\" draggable=\"true\"&gt;\\(\\frac{{{Q1}}}{{{T1}}}\\)&lt;/span&gt; of the first square; &lt;span class=\"fr-math-v2 fr-draggable\" contenteditable=\"false\" data-original-math=\"\\(\\frac{{{Q1}}}{{{T2}}}\\)\" draggable=\"true\"&gt;\\(\\frac{{{Q1}}}{{{T2}}}\\)&lt;/span&gt; of the second and &lt;span class=\"fr-math-v2 fr-draggable\" contenteditable=\"false\" data-original-math=\"\\(\\frac{{{Q1}}}{{{T3}}}\\)\" draggable=\"true\"&gt;\\(\\frac{{{Q1}}}{{{T3}}}\\)&lt;/span&gt; of the third. Put these fractions in the correct order from lowest to highest.&lt;/p&gt;",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{{T7}} &lt; {{T8}} &lt; {{T9}} because {{T1}} &gt; {{T2}} &gt; {{T3}}.&lt;/p&gt;",
    "template": "&lt;p style=\"text-align:center;\"&gt;{{response}} &lt; {{response}} &lt;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</si>
  <si>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</si>
  <si>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</si>
  <si>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</si>
  <si>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
    "id": "M3-NyO-23b-A-5",
    "stimulus": "&lt;p&gt;A movie theater has three rooms to show its movies. In one of the rooms, &lt;span class=\"fr-math-v2 fr-draggable\" contenteditable=\"false\" data-original-math=\"\\(\\frac{{{Q1}}}{{{T1}}}\\)\" draggable=\"true\"&gt;\\(\\frac{{{Q1}}}{{{T1}}}\\)&lt;/span&gt; of the tickets have been sold out; in the second, &lt;span class=\"fr-math-v2 fr-draggable\" contenteditable=\"false\" data-original-math=\"\\(\\frac{{{Q1}}}{{{T2}}}\\)\" draggable=\"true\"&gt;\\(\\frac{{{Q1}}}{{{T2}}}\\)&lt;/span&gt;; and in the third, &lt;span class=\"fr-math-v2 fr-draggable\" contenteditable=\"false\" data-original- math=\"\\(\\frac{{{Q1}}}{{{T3}}}\\)\" draggable=\"true\"&gt;\\(\\frac{{{Q1}}} {{{T3}}}\\)&lt;/span&gt;. Put these fractions in the correct order from lowest to highest.&lt;/p&gt;",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{{T7}} &lt; {{T8}} &lt; {{T9}} because {{T1}} &gt; {{T2}} &gt; {{T3}}.&lt;/p&gt;",
    "template": "&lt;p style=\"text-align:center;\"&gt;{{response}} &lt; {{response}} &lt;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</si>
  <si>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</si>
  <si>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</si>
  <si>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</si>
  <si>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</si>
  <si>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</si>
  <si>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</si>
  <si>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</si>
  <si>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
    "id": "M3-NyO-24a-I-1",
    "stimulus": "&lt;p&gt;What is half of {{Q1}}?&lt;/p&gt;&lt;p&gt;Half of {{Q1}} is...&lt;/p&gt;",
    "hint": "&lt;p&gt;Half a number is calculated by dividing it by 2.&lt;/p&gt;",
    "feedback": "&lt;p&gt;Half a number is calculated by dividing it by 2. In this case:&lt;/p&gt;&lt;p style=\"text-align: center\"&gt;{{Q1}} : 2 = {{A1}}&lt;/p&gt;",
    "seed": {
        "parameters": [
            {
                "name": "Q1",
                "label": null,
                "min": 20,
                "max": 250,
                "step": 2
            }
        ],
        "calculated": [
            {
                "name": "A1",
                "label": "{{function}}",
                "function": "{{Q1}}/2"
            },
            {
                "name": "A2",
                "label": "{{function}}",
                "function": "{{Q1}}*2",
                "incorrect": true
            },
            {
                "name": "A3",
                "label": "{{function}}",
                "function": "{{Q1}}-2",
                "incorrect": true
            },
            {
                "name": "A4",
                "label": "{{function}}",
                "function": "{{Q1}}*4",
                "incorrect": true
            },
            {
                "name": "A5",
                "label": "{{function}}",
                "function": "{{Q1}}-4",
                "incorrect": true
            }
        ],
        "uniques": true
    },
    "algorithm": {
        "name": "trueFalse",
        "template": "Multiple choice – standard",
        "params": {
            "countCorrect": 1,
            "countIncorrect": 2,
            "showCheckIcon": false,
            "columns": 3
        }
    }
}</t>
  </si>
  <si>
    <t>Calcula la mitad de {{Q1}}.
La mitad de {{Q1}} es {{A1}}.</t>
  </si>
  <si>
    <t>A1 = {{Q1}}/2</t>
  </si>
  <si>
    <t>{
    "id": "M3-NyO-24a-E-1",
    "stimulus": "&lt;p&gt;Calculate half of {{Q1}}.&lt;/p&gt;",
    "template": "&lt;p&gt;Half of {{Q1}} is {{response}}.&lt;/p&gt;",
    "hint": "&lt;p&gt;Half a number is calculated by dividing it by 2.&lt;/p&gt;",
    "feedback": "&lt;p&gt;Half a number is calculated by dividing it by 2. In this case:&lt;/p&gt;&lt;p style=\"text-align: center\"&gt;{{Q1}} : 2 = {{A1}}&lt;/p&gt;",
    "seed": {
        "parameters": [
            {
                "name": "Q1",
                "label": null,
                "min": 20,
                "max": 250,
                "step": 2
            }
        ],
        "calculated": [
            {
                "name": "A1",
                "label": "{{function}}",
                "function": "{{Q1}}/2"
            }
        ],
        "uniques": true
    },
    "algorithm": {
        "name": "calculateOperation",
        "params": {
            "method": "equivLiteral",
            "keyboard": "NUMERICAL"
        }
    }
}</t>
  </si>
  <si>
    <t>Claudio ha creado una lista de reproducción con {{Q1}} canciones, de las cuales la mitad son de &lt;i&gt;rock.&lt;/i&gt; ¿Cuántas canciones de la lista son de este género?
La lista tiene {{A1}} canciones de &lt;i&gt;rock.&lt;/i&gt;</t>
  </si>
  <si>
    <t>Q1: Mín: 30; Máx: 80; Step: 2</t>
  </si>
  <si>
    <t>{
    "id": "M3-NyO-24a-A-1",
    "stimulus": "&lt;p&gt;Claude created a playlist with {{Q1}} songs, half of which are rock songs. How many rock songs are there on the playlist?&lt;/p&gt;",
    "template": "&lt;p&gt;The playlist contains {{response}} rock songs.&lt;/p&gt;",
    "hint": "&lt;p&gt;Half a number is calculated by dividing it by 2.&lt;/p&gt;",
    "feedback": "&lt;p&gt;Half a number is calculated by dividing it by 2. In this case:&lt;/p&gt;&lt;p style=\"text-align: center\"&gt;{{Q1}} : 2 = {{A1}}&lt;/p&gt;",
    "seed": {
        "parameters": [
            {
                "name": "Q1",
                "label": null,
                "min": 30,
                "max": 80,
                "step": 2
            }
        ],
        "calculated": [
            {
                "name": "A1",
                "label": "{{function}}",
                "function": "{{Q1}}/2"
            }
        ],
        "uniques": true
    },
    "algorithm": {
        "name": "calculateOperation",
        "params": {
            "method": "equivLiteral",
            "keyboard": "NUMERICAL"
        }
    }
}</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</si>
  <si>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</si>
  <si>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</si>
  <si>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</si>
  <si>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
    "id": "M3-NyO-24a-A-2",
    "stimulus": "&lt;p&gt;Sylvia booked a trip for ${{Q1}} but only had to pay half of it in advance. How much did she pay?&lt;/p&gt;",
    "template": "&lt;p&gt;She paid ${{response}}.&lt;/p&gt;",
    "hint": "&lt;p&gt;Half a number is calculated by dividing it by 2.&lt;/p&gt;",
    "feedback": "&lt;p&gt;Half a number is calculated by dividing it by 2. In this case:&lt;/p&gt;&lt;p style=\"text-align: center\"&gt;{{Q1}} : 2 = {{A1}}&lt;/p&gt;",
    "seed": {
        "parameters": [
            {
                "name": "Q1",
                "label": null,
                "min": 20,
                "max": 80,
                "step": 2
            }
        ],
        "calculated": [
            {
                "name": "A1",
                "label": "{{function}}",
                "function": "{{Q1}}/2"
            }
        ],
        "uniques": true
    },
    "algorithm": {
        "name": "calculateOperation",
        "params": {
            "method": "equivLiteral",
            "keyboard": "NUMERICAL"
        }
    }
}</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</si>
  <si>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</si>
  <si>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</si>
  <si>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</si>
  <si>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
    "id": "M3-NyO-24a-A-3",
    "stimulus": "&lt;p&gt;A chocolate bar weighs {{Q1}} g. How much does half the bar weigh?&lt;/p&gt;",
    "template": "&lt;p&gt;Half the bar weighs {{response}} g.&lt;/p&gt;",
    "hint": "&lt;p&gt;Half a number is calculated by dividing it by 2.&lt;/p&gt;",
    "feedback": "&lt;p&gt;Half a number is calculated by dividing it by 2. In this case:&lt;/p&gt;&lt;p style=\"text-align: center\"&gt;{{Q1}} : 2 = {{A1}}&lt;/p&gt;",
    "seed": {
        "parameters": [
            {
                "name": "Q1",
                "label": null,
                "min": 20,
                "max": 120,
                "step": 2
            }
        ],
        "calculated": [
            {
                "name": "A1",
                "label": "{{function}}",
                "function": "{{Q1}}/2"
            }
        ],
        "uniques": true
    },
    "algorithm": {
        "name": "calculateOperation",
        "params": {
            "method": "equivLiteral",
            "keyboard": "NUMERICAL"
        }
    }
}</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</si>
  <si>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</si>
  <si>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</si>
  <si>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</si>
  <si>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
    "id": "M3-NyO-24a-A-4",
    "stimulus": "&lt;p&gt;For a concert, {{Q1}} tickets were sold. Since half of them were sold in advance, how many tickets were sold this way?&lt;/p&gt;",
    "template": "&lt;p&gt;{{response}} tickets were sold in advance.&lt;/p&gt;",
    "hint": "&lt;p&gt;Half a number is calculated by dividing it by 2.&lt;/p&gt;",
    "feedback": "&lt;p&gt;Half a number is calculated by dividing it by 2. In this case:&lt;/p&gt;&lt;p style=\"text-align: center\"&gt;{{Q1}} : 2 = {{A1}}&lt;/p&gt;",
    "seed": {
        "parameters": [
            {
                "name": "Q1",
                "label": null,
                "min": 200,
                "max": 990,
                "step": 2
            }
        ],
        "calculated": [
            {
                "name": "A1",
                "label": "{{function}}",
                "function": "{{Q1}}/2"
            }
        ],
        "uniques": true
    },
    "algorithm": {
        "name": "calculateOperation",
        "params": {
            "method": "equivLiteral",
            "keyboard": "NUMERICAL"
        }
    }
}</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</si>
  <si>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</si>
  <si>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</si>
  <si>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</si>
  <si>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
    "id": "M3-NyO-24a-A-5",
    "stimulus": "&lt;p&gt;To make some waffles, Cristina used {{Q1}} g of flour. How much flour would she need to make half the waffles?&lt;/p&gt;",
    "template": "&lt;p&gt;Half the flour is {{response}} g.&lt;/p&gt;",
    "hint": "&lt;p&gt;Half a number is calculated by dividing it by 2.&lt;/p&gt;",
    "feedback": "&lt;p&gt;Half a number is calculated by dividing it by 2. In this case:&lt;/p&gt;&lt;p style=\"text-align: center\"&gt;{{Q1}} : 2 = {{A1}}&lt;/p&gt;",
    "seed": {
        "parameters": [
            {
                "name": "Q1",
                "label": null,
                "min": 200,
                "max": 500,
                "step": 2
            }
        ],
        "calculated": [
            {
                "name": "A1",
                "label": "{{function}}",
                "function": "{{Q1}}/2"
            }
        ],
        "uniques": true
    },
    "algorithm": {
        "name": "calculateOperation",
        "params": {
            "method": "equivLiteral",
            "keyboard": "NUMERICAL"
        }
    }
}</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</si>
  <si>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</si>
  <si>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</si>
  <si>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</si>
  <si>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</si>
  <si>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</si>
  <si>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</si>
  <si>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</si>
  <si>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
    "id": "M3-NyO-38a-I-1",
    "stimulus": "&lt;p&gt;Drag each third part to its corresponding number.&lt;/p&gt;",
    "hint": "&lt;p&gt;A third of a number is calculated by dividing it by 3.&lt;/p&gt;",
    "feedback": "&lt;p&gt;A third of a number is calculated by dividing it by 3.&lt;/p&gt;",
    "seed": {
        "parameters": [
            {
                "name": "Q1",
                "label": null,
                "min": 3,
                "max": 300,
                "step": 3
            },
            {
                "name": "Q2",
                "label": null,
                "min": 3,
                "max": 300,
                "step": 3
            },
            {
                "name": "Q3",
                "label": null,
                "min": 3,
                "max": 300,
                "step": 3
            },
            {
                "name": "Q4",
                "label": null,
                "min": 3,
                "max": 300,
                "step": 3
            }
        ],
        "calculated": [
            {
                "name": "A1",
                "label": "{{Q1}}",
                "function": "{{Q1}}/3",
                "feedback": "&lt;p style=\"text-align: center\"&gt;{{Q1}} : 3 = {{function}}&lt;/p&gt;"
            },
            {
                "name": "A2",
                "label": "{{Q2}}",
                "function": "{{Q2}}/3",
                "feedback": "&lt;p&gt;{{Q2}} : 3 = {{function}}&lt;/p&gt;"
            },
            {
                "name": "A3",
                "label": "{{Q3}}",
                "function": "{{Q3}}/3",
                "feedback": "&lt;p&gt;{{Q3}} : 3 = {{function}}&lt;/p&gt;"
            },
            {
                "name": "A4",
                "label": "{{Q4}} ",
                "function": "{{Q4}}/3",
                "feedback": "&lt;p&gt;{{Q4}} : 3 = {{function}}&lt;/p&gt;"
            }
        ],
        "isNumToWords": true,
        "uniques": true
    },
    "algorithm": {
        "name": "linkOperationResult",
        "params": {
            "invert": true
        },
        "template": "Match list"
    }
}</t>
  </si>
  <si>
    <t>Calcula la tercera parte del siguiente número.
La tercera parte de {{Q1}} es {{A1}}.</t>
  </si>
  <si>
    <t>Q1: Min = 3; Máx = 300; Step = 3</t>
  </si>
  <si>
    <t>A1 = {{Q1}}/3</t>
  </si>
  <si>
    <t>&lt;p&gt;La tercera parte de un número se obtiene dividiéndolo entre 3.&lt;/p&gt;&lt;p&gt;{{Q1}} : 3 = {{A1}}&lt;p&gt;</t>
  </si>
  <si>
    <t>{
    "id": "M3-NyO-38a-E-1",
    "stimulus": "&lt;p&gt;Calculate one-third of the following number.&lt;/p&gt;",
    "template": "&lt;p&gt;The third part of {{Q1}} is {{response}}.&lt;/p&gt;",
    "hint": "&lt;p&gt;A third of a number is calculated by dividing it by 3.&lt;/p&gt;",
    "feedback": "&lt;p&gt;A third of a number is calculated by dividing it by 3.&lt;/p&gt;&lt;p style=\"text-align: center\"&gt;{{Q1}} : 3 = {{A1}}&lt;/p&gt;",
    "seed": {
        "parameters": [
            {
                "name": "Q1",
                "label": null,
                "min": 3,
                "max": 300,
                "step": 3
            }
        ],
        "calculated": [
            {
                "name": "A1",
                "label": "{{function}}",
                "function": "{{Q1}}/3"
            }
        ],
        "uniques": true
    },
    "algorithm": {
        "name": "calculateOperation",
        "params": {
            "method": "equivLiteral",
            "keyboard": "NUMERICAL"
        }
    }
}</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</si>
  <si>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</si>
  <si>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</si>
  <si>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</si>
  <si>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
    "id": "M3-NyO-38a-A-1",
    "stimulus": "&lt;p&gt;Maria wants to donate one-third of her savings to charity. If she has saved &lt;span class = \" no-break\"&gt;${{Q1}}&lt;/span&gt;, how much money will she donate?&lt;/p&gt;",
    "template": "&lt;p&gt;She will donate &lt;span class=\"no-break\"&gt;${{response}}.&lt;/span&gt;&lt;/p&gt;",
    "hint": "&lt;p&gt;A third of a number is calculated by dividing it by 3.&lt;/p&gt;",
    "feedback": "&lt;p&gt;A third of a number is calculated by dividing it by 3.&lt;/p&gt;&lt;p style=\"text-align: center\"&gt;{{Q1}} : 3 = {{A1}}&lt;/p&gt;",
    "seed": {
        "parameters": [
            {
                "name": "Q1",
                "label": null,
                "min": 30,
                "max": 300,
                "step": 3
            }
        ],
        "calculated": [
            {
                "name": "A1",
                "label": "{{function}}",
                "function": "{{Q1}}/3"
            }
        ],
        "uniques": true
    },
    "algorithm": {
        "name": "calculateOperation",
        "params": {
            "method": "equivLiteral",
            "keyboard": "NUMERICAL"
        }
    }
}</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</si>
  <si>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</si>
  <si>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</si>
  <si>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
    "id": "M3-NyO-38a-A-2",
    "stimulus": "&lt;p&gt;Angela needs a third of {{Q1}} ml of milk to make a cake. How much milk does she need?&lt;/p&gt;",
    "template": "&lt;p&gt;She needs &lt;span class=\"no-break\"&gt;{{response}} ml of milk.&lt;/span&gt;&lt;/p&gt;",
    "hint": "&lt;p&gt;A third of a number is calculated by dividing it by 3.&lt;/p&gt;",
    "feedback": "&lt;p&gt;A third of a number is calculated by dividing it by 3.&lt;/p&gt;&lt;p style=\"text-align: center\"&gt;{{Q1}} : 3 = {{A1}}&lt;/p&gt;",
    "seed": {
        "parameters": [
            {
                "name": "Q1",
                "label": null,
                "min": 30,
                "max": 300,
                "step": 3
            }
        ],
        "calculated": [
            {
                "name": "A1",
                "label": "{{function}}",
                "function": "{{Q1}}/3"
            }
        ],
        "uniques": true
    },
    "algorithm": {
        "name": "calculateOperation",
        "params": {
            "method": "equivLiteral",
            "keyboard": "NUMERICAL"
        }
    }
}</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</si>
  <si>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</si>
  <si>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</si>
  <si>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</si>
  <si>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
    "id": "M3-NyO-38a-A-3",
    "stimulus": "&lt;p&gt;Jonas has traveled one-third of the distance of a trip. If the total distance is {{Q1}} km, how many kilometers has he traveled?&lt;/p&gt;",
    "template": "&lt;p&gt;He has traveled &lt;span class = \" no-break \"&gt; {{response}} km.&lt;/span&gt;&lt;/p&gt;",
    "hint": "&lt;p&gt;A third of a number is calculated by dividing it by 3.&lt;/p&gt;",
    "feedback": "&lt;p&gt;A third of a number is calculated by dividing it by 3.&lt;/p&gt;&lt;p style=\"text-align: center\"&gt;{{Q1}} : 3 = {{A1}}&lt;/p&gt;",
    "seed": {
        "parameters": [
            {
                "name": "Q1",
                "label": null,
                "min": 120,
                "max": 300,
                "step": 3
            }
        ],
        "calculated": [
            {
                "name": "A1",
                "label": "{{function}}",
                "function": "{{Q1}}/3"
            }
        ],
        "uniques": true
    },
    "algorithm": {
        "name": "calculateOperation",
        "params": {
            "method": "equivLiteral",
            "keyboard": "NUMERICAL"
        }
    }
}</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</si>
  <si>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</si>
  <si>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</si>
  <si>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</si>
  <si>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
    "id": "M3-NyO-38a-A-4",
    "stimulus": "&lt;p&gt;In a language school there are {{Q1}} students. If a third are foreigners, how many foreign students are there in the school?&lt;/p&gt;",
    "template": "&lt;p&gt;There are &lt;span class=\"no-break\"&gt;{{response}} foreign students.&lt;/span&gt;&lt;/p&gt;",
    "hint": "&lt;p&gt;A third of a number is calculated by dividing it by 3.&lt;/p&gt;",
    "feedback": "&lt;p&gt;A third of a number is calculated by dividing it by 3.&lt;/p&gt;&lt;p style=\"text-align: center\"&gt;{{Q1}} : 3 = {{A1}}&lt;/p&gt;",
    "seed": {
        "parameters": [
            {
                "name": "Q1",
                "label": null,
                "min": 120,
                "max": 300,
                "step": 3
            }
        ],
        "calculated": [
            {
                "name": "A1",
                "label": "{{function}}",
                "function": "{{Q1}}/3"
            }
        ],
        "uniques": true
    },
    "algorithm": {
        "name": "calculateOperation",
        "params": {
            "method": "equivLiteral",
            "keyboard": "NUMERICAL"
        }
    }
}</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</si>
  <si>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</si>
  <si>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</si>
  <si>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</si>
  <si>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</si>
  <si>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
    "id": "M3-NyO-38a-A-5",
    "stimulus": "&lt;p&gt;Helen and James both work at a newsstand. On Friday, Helen sold {{Q1}} newspapers and Jaime sold a third of that amount. How many newspapers did Jaime sell?&lt;/p&gt;",
    "template": "&lt;p&gt;He sold &lt;span class=\"no-break\"&gt;{{response}} newspapers.&lt;/span&gt;&lt;/p&gt;",
    "hint": "&lt;p&gt;A third of a number is calculated by dividing it by 3.&lt;/p&gt;",
    "feedback": "&lt;p&gt;A third of a number is calculated by dividing it by 3.&lt;/p&gt;&lt;p style=\"text-align: center\"&gt;{{Q1}} : 3 = {{A1}}&lt;/p&gt;",
    "seed": {
        "parameters": [
            {
                "name": "Q1",
                "label": null,
                "min": 21,
                "max": 60,
                "step": 3
            }
        ],
        "calculated": [
            {
                "name": "A1",
                "label": "{{function}}",
                "function": "{{Q1}}/3"
            }
        ],
        "uniques": true
    },
    "algorithm": {
        "name": "calculateOperation",
        "params": {
            "method": "equivLiteral",
            "keyboard": "NUMERICAL"
        }
    }
}</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</si>
  <si>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</si>
  <si>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</si>
  <si>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</si>
  <si>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</si>
  <si>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</si>
  <si>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</si>
  <si>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</si>
  <si>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
    "id": "M3-NyO-24b-I-1",
    "stimulus": "&lt;p&gt;Drag each quarter to the corresponding number.&lt;/p&gt;",
    "hint": "&lt;p&gt;A quarter of a number is calculated by dividing it by 4.&lt;/p&gt;",
    "feedback": "&lt;p&gt;A quarter of a number is calculated by dividing it by 4.&lt;/p&gt;",
    "seed": {
        "parameters": [
            {
                "name": "Q1",
                "label": null,
                "min": 4,
                "max": 400,
                "step": 4
            },
            {
                "name": "Q2",
                "label": null,
                "min": 4,
                "max": 400,
                "step": 4
            },
            {
                "name": "Q3",
                "label": null,
                "min": 4,
                "max": 400,
                "step": 4
            },
            {
                "name": "Q4",
                "label": null,
                "min": 4,
                "max": 400,
                "step": 4
            }
        ],
        "calculated": [
            {
                "name": "A1",
                "label": "{{Q1}}",
                "function": "{{Q1}}/4",
                "feedback": "&lt;p style=\"text-align: center\"&gt;{{Q1}} : 4 = {{function}}&lt;/p&gt;"
            },
            {
                "name": "A2",
                "label": "{{Q2}}",
                "function": "{{Q2}}/4",
                "feedback": "&lt;p&gt;{{Q2}} : 4 = {{function}}&lt;/p&gt;"
            },
            {
                "name": "A3",
                "label": "{{Q3}}",
                "function": "{{Q3}}/4",
                "feedback": "&lt;p&gt;{{Q3}} : 4 = {{function}}&lt;/p&gt;"
            },
            {
                "name": "A4",
                "label": "{{Q4}} ",
                "function": "{{Q4}}/4",
                "feedback": "&lt;p&gt;{{Q4}} : 4 = {{function}}&lt;/p&gt;"
            }
        ],
        "isNumToWords": true,
        "uniques": true
    },
    "algorithm": {
        "name": "linkOperationResult",
        "params": {
            "invert": true
        },
        "template": "Match list"
    }
}</t>
  </si>
  <si>
    <t>Calcula la cuarta parte del siguiente número.
{{Q1}}: {{A1}}</t>
  </si>
  <si>
    <t>Q1: Min = 4; Máx = 400; Step = 4</t>
  </si>
  <si>
    <t>A1 = {{Q1}}/4</t>
  </si>
  <si>
    <t>&lt;p&gt;La cuarta parte de un número se obtiene dividiéndolo entre 4.&lt;/p&gt;&lt;p&gt;{{Q1}} : 4 = {{A1}}&lt;/p&gt;</t>
  </si>
  <si>
    <t>{
    "id": "M3-NyO-24b-E-1",
    "stimulus": "&lt;p&gt;Calculate a quarter of the following number:&lt;/p&gt;",
    "template": "&lt;p style=\"text-align: center\"&gt;{{Q1}}: {{response}}&lt;/p&gt;",
    "hint": "&lt;p&gt;A quarter of a number is calculated by dividing it by 4.&lt;/p&gt;",
    "feedback": "&lt;p&gt;A quarter of a number is calculated by dividing it by 4.&lt;/p&gt;&lt;p style=\"text-align: center\"&gt;{{Q1}} : 4 = {{A1}}&lt;/p&gt;",
    "seed": {
        "parameters": [
            {
                "name": "Q1",
                "label": null,
                "min": 4,
                "max": 400,
                "step": 4
            }
        ],
        "calculated": [
            {
                "name": "A1",
                "label": "{{function}}",
                "function": "{{Q1}}/4"
            }
        ],
        "uniques": true
    },
    "algorithm": {
        "name": "calculateOperation",
        "params": {
            "method": "equivLiteral",
            "keyboard": "NUMERICAL"
        }
    }
}</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</si>
  <si>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</si>
  <si>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</si>
  <si>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
    "id": "M3-NyO-24b-A-1",
    "stimulus": "&lt;p&gt;Joe wants to spend a quarter of his money on a gift for his friend Brenda. Since he has saved &lt;span class=\"no-break\"&gt;${{Q1}}&lt;/span &gt;, how much money will he spend on the gift?&lt;/p&gt;",
    "template": "&lt;p&gt;Joe will spend &lt;span class=\"no-break\"&gt;${{response}}&lt;/span&gt; on the gift.&lt;/p&gt;",
    "hint": "&lt;p&gt;A quarter of a number is calculated by dividing it by 4.&lt;/p&gt;",
    "feedback": "&lt;p&gt;A quarter of a number is calculated by dividing it by 4.&lt;/p&gt;&lt;p style=\"text-align: center\"&gt;{{Q1}} : 4 = {{A1}}&lt;/p&gt;",
    "seed": {
        "parameters": [
            {
                "name": "Q1",
                "label": null,
                "min": 12,
                "max": 40,
                "step": 4
            }
        ],
        "calculated": [
            {
                "name": "A1",
                "label": "{{function}}",
                "function": "{{Q1}}/4"
            }
        ],
        "uniques": true
    },
    "algorithm": {
        "name": "calculateOperation",
        "params": {
            "method": "equivLiteral",
            "keyboard": "NUMERICAL"
        }
    }
}</t>
  </si>
  <si>
    <t>La edad de Sara es la cuarta parte de la edad de Marta. Si Marta tiene {{Q1}} años, ¿cuántos años tiene Sara?
Sara tiene {{A1}} años.</t>
  </si>
  <si>
    <t>{
    "id": "M3-NyO-24b-A-2",
    "stimulus": "&lt;p&gt;Sara's age is a quarter of Marta's age. If Marta is {{Q1}} years old, how old is Sara?&lt;/p&gt;",
    "template": "&lt;p&gt;Sara is {{response}} years old.&lt;/p&gt;",
    "hint": "&lt;p&gt;A quarter of a number is calculated by dividing it by 4.&lt;/p&gt;",
    "feedback": "&lt;p&gt;A quarter of a number is calculated by dividing it by 4.&lt;/p&gt;&lt;p style=\"text-align: center\"&gt;{{Q1}} : 4 = {{A1}}&lt;/p&gt;",
    "seed": {
        "parameters": [
            {
                "name": "Q1",
                "label": null,
                "min": 12,
                "max": 40,
                "step": 4
            }
        ],
        "calculated": [
            {
                "name": "A1",
                "label": "{{function}}",
                "function": "{{Q1}}/4"
            }
        ],
        "uniques": true
    },
    "algorithm": {
        "name": "calculateOperation",
        "params": {
            "method": "equivLiteral",
            "keyboard": "NUMERICAL"
        }
    }
}</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</si>
  <si>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</si>
  <si>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</si>
  <si>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</si>
  <si>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</si>
  <si>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
    "id": "M3-NyO-24b-A-3",
    "stimulus": "&lt;p&gt;Ruben has already completed a quarter of his sticker album. If the album can hold {{Q1}} stickers, how many stickers does Ruben have?&lt;/p&gt;",
    "template": "&lt;p&gt;He has {{response}} stickers.&lt;/p&gt;",
    "hint": "&lt;p&gt;A quarter of a number is calculated by dividing it by 4.&lt;/p&gt;",
    "feedback": "&lt;p&gt;A quarter of a number is calculated by dividing it by 4.&lt;/p&gt;&lt;p style=\"text-align: center\"&gt;{{Q1}} : 4 = {{A1}}&lt;/p&gt;",
    "seed": {
        "parameters": [
            {
                "name": "Q1",
                "label": null,
                "min": 120,
                "max": 240,
                "step": 4
            }
        ],
        "calculated": [
            {
                "name": "A1",
                "label": "{{function}}",
                "function": "{{Q1}}/4"
            }
        ],
        "uniques": true
    },
    "algorithm": {
        "name": "calculateOperation",
        "params": {
            "method": "equivLiteral",
            "keyboard": "NUMERICAL"
        }
    }
}</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</si>
  <si>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</si>
  <si>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</si>
  <si>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</si>
  <si>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</si>
  <si>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
    "id": "M3-NyO-24b-A-4",
    "stimulus": "&lt;p&gt;There are {{Q1}} vehicles parked in a parking lot. Knowing that a quarter of the vehicles are motorcycles, how many motorcycles are there in the parking lot?&lt;/p&gt;",
    "template": "&lt;p&gt;There are {{response}} motorcycles.&lt;/p&gt;",
    "hint": "&lt;p&gt;A quarter of a number is calculated by dividing it by 4.&lt;/p&gt;",
    "feedback": "&lt;p&gt;A quarter of a number is calculated by dividing it by 4.&lt;/p&gt;&lt;p style=\"text-align: center\"&gt;{{Q1}} : 4 = {{A1}}&lt;/p&gt;",
    "seed": {
        "parameters": [
            {
                "name": "Q1",
                "label": null,
                "min": 40,
                "max": 120,
                "step": 4
            }
        ],
        "calculated": [
            {
                "name": "A1",
                "label": "{{function}}",
                "function": "{{Q1}}/4"
            }
        ],
        "uniques": true
    },
    "algorithm": {
        "name": "calculateOperation",
        "params": {
            "method": "equivLiteral",
            "keyboard": "NUMERICAL"
        }
    }
}</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</si>
  <si>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</si>
  <si>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</si>
  <si>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</si>
  <si>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</si>
  <si>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
    "id": "M3-NyO-24b-A-5",
    "stimulus": "&lt;p&gt;In Manuel's pizzeria, {{Q1}} pizzas are cooked daily. If a quarter of that amount are pizzas with mozzarella, how many pizzas with this type of cheese are cooked per day?&lt;/p&gt;",
    "template": "&lt;p&gt;They cook {{response}} pizzas with mozzarella daily.&lt;/p&gt;",
    "hint": "&lt;p&gt;A quarter of a number is calculated by dividing it by 4.&lt;/p&gt;",
    "feedback": "&lt;p&gt;A quarter of a number is calculated by dividing it by 4.&lt;/p&gt;&lt;p style=\"text-align: center\"&gt;{{Q1}} : 4 = {{A1}}&lt;/p&gt;",
    "seed": {
        "parameters": [
            {
                "name": "Q1",
                "label": null,
                "min": 100,
                "max": 400,
                "step": 4
            }
        ],
        "calculated": [
            {
                "name": "A1",
                "label": "{{function}}",
                "function": "{{Q1}}/4"
            }
        ],
        "uniques": true
    },
    "algorithm": {
        "name": "calculateOperation",
        "params": {
            "method": "equivLiteral",
            "keyboard": "NUMERICAL"
        }
    }
}</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</si>
  <si>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</si>
  <si>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</si>
  <si>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</si>
  <si>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</si>
  <si>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</si>
  <si>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</si>
  <si>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</si>
  <si>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
    "id": "M3-NyO-38b-I-1",
    "stimulus": "&lt;p&gt;Drag each number to its fifth part.&lt;/p&gt;",
    "hint": "&lt;p&gt;A fifth of a number is calculated by dividing it by 5.&lt;/p&gt;",
    "feedback": "&lt;p&gt;A fifth of a number is calculated by dividing it by 5.&lt;/p&gt;",
    "seed": {
        "parameters": [
            {
                "name": "Q1",
                "label": null,
                "min": 5,
                "max": 300,
                "step": 5
            },
            {
                "name": "Q2",
                "label": null,
                "min": 5,
                "max": 300,
                "step": 5
            },
            {
                "name": "Q3",
                "label": null,
                "min": 5,
                "max": 300,
                "step": 5
            },
            {
                "name": "Q4",
                "label": null,
                "min": 5,
                "max": 300,
                "step": 5
            }
        ],
        "calculated": [
            {
                "name": "A1",
                "label": "{{Q1}}",
                "function": "{{Q1}}/5",
                "feedback": "&lt;p style=\"text-align: center\"&gt;{{Q1}} : 5 = {{function}}&lt;/p&gt;"
            },
            {
                "name": "A2",
                "label": "{{Q2}}",
                "function": "{{Q2}}/5",
                "feedback": "&lt;p&gt;{{Q2}} : 5 = {{function}}&lt;/p&gt;"
            },
            {
                "name": "A3",
                "label": "{{Q3}}",
                "function": "{{Q3}}/5",
                "feedback": "&lt;p&gt;{{Q3}} : 5 = {{function}}&lt;/p&gt;"
            },
            {
                "name": "A4",
                "label": "{{Q4}}",
                "function": "{{Q4}}/5",
                "feedback": "&lt;p&gt;{{Q4}} : 5 = {{function}}&lt;/p&gt;"
            }
        ],
        "isNumToWords": true,
        "uniques": true
    },
    "algorithm": {
        "name": "linkOperationResult",
        "params": {
            "invert": true
        },
        "template": "Match list"
    }
}</t>
  </si>
  <si>
    <t>Calcula la quinta parte del siguiente número. 
{{Q1}}: {{A1}}</t>
  </si>
  <si>
    <t>Q1: Min = 5; Máx = 300; Step =5</t>
  </si>
  <si>
    <t>A1 = {{Q1}}/5</t>
  </si>
  <si>
    <t>&lt;p&gt;La quinta parte de un número se obtiene dividiéndolo entre 5.&lt;/p&gt;&lt;p&gt;{{Q1}} : 5 = {{A1}}&lt;/p&gt;</t>
  </si>
  <si>
    <t>{
    "id": "M3-NyO-38b-E-1",
    "stimulus": "&lt;p&gt;Calculate the fifth part of the following number.&lt;/p&gt;",
    "template": "&lt;p style=\"text-align: center\"&gt;{{Q1}} : {{response}}&lt;/p&gt;",
    "hint": "&lt;p&gt;A fifth of a number is calculated by dividing it by 5.&lt;/p&gt;",
    "feedback": "&lt;p&gt;A fifth of a number is calculated by dividing it by 5.&lt;/p&gt;&lt;p style=\"text-align: center\"&gt;{{Q1}} : 5 = {{A1}}&lt;/p&gt;",
    "seed": {
        "parameters": [
            {
                "name": "Q1",
                "label": null,
                "min": 5,
                "max": 300,
                "step": 5
            }
        ],
        "calculated": [
            {
                "name": "A1",
                "label": "{{function}}",
                "function": "{{Q1}}/5"
            }
        ],
        "uniques": true
    },
    "algorithm": {
        "name": "calculateOperation",
        "params": {
            "method": "equivLiteral",
            "keyboard": "NUMERICAL"
        }
    }
}</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</si>
  <si>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</si>
  <si>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</si>
  <si>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
    "id": "M3-NyO-38b-A-1",
    "stimulus": "&lt;p&gt;Only one-fifth of the boys and girls in a school have been vaccinated against the flu. If there are {{Q1}} students in the school, how many have been vaccinated?&lt;/p&gt;",
    "template": "&lt;p&gt;A total of {{response}} students have been vaccinated.&lt;/p&gt;",
    "hint": "&lt;p&gt;A fifth of a number is calculated by dividing it by 5.&lt;/p&gt;",
    "feedback": "&lt;p&gt;A fifth of a number is calculated by dividing it by 5.&lt;/p&gt;&lt;p style=\"text-align: center\"&gt;{{Q1}} : 5 = {{A1}}&lt;/p&gt;",
    "seed": {
        "parameters": [
            {
                "name": "Q1",
                "label": null,
                "min": 100,
                "max": 500,
                "step": 5
            }
        ],
        "calculated": [
            {
                "name": "A1",
                "label": "{{function}}",
                "function": "{{Q1}}/5"
            }
        ],
        "uniques": true
    },
    "algorithm": {
        "name": "calculateOperation",
        "params": {
            "method": "equivLiteral",
            "keyboard": "NUMERICAL"
        }
    }
}</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</si>
  <si>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</si>
  <si>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</si>
  <si>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</si>
  <si>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
    "id": "M3-NyO-38b-A-2",
    "stimulus": "&lt;p&gt;On an airplane, one-fifth of the seats are occupied. If there are {{Q1}} seats, how many seats are occupied?&lt;/p&gt;",
    "template": "&lt;p&gt;There are {{response}} seats occupied.&lt;/p&gt;",
    "hint": "&lt;p&gt;A fifth of a number is calculated by dividing it by 5.&lt;/p&gt;",
    "feedback": "&lt;p&gt;A fifth of a number is calculated by dividing it by 5.&lt;/p&gt;&lt;p style=\"text-align: center\"&gt;{{Q1}} : 5 = {{A1}}&lt;/p&gt;",
    "seed": {
        "parameters": [
            {
                "name": "Q1",
                "label": null,
                "min": 100,
                "max": 250,
                "step": 5
            }
        ],
        "calculated": [
            {
                "name": "A1",
                "label": "{{function}}",
                "function": "{{Q1}}/5"
            }
        ],
        "uniques": true
    },
    "algorithm": {
        "name": "calculateOperation",
        "params": {
            "method": "equivLiteral",
            "keyboard": "NUMERICAL"
        }
    }
}</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</si>
  <si>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</si>
  <si>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</si>
  <si>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</si>
  <si>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</si>
  <si>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"M3-NyO-38b-A-3",
    "stimulus": "&lt;p&gt;Ruth read the fifth part of a book of {{Q1}} pages. How many pages did she read?&lt;/p&gt;",
    "template": "&lt;p&gt;She read {{response}} pages.&lt;/p&gt;",
    "hint": "&lt;p&gt;A fifth of a number is calculated by dividing it by 5.&lt;/p&gt;",
    "feedback": "&lt;p&gt;A fifth of a number is calculated by dividing it by 5.&lt;/p&gt;&lt;p style=\"text-align: center\"&gt;{{Q1}} : 5 = {{A1}}&lt;/p&gt;",
    "seed": {
        "parameters": [
            {
                "name": "Q1",
                "label": null,
                "min": 100,
                "max": 400,
                "step": 5
            }
        ],
        "calculated": [
            {
                "name": "A1",
                "label": "{{function}}",
                "function": "{{Q1}}/5"
            }
        ],
        "uniques": true
    },
    "algorithm": {
        "name": "calculateOperation",
        "params": {
            "method": "equivLiteral",
            "keyboard": "NUMERICAL"
        }
    }
}</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</si>
  <si>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</si>
  <si>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</si>
  <si>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</si>
  <si>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</si>
  <si>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"&lt;p&gt;The tree Lucas planted is one-fifth the size of a tree next to it, which is &lt;span class=\"no-break\"&gt;{{Q1}} cm&lt;/span&gt; tall. How tall is his tree?&lt;/p&gt;",
    "template": "&lt;p&gt;Lucas's tree is &lt;span class=\"no-break\"&gt;{{response}} cm.&lt;/span&gt;&lt;/p&gt;",
    "hint": "&lt;p&gt;One fifth of a number is calculated by dividing it by 5.&lt;/p&gt;",
    "feedback": "&lt;p&gt;One fifth of a number is calculated by dividing it by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</si>
  <si>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</si>
  <si>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</si>
  <si>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</si>
  <si>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</si>
  <si>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"M3-NyO-38b-A-5",
    "stimulus": "&lt;p&gt;In a basketball game, one team scored {{Q1}} points. One of the players scored a fifth of those points. How many points did she score?&lt;/p&gt;",
    "template": "&lt;p&gt;She scored {{response}} points.&lt;/p&gt;",
    "hint": "&lt;p&gt;A fifth of a number is calculated by dividing it by 5.&lt;/p&gt;",
    "feedback": "&lt;p&gt;A fifth of a number is calculated by dividing it by 5.&lt;/p&gt;&lt;p style=\"text-align: center\"&gt;{{Q1}} : 5 = {{A1}}&lt;/p&gt;",
    "seed": {
        "parameters": [
            {
                "name": "Q1",
                "label": null,
                "min": 60,
                "max": 120,
                "step": 5
            }
        ],
        "calculated": [
            {
                "name": "A1",
                "label": "{{function}}",
                "function": "{{Q1}}/5"
            }
        ],
        "uniques": true
    },
    "algorithm": {
        "name": "calculateOperation",
        "params": {
            "method": "equivLiteral",
            "keyboard": "NUMERICAL"
        }
    }
}</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</si>
  <si>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</si>
  <si>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</si>
  <si>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</si>
  <si>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</si>
  <si>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</si>
  <si>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</si>
  <si>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</si>
  <si>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
    "id": "M3-NyO-39a-I-1",
    "stimulus": "&lt;p&gt;Drag each tenth to the corresponding number.&lt;/p&gt;",
    "hint": "&lt;p&gt;A tenth of a number is calculated by dividing it by 10.&lt;/p&gt;",
    "feedback": "&lt;p&gt;A tenth of a number is calculated by dividing it by 10.&lt;/p&gt;",
    "seed": {
        "parameters": [
            {
                "name": "Q1",
                "label": null,
                "min": 10,
                "max": 99,
                "step": 1
            },
            {
                "name": "Q2",
                "label": null,
                "min": 10,
                "max": 99,
                "step": 1
            },
            {
                "name": "Q3",
                "label": null,
                "min": 10,
                "max": 99,
                "step": 1
            }
        ],
        "calculated": [
            {
                "name": "A1",
                "label": "{{Q1}}",
                "function": "{{Q1}}*10",
                "feedback": "&lt;p&gt;{{function}} : 10 = {{Q1}}&lt;/p&gt;"
            },
            {
                "name": "A2",
                "label": "{{Q2}}",
                "function": "{{Q2}}*10",
                "feedback": "&lt;p&gt;{{function}} : 10 = {{Q2}}&lt;/p&gt;"
            },
            {
                "name": "A3",
                "label": "{{Q3}}",
                "function": "{{Q3}}*10",
                "feedback": "&lt;p&gt;{{function}} : 10 = {{Q3}}&lt;/p&gt;"
            }
        ],
        "uniques": true
    },
    "algorithm": {
        "name": "linkOperationResult",
        "params": {
            "invert": false
        },
        "template": "Match list"
    }
}</t>
  </si>
  <si>
    <t>Calcula la décima parte del siguiente número.
{{T1}}: {{A1}}</t>
  </si>
  <si>
    <t>Q1-Q2= Min=10 ; Max=99; Step =1</t>
  </si>
  <si>
    <t>T1={{Q1}}*10
A1={{Q1}}</t>
  </si>
  <si>
    <t>&lt;p&gt;La décima parte de un número se calcula dividiéndolo entre 10.&lt;/p&gt;&lt;p&gt;{{T1}} : 10 = {{Q1}}&lt;/p&gt;</t>
  </si>
  <si>
    <t>{
    "id": "M3-NyO-39a-E-1",
    "stimulus": "&lt;p&gt;Calculate the tenth part of the following number.&lt;/p&gt;",
    "template": "&lt;p style=\"text-align: center\"&gt;{{T1}}: {{response}}&lt;/p&gt;",
    "hint": "&lt;p&gt;A tenth of a number is calculated by dividing it by 10.&lt;/p&gt;",
    "feedback": "&lt;p&gt;A tenth of a number is calculated by dividing it by 10.&lt;/p&gt;&lt;p style=\"text-align: center\"&gt;{{T1}} : 10 = {{Q1}}&lt;/p&gt;",
    "seed": {
        "parameters": [
            {
                "name": "Q1",
                "label": null,
                "min": 10,
                "max": 99,
                "step": 1
            },
            {
                "name": "Q2",
                "label": null,
                "min": 10,
                "max": 99,
                "step": 1
            }
        ],
        "calculated": [
            {
                "name": "T1",
                "label": "{{function}}",
                "function": "{{Q1}}*10",
                "temp": true
            },
            {
                "name": "A1",
                "label": "{{function}}",
                "function": "{{Q1}}"
            }
        ],
        "uniques": true
    },
    "algorithm": {
        "name": "calculateOperation",
        "params": {
            "method": "equivLiteral",
            "keyboard": "NUMERICAL"
        }
    }
}</t>
  </si>
  <si>
    <t>Julián quiere leer a diario la décima parte de un libro de {{T1}} páginas. ¿Cuántas páginas va a leer cada día?
Cada día va a leer {{A1}} páginas.</t>
  </si>
  <si>
    <t>Q1= Min=20 ; Max=40; Step =1</t>
  </si>
  <si>
    <t>{
    "id": "M3-NyO-39a-A-1",
    "stimulus": "&lt;p&gt;Jason wants to read one tenth of a {{T1}} page book every day. How many pages will he read each day?&lt;/P&gt;",
    "template": "&lt;p&gt;He will read {{response}} pages each day.&lt;/p&gt;",
    "hint": "&lt;p&gt;A tenth of a number is calculated by dividing it by 10.&lt;/p&gt;",
    "feedback": "&lt;p&gt;A tenth of a number is calculated by dividing it by 10.&lt;/p&gt;&lt;p style=\"text-align: center\"&gt;{{T1}} : 10 = {{Q1}}&lt;/p&gt;",
    "seed": {
        "parameters": [
            {
                "name": "Q1",
                "label": null,
                "min": 20,
                "max": 40,
                "step": 1
            }
        ],
        "calculated": [
            {
                "name": "T1",
                "label": "{{function}}",
                "function": "{{Q1}}*10",
                "temp": true
            },
            {
                "name": "A1",
                "label": "{{function}}",
                "function": "{{Q1}}"
            }
        ],
        "uniques": true
    },
    "algorithm": {
        "name": "calculateOperation",
        "params": {
            "method": "equivLiteral",
            "keyboard": "NUMERICAL"
        }
    }
}</t>
  </si>
  <si>
    <t xml:space="preserve">Una profesora tiene preparadas {{T1}} actividades de música. Quiere que cada semana sus alumnos hagan en clase la décima parte de todas ellas. ¿Cuántas actividades van a hacer cada semana?
Van a hacer {{A1}} actividades. </t>
  </si>
  <si>
    <t>Q1= Min=2; Max=9; Step =1</t>
  </si>
  <si>
    <t>{
    "id": "M3-NyO-39a-A-2",
    "stimulus": "&lt;p&gt;A teacher has prepared {{T1}} music activities and wants her students to do a tenth of them in class each week. How many activities will they do each week?&lt;/p&gt;",
    "template": "&lt;p&gt;They will do {{response}} activities.&lt;/p&gt;",
    "hint": "&lt;p&gt;A tenth of a number is calculated by dividing it by 10.&lt;/p&gt;",
    "feedback": "&lt;p&gt;A tenth of a number is calculated by dividing it by 10.&lt;/p&gt;&lt;p style=\"text-align: center\"&gt;{{T1}} : 10 = {{Q1}}&lt;/p&gt;",
    "seed": {
        "parameters": [
            {
                "name": "Q1",
                "label": null,
                "min": 2,
                "max": 9,
                "step": 1
            }
        ],
        "calculated": [
            {
                "name": "T1",
                "label": "{{function}}",
                "function": "{{Q1}}*10",
                "temp": true
            },
            {
                "name": "A1",
                "label": "{{function}}",
                "function": "{{Q1}}"
            }
        ],
        "uniques": true
    },
    "algorithm": {
        "name": "calculateOperation",
        "params": {
            "method": "equivLiteral",
            "keyboard": "NUMERICAL"
        }
    }
}</t>
  </si>
  <si>
    <t>Un abuelo quiere repartir {{T1}} € entre sus nietos, de forma que cada uno reciba la décima parte. ¿Cuánto le dará a cada uno?
Cada nieto recibirá {{A1}} €.</t>
  </si>
  <si>
    <t>Q1= Min=5 ; Max=20; Step =1</t>
  </si>
  <si>
    <t>{
    "id": "M3-NyO-39a-A-3",
    "stimulus": "&lt;p&gt;A grandfather wants to distribute ${{T1}} among his grandchildren, so that each one receives a tenth. How much will he give each?&lt;/p&gt;",
    "template": "&lt;p&gt;Each grandchild will receive ${{response}}.&lt;/p&gt;",
    "hint": "&lt;p&gt;A tenth of a number is calculated by dividing it by 10.&lt;/p&gt;",
    "feedback": "&lt;p&gt;A tenth of a number is calculated by dividing it by 10.&lt;/p&gt;&lt;p style=\"text-align: center\"&gt;{{T1}} : 10 = {{Q1}}&lt;/p&gt;",
    "seed": {
        "parameters": [
            {
                "name": "Q1",
                "label": null,
                "min": 5,
                "max": 20,
                "step": 1
            }
        ],
        "calculated": [
            {
                "name": "T1",
                "label": "{{function}}",
                "function": "{{Q1}}*10",
                "temp": true
            },
            {
                "name": "A1",
                "label": "{{function}}",
                "function": "{{Q1}}"
            }
        ],
        "uniques": true
    },
    "algorithm": {
        "name": "calculateOperation",
        "params": {
            "method": "equivLiteral",
            "keyboard": "NUMERICAL"
        }
    }
}</t>
  </si>
  <si>
    <t>M3-NyO-25a</t>
  </si>
  <si>
    <t>Calcula fracciones equivalentes por amplificación y simplificación (numer. y denom. menores que 20)</t>
  </si>
  <si>
    <t>Une las fracciones equivalentes.
T21 = A1
T22 = A2
T23 = A3
T24 = A4</t>
  </si>
  <si>
    <t xml:space="preserve">Relaciona cada fracción con su equivalente
{{T1}} = A1
{{T2}} = A2
{{T3}} = A3
{{T4}} = A4
</t>
  </si>
  <si>
    <t>Q1-Q4: mín = 2; máx = 5; step = 1</t>
  </si>
  <si>
    <t>T1 = {{Q1}}+{{Q2}}
T2 = {{Q2}}+{{Q3}}
T3 = {{Q3}}+{{Q4}}
T4 = {{Q4}}+{{Q1}}
T5 = {{Q1}}*{{Q4}}
T6 = ({{Q1}}+{{Q2}})*{{Q4}}
T7 = {{Q2}}*{{Q3}}
T8 = ({{Q2}}+{{Q3}})*{{Q3}}
T9 = {{Q3}}*{{Q2}}
T10 = ({{Q3}}+{{Q4}})*{{Q2}}
T11 = {{Q4}}*{{Q1}}
T12 = ({{Q4}}+{{Q1}})*{{Q1}}
T21 = {{Q1}}/{{T1}}
A1 = {{T5}}/{{T6}}
T22 = {{Q2}}/{{T2}}
A2 = {{T7}}/{{T8}}
T23 = {{T9}}/{{T10}}
A3 = {{Q3}}/{{T3}}
T24 = {{T11}}/{{T12}}
A4 = {{Q4}}/{{T4}}</t>
  </si>
  <si>
    <t>Las fracciones equivalentes representan la misma cantidad.</t>
  </si>
  <si>
    <t>&lt;p&gt;Para obtener una fracción equivalente, se multiplican o se dividen el numerador y el denominador por un mismo número.&lt;/p&gt;
- Si falla A1:
Si se multiplica {{T21}} arriba y abajo por {{Q4}}, el resultado es {{A1}}.
- Si falla A2:
Si se multiplica {{T22}} arriba y abajo por {{Q3}}, el resultado es {{A2}}.
- Si falla A3:
Si se divide {{T23}} arriba y abajo entre {{Q2}}, el resultado es {{A3}}.
- Si falla A4:
Si se divide {{T24}} arriba y abajo entre {{Q1}}, el resultado es {{A4}}.</t>
  </si>
  <si>
    <t>{
    "id": "M3-NyO-25a-I-1",
    "stimulus": "&lt;p&gt;Drag each fraction to its equivalent.&lt;/p&gt;",
    "hint": "&lt;p&gt;Equivalent fractions represent the same amount.&lt;/p&gt;",
    "feedback": "&lt;p&gt;To get an equivalent fraction, you need to multiply or divide the numerator and denominator by the same number.&lt;/p&gt;",
    "seed": {
        "parameters": [
            {
                "name": "Q1",
                "label": null,
                "min": 2,
                "max": 5,
                "step": 1
            },
            {
                "name": "Q2",
                "label": null,
                "min": 2,
                "max": 5,
                "step": 1
            },
            {
                "name": "Q3",
                "label": null,
                "min": 2,
                "max": 5,
                "step": 1
            },
            {
                "name": "Q4",
                "label": null,
                "min": 2,
                "max": 5,
                "step": 1
            }
        ],
        "calculated": [
            {
                "name": "T1",
                "label": "{{function}}",
                "function": "{{Q1}}+{{Q2}}",
                "temp": true
            },
            {
                "name": "T2",
                "label": "{{function}}",
                "function": "{{Q2}}+{{Q3}}",
                "temp": true
            },
            {
                "name": "T3",
                "label": "{{function}}",
                "function": "{{Q3}}+{{Q4}}",
                "temp": true
            },
            {
                "name": "T4",
                "label": "{{function}}",
                "function": "{{Q4}}+{{Q1}}",
                "temp": true
            },
            {
                "name": "T5",
                "label": "{{function}}",
                "function": "{{Q1}}*{{Q4}}",
                "temp": true
            },
            {
                "name": "T6",
                "label": "{{function}}",
                "function": "({{Q1}}+{{Q2}})*{{Q4}}",
                "temp": true
            },
            {
                "name": "T7",
                "label": "{{function}}",
                "function": "{{Q2}}*{{Q3}}",
                "temp": true
            },
            {
                "name": "T8",
                "label": "{{function}}",
                "function": "({{Q2}}+{{Q3}})*{{Q3}}",
                "temp": true
            },
            {
                "name": "T9",
                "label": "{{function}}",
                "function": "{{Q3}}*{{Q2}}",
                "temp": true
            },
            {
                "name": "T10",
                "label": "{{function}}",
                "function": "({{Q3}}+{{Q4}})*{{Q2}}",
                "temp": true
            },
            {
                "name": "T11",
                "label": "{{function}}",
                "function": "{{Q4}}*{{Q1}}",
                "temp": true
            },
            {
                "name": "T12",
                "label": "{{function}}",
                "function": "({{Q4}}+{{Q1}})*{{Q1}}",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"&lt;p&gt;Multiplying the numerator and denominator in &lt;span class=\"fr-math-v2 fr-draggable\" contenteditable=\"false\" data-original-math=\"\\(\\frac{{{Q1}}}{{{T1}}}\\)\" draggable=\"true\"&gt;\\(\\frac{{{Q1}}}{{{T1}}}\\)&lt;/span&gt; by {{Q4}} gives {{function}}.&lt;/p&gt;"
            },
            {
                "name": "A2",
                "label": "&lt;span class=\"fr-math-v2 fr-draggable\" contenteditable=\"false\" data-original-math=\"\\(\\frac{{{Q2}}}{{{T2}}}\\)\" draggable=\"true\"&gt;\\(\\frac{{{Q2}}}{{{T2}}}\\)&lt;/span&gt;",
                "function": "&lt;span class=\"fr-math-v2 fr-draggable\" contenteditable=\"false\" data-original-math=\"\\(\\frac{{{T7}}}{{{T8}}}\\)\" draggable=\"true\"&gt;\\(\\frac{{{T7}}}{{{T8}}}\\)&lt;/span&gt;",
                "feedback": "&lt;p&gt;Multiplying the numerator and denominator in &lt;span class=\"fr-math-v2 fr-draggable\" contenteditable=\"false\" data-original-math=\"\\(\\frac{{{Q2}}}{{{T2}}}\\)\" draggable=\"true\"&gt;\\(\\frac{{{Q2}}}{{{T2}}}\\)&lt;/span&gt; by {{Q3}} gives {{function}}.&lt;/p&gt;"
            },
            {
                "name": "A3",
                "label": "&lt;span class=\"fr-math-v2 fr-draggable\" contenteditable=\"false\" data-original-math=\"\\(\\frac{{{T9}}}{{{T10}}}\\)\" draggable=\"true\"&gt;\\(\\frac{{{T9}}}{{{T10}}}\\)&lt;/span&gt;",
                "function": "&lt;span class=\"fr-math-v2 fr-draggable\" contenteditable=\"false\" data-original-math=\"\\(\\frac{{{Q3}}}{{{T3}}}\\)\" draggable=\"true\"&gt;\\(\\frac{{{Q3}}}{{{T3}}}\\)&lt;/span&gt;",
                "feedback": "&lt;p&gt;Dividing the numerator and denominator in &lt;span class=\"fr-math-v2 fr-draggable\" contenteditable=\"false\" data-original-math=\"\\(\\frac{{{T9}}}{{{T10}}}\\)\" draggable=\"true\"&gt;\\(\\frac{{{T9}}}{{{T10}}}\\)&lt;/span&gt; by {{Q2}} gives {{function}}.&lt;/p&gt;"
            },
            {
                "name": "A4",
                "label": "&lt;span class=\"fr-math-v2 fr-draggable\" contenteditable=\"false\" data-original-math=\"\\(\\frac{{{T11}}}{{{T12}}}\\)\" draggable=\"true\"&gt;\\(\\frac{{{T11}}}{{{T12}}}\\)&lt;/span&gt;",
                "function": "&lt;span class=\"fr-math-v2 fr-draggable\" contenteditable=\"false\" data-original-math=\"\\(\\frac{{{Q4}}}{{{T4}}}\\)\" draggable=\"true\"&gt;\\(\\frac{{{Q4}}}{{{T4}}}\\)&lt;/span&gt;",
                "feedback": "&lt;p&gt;Dividing the numerator and denominator in &lt;span class=\"fr-math-v2 fr-draggable\" contenteditable=\"false\" data-original-math=\"\\(\\frac{{{T11}}}{{{T12}}}\\)\" draggable=\"true\"&gt;\\(\\frac{{{T11}}}{{{T12}}}\\)&lt;/span&gt; by {{Q1}} gives {{function}}.&lt;/p&gt;"
            }
        ],
        "uniques": true
    },
    "algorithm": {
        "name": "linkOperationResult",
        "params": {
            "invert": true
        },
        "template": "Match list"
    }
}</t>
  </si>
  <si>
    <t>¿Cuál tiene que ser el valor de '?' para que las siguientes fracciones sean equivalentes?
{{Q1}}/{{T1}} = ?/{{T2}}
? = {{A1}}</t>
  </si>
  <si>
    <t xml:space="preserve">Completa el numerador de esta fracción, para que sea equivalente a {{Q1}}/{{T1}}.
{{A1}}/{{T2}}
</t>
  </si>
  <si>
    <t>Q1: mín: 1, máx: 5; step: 1
Q2: mín: 1; máx: 5; step: 1
Q3: mín: 2, máx: 4; step: 1</t>
  </si>
  <si>
    <t>T1 = {{Q1}}+{{Q2}}
T2 = ({{Q1}}+{{Q2}})*{{Q3}}
A1 = {{Q1}}*{{Q3}}</t>
  </si>
  <si>
    <t>&lt;p&gt;Para obtener una fracción equivalente, se multiplican o dividen el numerador y el denominador por un mismo número.&lt;/p&gt;&lt;p&gt;Si se multiplica {{T1}} por {{Q3}}, se obtiene {{T2}}. Por tanto, el valor de ? es: {{Q1}} × {{Q3}}  = {{A1}}.&lt;/p&gt;</t>
  </si>
  <si>
    <t>{
    "id": "M3-NyO-25a-E-1",
    "stimulus": "&lt;p&gt;What must be the value of '?' for the following fractions to be equivalent?&lt;/p&gt;",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get an equivalent fraction, you need to multiply or divide the numerator and denominator by the same number.&lt;/p&gt;&lt;p&gt;Multiplying {{T1}} by {{Q3}} gives {{T2}}. Therefore, the value of ? is: {{Q1}} × {{Q3}} = {{A1}}.&lt;/p&gt;",
    "seed": {
        "parameters": [
            {
                "name": "Q1",
                "label": null,
                "min": 1,
                "max": 5,
                "step": 1
            },
            {
                "name": "Q2",
                "label": null,
                "min": 1,
                "max": 5,
                "step": 1
            },
            {
                "name": "Q3",
                "label": null,
                "min": 2,
                "max": 4,
                "step": 1
            }
        ],
        "calculated": [
            {
                "name": "T1",
                "function": "{{Q1}}+{{Q2}}",
                "temp": true
            },
            {
                "name": "T2",
                "function": "({{Q1}}+{{Q2}})*{{Q3}}",
                "temp": true
            },
            {
                "name": "A1",
                "label": "",
                "function": "{{Q1}}*{{Q3}}"
            }
        ],
        "uniques": true
    },
    "algorithm": {
        "name": "calculateOperation",
        "params": {
            "method": "equivLiteral",
            "keyboard": "NUMERICAL"
        }
    }
}</t>
  </si>
  <si>
    <t>¿Cuál tiene que ser el valor de '?' para que las siguientes fracciones sean equivalentes?
{{T1}}/{{T2}} = ?/{{T3}}
? = {{A1}}</t>
  </si>
  <si>
    <t>T1 = {{Q1}}*{{Q3}}
T2 = ({{Q1}}+{{Q2}})*{{Q3}}
T3 = ({{Q1}}+{{Q2}})
A1 = {{Q1}}</t>
  </si>
  <si>
    <t>&lt;p&gt;Para obtener una fracción equivalente, se multiplican o se dividen el numerador y el denominador por un mismo número.&lt;/p&gt;&lt;p&gt;Si se divide {{T2}} entre {{Q3}}, se obtiene {{T3}}. Por tanto, el valor de ? es: {{T1}} : {{Q3}}  = {{A1}}.&lt;/p&gt;</t>
  </si>
  <si>
    <t>{
    "id": "M3-NyO-25a-E-2",
    "stimulus": "&lt;p&gt;What must be the value of '?' for the following fractions to be equivalent?&lt;/p&gt;",
    "template": "&lt;p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
    "hint": "&lt;p&gt;Equivalent fractions represent the same amount.&lt;/p&gt;",
    "feedback": "&lt;p&gt;To get an equivalent fraction, you need to multiply or divide the numerator and denominator by the same number.&lt;/p&gt;&lt;p&gt;Dividing {{T2}} by {{Q3}} gives {{T3}}. Therefore, the value of ? is: {{T1}} : {{Q3}} = {{A1}}.&lt;/p&gt;",
    "seed": {
        "parameters": [
            {
                "name": "Q1",
                "label": null,
                "min": 1,
                "max": 5,
                "step": 1
            },
            {
                "name": "Q2",
                "label": null,
                "min": 1,
                "max": 5,
                "step": 1
            },
            {
                "name": "Q3",
                "label": null,
                "min": 2,
                "max": 4,
                "step": 1
            }
        ],
        "calculated": [
            {
                "name": "T1",
                "function": "{{Q1}}*{{Q3}}",
                "temp": true
            },
            {
                "name": "T2",
                "function": "({{Q1}}+{{Q2}})*{{Q3}}",
                "temp": true
            },
            {
                "name": "T3",
                "function": "({{Q1}}+{{Q2}})",
                "temp": true
            },
            {
                "name": "A1",
                "label": "",
                "function": "{{Q1}}"
            }
        ],
        "uniques": true
    },
    "algorithm": {
        "name": "calculateOperation",
        "params": {
            "method": "equivLiteral",
            "keyboard": "NUMERICAL"
        }
    }
}</t>
  </si>
  <si>
    <t>Álvaro y Miguel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</si>
  <si>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</si>
  <si>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</si>
  <si>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</si>
  <si>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¿Qué fracción de costillar han comido Álvaro y Miguel?
Han comido {{A2}} del costillar.
(Cloze math)
A2 = {{Q1}}/{{T1}}
T1 = {{Q1}}+{{Q2}}</t>
  </si>
  <si>
    <t>¿Qué pide el enunciado?
Una fracción equivalente que tenga como denominador {{T3}}.*
Una fracción equivalente que tenga como numerador {{T3}}.
Una fracción no equivalente que tenga como denominador {{Q1}}.
(Single choice)</t>
  </si>
  <si>
    <t>¿Qué son las fracciones equivalentes?
Las fracciones equivalentes representan la misma cantidad.*
Las fracciones equivalentes tienen el mismo numerador.
Las fracciones equivalentes tienen el mismo denominador.
(Single choice)</t>
  </si>
  <si>
    <t>Si se dividen o se multiplican por el mismo número el numerador y el denominador de una fracción, se obtiene una fracción equivalente. En este caso, ¿por qué número se ha multiplicado el denominador?
{{Q1}}/{{T1}} = ?/{{T3}}
Si se multiplica {{T1}} por {{A3}}, se obtiene {{T3}}.
(Cloze math)
A3 = {{Q3}}</t>
  </si>
  <si>
    <t>Como {{T3}} se ha obtenido al multiplicar {{T1}} por {{Q3}}, calcula ahora el valor de ? para obtener la fracción equivalente del costillar.
{{Q1}}/{{T1}} = ?/{{T3}}
Si se multiplica {{Q1}} por {{Q3}}, se obtiene {{A4}}.
(Cloze math)
A4 = {{Q1}}*{{Q3}}</t>
  </si>
  <si>
    <t>{
    "id": "M3-NyO-25a-A-1",
    "seed": {
        "parameters": [
            {
                "name": "Q1",
                "label": null,
                "min": 1,
                "max": 4,
                "step": 1
            },
            {
                "name": "Q2",
                "label": null,
                "min": 1,
                "max": 4,
                "step": 1
            },
            {
                "name": "Q3",
                "label": null,
                "min": 2,
                "max": 4,
                "step": 1
            }
        ],
        "uniques": true
    },
    "scaffolding": [
        {
            "id": "step-0",
            "stimulus": "&lt;p&gt;Andrew and Mike have eaten &lt;span class=\"fr-math-v2 fr-draggable\" contenteditable=\"false\" data-original-math=\"\\(\\frac {{{Q1}}}{{{T1}}}\\)\" draggable=\"true\"&gt;\\(\\frac{{{Q1}}}{{{T1}}}\\) &lt;/span&gt; of a rack of ribs. How would you write this fraction if the denominator was {{T3}}?&lt;/p&gt;",
            "template": "&lt;p&gt;The fraction would be {{response}}.&lt;/p&gt;",
            "seed": {
                "parameters": [],
                "calculated": [
                    {
                        "name": "T1",
                        "function": "{{Q1}}+{{Q2}}",
                        "temp": true
                    },
                    {
                        "name": "T2",
                        "function": "{{Q1}}*{{Q3}}",
                        "temp": true
                    },
                    {
                        "name": "T3",
                        "function": "({{Q1}}+{{Q2}})*{{Q3}}",
                        "temp": true
                    },
                    {
                        "name": "0-A1",
                        "label": "{{function}}",
                        "function": "\\frac{{{T2}}}{{{T3}}}"
                    }
                ]
            },
            "algorithm": {
                "name": "calculateOperation",
                "params": {
                    "method": "equivSymbolic",
                    "keyboard": "INTERMEDIATE"
                }
            }
        },
        {
            "id": "step-1",
            "stimulus": "&lt;p&gt;What fraction the rack of ribs have Andrew and Mike eaten?&lt;/p&gt;",
            "template": "&lt;p&gt;They have eaten {{response}} of the rack of ribs.&lt;/p&gt;",
            "seed": {
                "parameters": [],
                "calculated": [
                    {
                        "name": "T1",
                        "function": "{{Q1}}+{{Q2}}",
                        "temp": true
                    },
                    {
                        "name": "1-A1",
                        "label": "{{function}}",
                        "function": "\\frac{{{Q1}}}{{{T1}}}"
                    }
                ]
            },
            "algorithm": {
                "name": "calculateOperation",
                "params": {
                    "method": "equivLiteral",
                    "keyboard": "INTERMEDIATE"
                }
            }
        },
        {
            "id": "step-2",
            "stimulus": "&lt;p&gt;What does the statement ask for?&lt;/p&gt;",
            "seed": {
                "calculated": [
                    {
                        "name": "T3",
                        "function": "({{Q1}}+{{Q2}})*{{Q3}}",
                        "temp": true
                    },
                    {
                        "name": "2-A1",
                        "label": "&lt;p&gt;An equivalent fraction with denominator {{T3}}.&lt;/p&gt;"
                    },
                    {
                        "name": "2-A2",
                        "label": "&lt;p&gt;An equivalent fraction with numerator {{T3}}.&lt;/p&gt;",
                        "incorrect": true
                    },
                    {
                        "name": "2-A3",
                        "label": "&lt;p&gt;A non-equivalent fraction with denominator {{Q1}}.&lt;/p&gt;",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multiplied by?&lt;/p &gt;&lt;p&gt;&lt;span class=\"fr-math-v2 fr-draggable\" contenteditable=\"false\" data-original-math=\"\\(\\frac{{{Q1}}}{{{T1}}}\\)\" draggable=\"true\"&gt;\\(\\frac{{{Q1}}}{{{T1}}}\\)&lt;/span&gt; = &lt;span class= \"fr-math-v2 fr-draggable\" contenteditable=\"false\" data-original-math=\"\\(\\frac{{{?}}}{{{T3}}}\\) \" draggable=\"true\"&gt;\\(\\frac{{{?}}}{{{T3}}}\\)&lt;/span&gt;&lt;/p&gt;",
            "template": "&lt;p&gt;Multiplying {{T1}} by {{response}} gives {{T3}}.&lt;/p&gt;",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"&lt;p&gt;Since {{T3}} was obtained by multiplying {{T1}} by {{Q3}}, now calculate the value of ?.&lt;/p&gt;&lt;p&gt;&lt;span class=\" fr-math-v2 fr-draggable\" contenteditable=\"false\" data-original-math=\"\\(\\frac{{{Q1}}}{{{T1}}}\\)\" draggable=\"true\"&gt;\\(\\frac{{{Q1}}}{{{T1}}}\\)&lt;/span&gt; = &lt;span class=\"fr-math-v2 fr-draggable \" contenteditable=\"false\" data-original-math=\"\\(\\frac{{{?}}}{{{T3}}}\\)\" draggable=\"true\"&gt; \\(\\frac{{{?}}}{{{T3}}}\\)&lt;/span&gt;&lt;/p&gt;",
            "template": "&lt;p&gt;Multiplying  {{Q1}} by {{Q3}} gives {{response}}&lt;/p&gt;",
            "seed": {
                "calculated": [
                    {
                        "name": "T1",
                        "function": "{{Q1}}+{{Q2}}",
                        "temp": true
                    },
                    {
                        "name": "T2",
                        "function": "{{Q1}}*{{Q3}}",
                        "temp": true
                    },
                    {
                        "name": "T3",
                        "function": "({{Q1}}+{{Q2}})*{{Q3}}",
                        "temp": true
                    },
                    {
                        "name": "5-A1",
                        "label": "{{function}}",
                        "function": "{{Q1}}*{{Q3}}"
                    }
                ]
            },
            "algorithm": {
                "name": "calculateOperation",
                "params": {
                    "method": "equivLiteral",
                    "keyboard": "INTERMEDIATE"
                }
            }
        }
    ]
}</t>
  </si>
  <si>
    <r>
      <rPr>
        <rFont val="Calibri"/>
        <color rgb="FF000000"/>
        <sz val="12.0"/>
      </rPr>
      <t xml:space="preserve">Adrián </t>
    </r>
    <r>
      <rPr>
        <rFont val="Calibri"/>
        <color rgb="FF000000"/>
        <sz val="12.0"/>
      </rPr>
      <t>ha recogido {{T2}}/{{T3}} de la cosecha de su platanero. ¿Cómo se escribiría esta fracción si el denominador fuese {{T1}}?
La fracción de la cosecha recogida sería {{A1}}.</t>
    </r>
  </si>
  <si>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</si>
  <si>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Q1: mín = 1; máx = 4; step 1
Q2: mín = 1; máx = 4; step 1
Q3: mín = 2; máx = 3; step 1</t>
  </si>
  <si>
    <t>T1 = {{Q1}}+{{Q2}}
T2 = {{Q1}}*{{Q3}}
T3 = ({{Q1}}+{{Q2}})*{{Q3}}
A1 = \\frac{{{Q1}}}{{{T1}}}</t>
  </si>
  <si>
    <t>¿Qué fracción de la cosecha del platanero se ha recogido?
Adrián ha cosechado {{A2}} del platanero.
(Cloze math)
A2 = {{T2}}/{{T3}}</t>
  </si>
  <si>
    <t>¿Qué pide el enunciado?
Una fracción equivalente de lo que se ha cosechado que tenga denominador {{T1}}.*
Una fracción equivalente de lo que se ha cosechado que tenga numerador {{T1}}.
Una fracción equivalente de lo que se ha cosechado que tenga denominador {{T3}}.
(Single choice)</t>
  </si>
  <si>
    <t>Si se divide o se multiplica por el mismo número al numerador y al denominador de una fracción, se obtiene una fracción equivalente. En este caso, ¿por qué número se ha dividido al denominador?
{{T2}}/{{T3}} = ?/{{T1}}
Si se divide {{T3}} entre {{A3}}, se obtiene {{T1}}.
(Cloze math)
{{A3}} = {{Q3}}</t>
  </si>
  <si>
    <t>Como {{T3}} se ha obtenido al dividir {{T1}} entre {{Q3}}, calcula ahora el valor de ? para reescribir la fracción del platanero.
{{T2}}/{{T3}} = ?/{{T1}}
Si se divide {{T2}} entre {{Q3}}, se obtiene {{A4}}.
(Cloze math)
A4 = {{Q1}}</t>
  </si>
  <si>
    <t>{
    "id": "M3-NyO-25a-A-2",
    "seed": {
        "parameters": [
            {
                "name": "Q1",
                "label": null,
                "min": 1,
                "max": 4,
                "step": 1
            },
            {
                "name": "Q2",
                "label": null,
                "min": 1,
                "max": 4,
                "step": 1
            },
            {
                "name": "Q3",
                "label": null,
                "min": 2,
                "max": 3,
                "step": 1
            }
        ],
        "uniques": true
    },
    "scaffolding": [
        {
            "id": "step-0",
            "stimulus": "&lt;p&gt;Adam has harvested &lt;span class=\"fr-math-v2 fr-draggable\" contenteditable=\"false\" data-original-math=\"\\(\\frac{{{T2}}} Harvest {{{T3}}}\\)\" draggable=\"true\"&gt;\\(\\frac{{{T2}}}{{{T3}}}\\)&lt;/span&gt; of the crop from his banana tree.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the banana crop has been harvested?&lt;/p&gt;",
            "template": "&lt;p&gt;Adam has harvested {{response}} of the banana tree.&lt;/p&gt;",
            "seed": {
                "parameters": [],
                "calculated": [
                    {
                        "name": "T1",
                        "function": "{{Q1}}+{{Q2}}",
                        "temp": true
                    },
                    {
                        "name": "T2",
                        "function": "{{Q1}}*{{Q3}}",
                        "temp": true
                    },
                    {
                        "name": "T3",
                        "function": "({{Q1}}+{{Q2}})*{{Q3}}",
                        "temp": true
                    },
                    {
                        "name": "1-A2",
                        "label": "{{function}}",
                        "function": "\\frac{{{T2}}}{{{T3}}}"
                    }
                ]
            },
            "algorithm": {
                "name": "calculateOperation",
                "params": {
                    "method": "equivLiteral",
                    "keyboard": "INTERMEDIATE"
                }
            }
        },
        {
            "id": "step-2",
            "stimulus": "&lt;p&gt;What does the statement ask for?&lt;/p&gt;",
            "seed": {
                "calculated": [
                    {
                        "name": "T1",
                        "function": "{{Q1}}+{{Q2}}",
                        "temp": true
                    },
                    {
                        "name": "T2",
                        "function": "{{Q1}}*{{Q3}}",
                        "temp": true
                    },
                    {
                        "name": "T3",
                        "function": "({{Q1}}+{{Q2}})*{{Q3}}",
                        "temp": true
                    },
                    {
                        "name": "2-A1",
                        "label": "&lt;p&gt;An equivalent fraction with denominator {{T1}}.&lt;/p&gt;"
                    },
                    {
                        "name": "2-A2",
                        "label": "&lt;p&gt;An equivalent fraction with numerator {{T1}}.&lt;/p&gt;",
                        "incorrect": true
                    },
                    {
                        "name": "2-A3",
                        "label": "&lt;p&gt;An equivalent fraction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 \"\\(\\frac{{{T2}}}{{{T3}}}\\)\" draggable=\"true\"&gt;\\(\\frac{{{T2}}}{{{T3}}}\\)&lt;/span&gt; = &lt;span class=\"fr-math-v2 fr-draggable\" contenteditable=\"false\" data-original-math=\"\\(\\frac {{{?}}}{{{T1}}}\\)\" draggable=\"true\"&gt;\\(\\frac{{{?}}}{{{T1}}}\\) &lt;/span&gt;&lt;/p&gt;",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"&lt;p&gt;Since {{T3}} has been obtained by dividing {{T1}} by {{Q3}}, now calculate the value of ?.&lt;/p&gt;&lt;p&gt;&lt;span class=\"fr-math-v2 fr-draggable\" contenteditable=\"false\" data-original-math=\"\\(\\frac{{{T2}}}{{{T3}}}\\)\" draggable=\"true \"&gt;\\(\\frac{{{T2}}}{{{T3}}}\\)&lt;/span&gt; = &lt;span class=\"fr-math-v2 fr-draggable\" contenteditable=\"false\"data-original-math=\"\\(\\frac{{{?}}{{{T1}}}\\)\" draggable=\"true\"&gt;\\(\\frac{{{?}}}{{{T1}}}\\)&lt;/span&gt;&lt;/p&gt;",
            "template": "&lt;p&gt;Dividing {{T2}} by {{Q3}} gives {{response}}&lt;/p&gt;",
            "seed": {
                "calculated": [
                    {
                        "name": "T1",
                        "function": "{{Q1}}+{{Q2}}",
                        "temp": true
                    },
                    {
                        "name": "T2",
                        "function": "{{Q1}}*{{Q3}}",
                        "temp": true
                    },
                    {
                        "name": "T3",
                        "function": "({{Q1}}+{{Q2}})*{{Q3}}",
                        "temp": true
                    },
                    {
                        "name": "5-A1",
                        "label": "{{function}}",
                        "function": "{{Q1}}"
                    }
                ]
            },
            "algorithm": {
                "name": "calculateOperation",
                "params": {
                    "method": "equivLiteral",
                    "keyboard": "INTERMEDIATE"
                }
            }
        }
    ]
}</t>
  </si>
  <si>
    <t>A una clase de matemáticas han asistido {{T2}}/{{T3}} de los estudiantes. ¿Cómo se escribiría esta fracción si el denominador fuese {{T1}}?
La fracción de estudiantes que han acudido a clase sería {{A1}}.</t>
  </si>
  <si>
    <t xml:space="preserve">Dora corta en partes iguales una tela. Necesita utilizar 8/12 para un mantel. Indica que otra fracción simplificada representa esa misma cantidad
Puede usar ... </t>
  </si>
  <si>
    <t>Q1-Q2: mín = 1; máx = 4; step 1
Q3: mín = 2; máx = 4; step 1</t>
  </si>
  <si>
    <t>T1 = {{Q1}}+{{Q2}}
T2 = {{Q1}}*{{Q3}}
T3 = ({{Q1}}+{{Q2}})*{{Q3}}
A1 = \\frac{{{Q1}}}{{{T1}}}</t>
  </si>
  <si>
    <t>¿Qué fracción de estudiantes ha acudido a clase de matemáticas?
Han asistido a clase {{A2}} de los estudiantes.
(Cloze math)
A2 = {{T2}}/{{T3}}</t>
  </si>
  <si>
    <t>¿Qué pide el enunciado?
Una fracción equivalente de estudiantes que tenga denominador {{T1}}.*
Una fracción equivalente de estudiantes que tenga numerador {{T1}}.
Una fracción equivalente de estudiantes que tenga denominador {{T3}}.
(Single choice)</t>
  </si>
  <si>
    <t>Si se dividen o se multiplican por el mismo número el numerador y el denominador de una fracción, se obtiene una fracción equivalente. En este caso, ¿por qué número se ha dividido el denominador?
{{T2}}/{{T3}} = ?/{{T1}}
Si se divide {{T3}} entre {{A3}}, se obtiene {{T1}}.
(Cloze math)
{{A3}} = {{Q3}}</t>
  </si>
  <si>
    <t>Si al dividir {{T3}} entre {{Q3}} se obtiene {{T1}}, calcula el valor de ? para reescribir la fracción de estudiantes.
{{T2}}/{{T3}} = ?/{{T1}}
Si se divide {{T2}} entre {{Q3}}, se obtiene {{A4}}.
(Cloze math)
{{A4}} = {{Q1}}</t>
  </si>
  <si>
    <t>{
    "id": "M3-NyO-25a-A-3",
    "seed": {
        "parameters": [
            {
                "name": "Q1",
                "label": null,
                "min": 1,
                "max": 4,
                "step": 1
            },
            {
                "name": "Q2",
                "label": null,
                "min": 1,
                "max": 4,
                "step": 1
            },
            {
                "name": "Q3",
                "label": null,
                "min": 2,
                "max": 4,
                "step": 1
            }
        ],
        "uniques": true
    },
    "scaffolding": [
        {
            "id": "step-0",
            "stimulus": "&lt;p&gt;A Math class was attended by &lt;span class=\"fr-math-v2 fr-draggable\" contenteditable=\"false\" data-original-math=\"\\(\\frac{{{T2}}}{{{T3}}}\\)\" draggable=\"true\"&gt;\\(\\frac{{{T2}}}{{{T3}}}\\)&lt;/span &gt; of the students.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students attended the Maths class?&lt;/p&gt;",
            "template": "&lt;p&gt;{{response}} of students attended the class.&lt;/p&gt;",
            "seed": {
                "parameters": [],
                "calculated": [
                    {
                        "name": "T1",
                        "function": "{{Q1}}+{{Q2}}",
                        "temp": true
                    },
                    {
                        "name": "T2",
                        "function": "{{Q1}}*{{Q3}}",
                        "temp": true
                    },
                    {
                        "name": "T3",
                        "function": "({{Q1}}+{{Q2}})*{{Q3}}",
                        "temp": true
                    },
                    {
                        "name": "1-A2",
                        "label": "{{function}}",
                        "function": "\\frac{{{T2}}}{{{T3}}}"
                    }
                ]
            },
            "algorithm": {
                "name": "calculateOperation",
                "params": {
                    "method": "equivLiteral",
                    "keyboard": "INTERMEDIATE"
                }
            }
        },
        {
            "id": "step-2",
            "stimulus": "&lt;p&gt;What does the statement ask for?&lt;/p&gt;",
            "seed": {
                "calculated": [
                    {
                        "name": "T1",
                        "function": "{{Q1}}+{{Q2}}",
                        "temp": true
                    },
                    {
                        "name": "T2",
                        "function": "{{Q1}}*{{Q3}}",
                        "temp": true
                    },
                    {
                        "name": "T3",
                        "function": "({{Q1}}+{{Q2}})*{{Q3}}",
                        "temp": true
                    },
                    {
                        "name": "2-A1",
                        "label": "&lt;p&gt;An equivalent fraction of students with denominator {{T1}}.&lt;/p&gt;"
                    },
                    {
                        "name": "2-A2",
                        "label": "&lt;p&gt;An equivalent fraction of students with numerator {{T1}}.&lt;/p&gt;",
                        "incorrect": true
                    },
                    {
                        "name": "2-A3",
                        "label": "&lt;p&gt;An equivalent fraction of students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 \"\\(\\frac{{{T2}}}{{{T3}}}\\)\" draggable=\"true\"&gt;\\(\\frac{{{T2}}}{{{T3}}}\\)&lt;/span&gt; = &lt;span class=\"fr-math-v2 fr-draggable\" contenteditable=\"false\" data-original-math=\"\\(\\frac {{{?}}}{{{T1}}}\\)\" draggable=\"true\"&gt;\\(\\frac{{{?}}}{{{T1}}}\\) &lt;/span&gt;&lt;/p&gt;",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"&lt;p&gt;If {{T3}} was divided by {{Q3}} to get {{T1}}, calculate the value of ? to rewrite the fraction of student that attended the class.&lt;/p&gt;&lt;p&gt;&lt;span class=\"fr-math-v2 fr-draggable\" contenteditable=\"false\" data-original-math=\"\\(\\frac{{{T2}}}{{{T3}}}\\)\" draggable=\"true\"&gt;\\(\\frac{{{T2}}}{{{T3}}}\\)&lt;/span&gt; = &lt;span class=\"fr-math-v2 fr-draggable\" contenteditable=\"false\" data-original-math=\"\\(\\frac{{{?}}}{{{T1}}}\\)\" draggable=\"true\"&gt;\\(\\frac{{{?}}}{{{T1}}}\\)&lt;/span&gt;&lt;/p&gt;",
            "template": "&lt;p&gt;If {{T2}} is divided by {{Q3}}, we get {{response}}&lt;/p&gt;",
            "seed": {
                "calculated": [
                    {
                        "name": "T1",
                        "function": "{{Q1}}+{{Q2}}",
                        "temp": true
                    },
                    {
                        "name": "T2",
                        "function": "{{Q1}}*{{Q3}}",
                        "temp": true
                    },
                    {
                        "name": "T3",
                        "function": "({{Q1}}+{{Q2}})*{{Q3}}",
                        "temp": true
                    },
                    {
                        "name": "5-A1",
                        "label": "{{function}}",
                        "function": "{{Q1}}"
                    }
                ]
            },
            "algorithm": {
                "name": "calculateOperation",
                "params": {
                    "method": "equivLiteral",
                    "keyboard": "INTERMEDIATE"
                }
            }
        }
    ]
}</t>
  </si>
  <si>
    <t>Fernando ha usado {{T2}}/{{T3}} de su cuaderno. ¿Cómo se escribiría esta fracción si el denominador fuese {{T1}}?
La fracción sería {{A1}}.</t>
  </si>
  <si>
    <t>¿Qué fracción de cuaderno ha utilizado Fernando?
Ha utilizado {{A2}} de su cuaderno.
(Cloze math)
A2 = {{T2}}/{{T3}}</t>
  </si>
  <si>
    <t>¿Qué pide el enunciado?
Una fracción equivalente de la parte utilizada del cuaderno que tenga denominador {{T1}}.*
Una fracción equivalente de la parte utilizada del cuaderno que tenga numerador {{T1}}.
Una fracción equivalente de la parte utilizada del cuaderno que tenga denominador {{T3}}.
(Single choice)</t>
  </si>
  <si>
    <t>Si al dividir {{T3}} entre {{Q3}} se obtiene {{T1}}, calcula el valor de ? para reescribir la fracción del cuaderno utilizado.
{{T2}}/{{T3}} = ?/{{T1}}
Si se divide {{T2}} entre {{Q3}}, se  obtiene {{A4}}.
(Cloze math)
{{A4}} = {{Q1}}</t>
  </si>
  <si>
    <t>{
    "id": "M3-NyO-25a-A-4",
    "seed": {
        "parameters": [
            {
                "name": "Q1",
                "label": null,
                "min": 1,
                "max": 4,
                "step": 1
            },
            {
                "name": "Q2",
                "label": null,
                "min": 1,
                "max": 4,
                "step": 1
            },
            {
                "name": "Q3",
                "label": null,
                "min": 2,
                "max": 4,
                "step": 1
            }
        ],
        "uniques": true
    },
    "scaffolding": [
        {
            "id": "step-0",
            "stimulus": "&lt;p&gt;Fernando has used &lt;span class=\"fr-math-v2 fr-draggable\" contenteditable=\"false\" data-original-math=\"\\(\\frac{{{T2}}}{{{T3}}}\\)\" draggable=\"true\"&gt;\\(\\frac{{{T2}}}{{{T3}}}\\)&lt;/span&gt; of his notebook.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the notebook has Fernando used?&lt;/p&gt;",
            "template": "&lt;p&gt;He has used {{response}} of his notebook.&lt;/p&gt;",
            "seed": {
                "parameters": [],
                "calculated": [
                    {
                        "name": "T1",
                        "function": "{{Q1}}+{{Q2}}",
                        "temp": true
                    },
                    {
                        "name": "T2",
                        "function": "{{Q1}}*{{Q3}}",
                        "temp": true
                    },
                    {
                        "name": "T3",
                        "function": "({{Q1}}+{{Q2}})*{{Q3}}",
                        "temp": true
                    },
                    {
                        "name": "1-A2",
                        "label": "{{function}}",
                        "function": "\\frac{{{T2}}}{{{T3}}}"
                    }
                ]
            },
            "algorithm": {
                "name": "calculateOperation",
                "params": {
                    "method": "equivSymbolic",
                    "keyboard": "INTERMEDIATE"
                }
            }
        },
        {
            "id": "step-2",
            "stimulus": "&lt;p&gt;What does the statement ask for?&lt;/p&gt;",
            "seed": {
                "calculated": [
                    {
                        "name": "T1",
                        "function": "{{Q1}}+{{Q2}}",
                        "temp": true
                    },
                    {
                        "name": "T2",
                        "function": "{{Q1}}*{{Q3}}",
                        "temp": true
                    },
                    {
                        "name": "T3",
                        "function": "({{Q1}}+{{Q2}})*{{Q3}}",
                        "temp": true
                    },
                    {
                        "name": "2-A1",
                        "label": "&lt;p&gt;An equivalent fraction representing the used part of the notebook with denominator {{T1}}.&lt;/p&gt;"
                    },
                    {
                        "name": "2-A2",
                        "label": "&lt;p&gt;An equivalent fraction representing the used part of the notebook with numerator {{T1}}.&lt;/p&gt;",
                        "incorrect": true
                    },
                    {
                        "name": "2-A3",
                        "label": "&lt;p&gt;An equivalent fraction representing the used part of the notebook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data-original-math=\"\\(\\frac{{{T2}}}{{{T3}}}\\)\" draggable=\"true\"&gt;\\(\\frac{{{T2}}}{{{T3}}}\\)&lt;/span&gt; = &lt;span class=\"fr-math-v2 fr-draggable\" contenteditable=\"false\" data-original-math=\"\\(\\frac{{{?}}}{{{T1}}}\\)\" draggable=\"true\"&gt;\\(\\frac{{{?}}}{{{T1}}}\\)&lt;/span&gt;&lt;/p&gt;",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"&lt;p&gt;If dividing {{T3}} by {{Q3}} gives {{T1}}, calculate the value of ? to rewrite the fraction that represents the used part of the notebook.&lt;/p&gt;&lt;p&gt;&lt;span class=\"fr-math-v2 fr-draggable\" contenteditable=\"false\" data-original-math=\"\\(\\frac{{{T2}}}{{{T3}}}\\)\" draggable=\"true\"&gt;\\(\\frac{{{T2}}}{{{T3}}}\\)&lt;/span&gt; = &lt;span class=\"fr-math-v2 fr-draggable\" contenteditable=\"false\" data-original-math=\"\\(\\frac{{{?}}}{{{T1}}}\\)\" draggable=\"true\"&gt;\\(\\frac{{{?}}}{{{T1}}}\\)&lt;/span&gt;&lt;/p&gt;",
            "template": "&lt;p&gt;If you divide {{T2}} by {{Q3}}, you get {{response}}&lt;/p&gt;",
            "seed": {
                "calculated": [
                    {
                        "name": "T1",
                        "function": "{{Q1}}+{{Q2}}",
                        "temp": true
                    },
                    {
                        "name": "T2",
                        "function": "{{Q1}}*{{Q3}}",
                        "temp": true
                    },
                    {
                        "name": "T3",
                        "function": "({{Q1}}+{{Q2}})*{{Q3}}",
                        "temp": true
                    },
                    {
                        "name": "5-A1",
                        "label": "{{function}}",
                        "function": "{{Q1}}"
                    }
                ]
            },
            "algorithm": {
                "name": "calculateOperation",
                "params": {
                    "method": "equivLiteral",
                    "keyboard": "INTERMEDIATE"
                }
            }
        }
    ]
}</t>
  </si>
  <si>
    <t>M3-NyO-25b</t>
  </si>
  <si>
    <t>Expresa números naturales como fracciones y reconoce fracciones que son equivalentes a números naturales</t>
  </si>
  <si>
    <t>Une cada fracción con el número natural al que equivale.
{{T1}} {{A1}}
{{T2}} {{A2}}
{{T3}} {{A3}}</t>
  </si>
  <si>
    <t>Q1: Min: 1; Máx: 9; Step: 1
Q2: Min: 1; Máx: 9; Step: 1
Q3: Min: 1; Máx: 9; Step: 1
Q4: Min: 1; Máx: 9; Step: 1
Q5: Min: 1; Máx: 9; Step: 1
Q6: Min: 1; Máx: 9; Step: 1</t>
  </si>
  <si>
    <t>T10 = {{Q1}}*{{Q2}}
T1 = {{T10}}/{{Q2}} (fracción)
A1 = {{Q1}}
T20 = {{Q3}}*{{Q4}}
T2 = {{T20}}/{{Q4}} (fracción)
A2 = {{Q3}}
T30 = {{Q5}}*{{Q6}} 
T3 = {{T30}}/{{Q6}} (fracción)
A3 = {{Q5}}</t>
  </si>
  <si>
    <t>Una fracción es como una división.</t>
  </si>
  <si>
    <t>&lt;p&gt;Una fracción es como una división.&lt;/p&gt;
-Si falla A1
&lt;p&gt;{{T1}} equivale a {{A1}}, ya que:&lt;/p&gt;&lt;p&gt;{{T10}} : {{Q2}} = {{A1}}&lt;/p&gt;
-Si falla A2
&lt;p&gt;{{T2}} equivale a {{A2}}, ya que:&lt;/p&gt;&lt;p&gt;{{T20}} : {{Q4}} = {{A2}}&lt;/p&gt;
-Si falla A3
&lt;p&gt;{{T3}} equivale a {{A3}}, ya que:&lt;/p&gt;&lt;p&gt;{{T30}} : {{Q6}} = {{A3}}&lt;/p&gt;</t>
  </si>
  <si>
    <t>{
    "id": "M3-NyO-25b-I-1",
    "stimulus": "&lt;p&gt;Drag each natural number to its equivalent fraction.&lt;/p&gt;",
    "hint": "&lt;p&gt;A fraction is like a division.&lt;/p&gt;",
    "feedback": "&lt;p&gt;A fraction is like a division.&lt;/p&gt;",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"T10",
                "label": "{{function}}",
                "function": "{{Q1}}*{{Q2}}",
                "temp": true
            },
            {
                "name": "T20",
                "label": "{{function}}",
                "function": "{{Q3}}*{{Q4}}",
                "temp": true
            },
            {
                "name": "T30",
                "label": "{{function}}",
                "function": "{{Q5}}*{{Q6}}",
                "temp": true
            },
            {
                "name": "A1",
                "label": "&lt;span class=\"fr-math-v2 fr-draggable\" contenteditable=\"false\" data-original-math=\"\\(\\frac{{{T10}}}{{{Q2}}}\\)\" draggable=\"true\"&gt;\\(\\frac{{{T10}}}{{{Q2}}}\\)&lt;/span&gt;",
                "function": "{{Q1}}",
                "feedback": "&lt;p&gt;&lt;span class=\"fr-math-v2 fr-draggable\" contenteditable=\"false\" data-original-math=\"\\(\\frac{{{T10}}}{{{Q2}}}\\)\" draggable=\"true\"&gt;\\(\\frac{{{T10}}}{{{Q2}}}\\)&lt;/span&gt; equals {{function}}, given that:&lt;/p&gt;&lt;p&gt;{{T10}} : {{Q2}} = {{function}}&lt;/p&gt;"
            },
            {
                "name": "A2",
                "label": "&lt;span class=\"fr-math-v2 fr-draggable\" contenteditable=\"false\" data-original-math=\"\\(\\frac{{{T20}}}{{{Q4}}}\\)\" draggable=\"true\"&gt;\\(\\frac{{{T20}}}{{{Q4}}}\\)&lt;/span&gt;",
                "function": "{{Q3}}",
                "feedback": "&lt;p&gt;&lt;span class=\"fr-math-v2 fr-draggable\" contenteditable=\"false\" data-original-math=\"\\(\\frac{{{T20}}}{{{Q4}}}\\)\" draggable=\"true\"&gt;\\(\\frac{{{T20}}}{{{Q4}}}\\)&lt;/span&gt; equals {{function}}, given that:&lt;/p&gt;&lt;p&gt;{{T20}} : {{Q4}} = {{function}}&lt;/p&gt;"
            },
            {
                "name": "A3",
                "label": "&lt;span class=\"fr-math-v2 fr-draggable\" contenteditable=\"false\" data-original-math=\"\\(\\frac{{{T30}}}{{{Q6}}}\\)\" draggable=\"true\"&gt;\\(\\frac{{{T30}}}{{{Q6}}}\\)&lt;/span&gt;",
                "function": "{{Q5}}",
                "feedback": "&lt;p&gt;&lt;span class=\"fr-math-v2 fr-draggable\" contenteditable=\"false\" data-original-math=\"\\(\\frac{{{T30}}}{{{Q6}}}\\)\" draggable=\"true\"&gt;\\(\\frac{{{T30}}}{{{Q6}}}\\)&lt;/span&gt; equals {{function}}, given that:&lt;/p&gt;&lt;p&gt;{{T30}} : {{Q6}} = {{function}}&lt;/p&gt;"
            }
        ],
        "uniques": true
    },
    "algorithm": {
        "name": "linkOperationResult",
        "params": {
            "invert": true
        },
        "template": "Match list"
    }
}</t>
  </si>
  <si>
    <t>¿A qué número natural equivale la siguiente fracción?
La fracción {{T1}} equivale al número natural {{A1}}.</t>
  </si>
  <si>
    <t>Q1: Min: 1; Máx: 9; Step = 1 
Q2: Min: 2; Máx: 9; Step = 1</t>
  </si>
  <si>
    <t>T2 = {{Q1}}*{{Q2}}
T1 = {{T2}}/{{Q2}}
A1 = {{Q1}}</t>
  </si>
  <si>
    <t>&lt;p&gt;{{T1}} equivale a {{A1}} porque una fracción es como una división:&lt;/p&gt;&lt;p&gt;{{T2}} : {{Q2}} = {{A1}}&lt;/p&gt;</t>
  </si>
  <si>
    <t>{
    "id": "M3-NyO-25b-E-1",
    "stimulus": "&lt;p&gt;Complete the sentence.&lt;/p&gt;",
    "template": "&lt;p&gt;The fraction &lt;span class=\"fr-math-v2 fr-draggable\" contenteditable=\"false\" data-original-math=\"\\(\\frac{{{T2}}}{{{Q2}}}\\)\" draggable=\"true\"&gt;\\(\\frac{{{T2}}}{{{Q2}}}\\)&lt;/span&gt; is equal to the natural number {{response}}.&lt;/p&gt;",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1,
                "max": 9,
                "step": 1
            },
            {
                "name": "Q2",
                "label": null,
                "min": 2,
                "max": 9,
                "step": 1
            }
        ],
        "calculated": [
            {
                "name": "A1",
                "label": "{{function}}",
                "function": "{{Q1}}"
            },
            {
                "name": "T2",
                "label": "{{function}}",
                "function": "{{Q1}}*{{Q2}}",
                "temp": true
            }
        ],
        "uniques": true
    },
    "algorithm": {
        "name": "calculateOperation",
        "params": {
            "method": "equivLiteral",
            "keyboard": "NUMERICAL"
        }
    }
}</t>
  </si>
  <si>
    <t>En la pizzería donde ha comido Enrique con sus amigos cortan las &lt;i&gt;pizzas&lt;/i&gt; en {{Q2}} porciones. Entre todos han comido {{T2}}/{{Q2}} &lt;i&gt;pizzas&lt;/i&gt;, ¿cómo se escribe esta fracción en número natural?
Han comido {{A1}} &lt;i&gt;pizzas.&lt;/i&gt;</t>
  </si>
  <si>
    <t>Q1: Mín: 2; Máx: 6; Step: 1
Q2: Mín: 4; Máx: 8; Step: 2</t>
  </si>
  <si>
    <t>&lt;p&gt;{{T2}}/{{Q2}} equivale a {{A1}} porque una fracción es como una división:&lt;/p&gt;&lt;p&gt;{{T2}} : {{Q2}} = {{A1}}&lt;/p&gt;</t>
  </si>
  <si>
    <t>{
    "id": "M3-NyO-25b-A-1",
    "stimulus": "&lt;p&gt;Henry went with his friends to a famous pizzeria where  pizzas are cut into {{Q2}} portions. He and his friends ate &lt;span class=\"fr-math-v2 fr-draggable\" contenteditable=\"false\" data-original-math=\"\\(\\frac{{{T2}}}{{{Q2}}}\\)\" draggable=\"true\"&gt;\\(\\frac{{{T2}}}{{{Q2}}}\\)&lt;/span&gt; pizzas. How is this fraction written as a natural number?&lt;/p&gt;",
    "template": "&lt;p&gt;They ate {{response}} pizzas.&lt;/p&gt;",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6,
                "step": 1
            },
            {
                "name": "Q2",
                "label": null,
                "min": 4,
                "max": 8,
                "step": 2
            }
        ],
        "calculated": [
            {
                "name": "T2",
                "label": "{{function}}",
                "function": "{{Q1}}*{{Q2}}",
                "temp": true
            },
            {
                "name": "T1",
                "label": "{{function}}",
                "function": "{{T2}}/{{Q2}}",
                "temp": true
            },
            {
                "name": "A1",
                "label": "{{function}}",
                "function": "{{Q1}}"
            }
        ],
        "uniques": true
    },
    "algorithm": {
        "name": "calculateOperation",
        "params": {
            "method": "equivLiteral",
            "keyboard": "NUMERICAL"
        }
    }
}</t>
  </si>
  <si>
    <t>Para crear un juego de cartas, Emilio ha cortado varios cartones en {{Q2}} partes iguales. Si las cartas que ha fabricado son {{T2}}/{{Q2}} de los cartones, ¿cuántos cartones ha utilizado?
Ha utilizado {{A1}} cartones.</t>
  </si>
  <si>
    <t>Para criar um jogo de cartas, Nilton precisou repartir uma cartolina em {{Q2}} pedaços iguais. Se ao todo ele utilizou {{T1}} de cartolina, quantas cartolinas inteiras eles utilizou? 
Ele utilizou {{A1}} cartolinas.</t>
  </si>
  <si>
    <t>{
    "id": "M3-NyO-25b-A-2",
    "stimulus": "&lt;p&gt;To create a card game, Emilio has cut several pieces of cardboard into {{Q2}} equal parts. The cards he has crafted are &lt;span class=\"fr-math-v2 fr-draggable\" contenteditable=\"false\" data-original-math=\"\\(\\frac{{{T2}} }{{{Q2}}}\\)\" draggable=\"true\"&gt;\\(\\frac{{{T2}}}{{{Q2}}}\\)&lt;/span&gt; of the cardboard. How is this fraction written as a natural number?&lt;/p&gt;",
    "template": "&lt;p&gt;He has used {{response}} piecdes of cardboard.&lt;/p&gt;",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t>
  </si>
  <si>
    <t>Marina ha pintado unas banderas que están divididas en {{Q2}} franjas iguales. Al final del día ha terminado {{T2}}/{{Q2}} de las banderas. ¿Cómo se escribe este número en forma natural?
Marina ha pintado {{A1}} banderas.</t>
  </si>
  <si>
    <t>Marina pinta bandeiras muito grandes. Para fazer isso, ela divide as bandeiras em {{Q2}} partes iguais. Se ao final do dia, ela consegue pintar {{T1}} de bandeira, quantas bandeiras Marina consegue pintar em um dia?
Marina consegue pinta {{A1}} bandeiras por dia.</t>
  </si>
  <si>
    <t>{
    "id": "M3-NyO-25b-A-3",
    "stimulus": "&lt;p&gt;Maria is painting some flags that are divided into {{Q2}} equal stripes. She has already finished &lt;span class=\"fr-math-v2 fr-draggable\" contenteditable=\"false\" data-original-math=\"\\(\\frac{{{T2}}} {{{Q2}}}\\)\" draggable=\"true\"&gt;\\(\\frac{{{T2}}}{{{Q2}}}\\)&lt;/span&gt; of the flags. How is this fraction written as a natural number?&lt;/p&gt;",
    "template": "&lt;p&gt;Marina has painted {{response}} flags.&lt;/p&gt;",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t>
  </si>
  <si>
    <t>Una empresa de construcción está levantando varios edificios con {{Q2}} plantas cada uno. Si ya han terminado {{T2}}/{{Q2}} de estos edificios, ¿cómo se escribe este número en forma natural?
La empresa ha construido ya {{A1}} edificios.</t>
  </si>
  <si>
    <t>Um satélite fez {{T1}} de volta ao redor da Terra. Quantas voltas completas esse satélite deu ao redor do planeta?
O satélite deu {{A1}} voltas completas</t>
  </si>
  <si>
    <t>{
    "id": "M3-NyO-25b-A-4",
    "stimulus": "&lt;p&gt;A construction company is making several buildings of {{Q2}} stories each. &lt;span class=\"fr-math-v2 fr-draggable\" contenteditable=\"false\" data-original-math=\"\\(\\frac{{{T2}}}{{{Q2}}}\\)\" draggable=\"true\"&gt;\\(\\frac{{{T2}}}{{{Q2}}}\\)&lt;/span&gt; buildings have already been finished. How is this fraction written as a natural number?&lt;/p&gt;",
    "template": "&lt;p&gt;The company has already built {{response}} buildings.&lt;/p&gt;",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t>
  </si>
  <si>
    <t>Un colegio ha dividido cada curso en {{Q2}} grupos para competir en unas actividades deportivas. En ellas han participado {{T2}}/{{Q2}} de los cursos. ¿Cómo se escribe este número en forma natural?
Han participado {{A1}} cursos.</t>
  </si>
  <si>
    <t>{
    "id": "M3-NyO-25b-A-5",
    "stimulus": "&lt;p&gt;A school divided each course into {{Q2}} groups to compete in some sports activities. &lt;span class=\"fr-math-v2 fr-draggable\" contenteditable=\"false\" data-original-math=\"\\(\\frac{{{T2}}}{{{Q2}}}\\)\" draggable=\"true\"&gt;\\(\\frac{{{T2}}}{{{Q2}}}\\)&lt;/span&gt; of the courses participated in them. How is this fraction written as a natural number?&lt;/p&gt;",
    "template": "&lt;p&gt;{{response}} courses participated.&lt;/p&gt;",
    "hint": "&lt;p&gt;A fraction is like a division.&lt;/p&gt;",
    "feedback": "&lt;p&gt;&lt;span class=\"fr-math-v2 fr-draggable\" contenteditable=\"false\" data-original-math=\"\\(\\frac{{{T2}}}{{{Q2}}}\\)\" draggable=\"true\"&gt;\\(\\frac{{{T2}}}{{{Q2}}}\\)&lt;/span&gt; is equivalent to {{A1}} because a fraction is like a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t>
  </si>
  <si>
    <t>M3-NyO-26b</t>
  </si>
  <si>
    <t>Lee números decimales hasta la centésima (pasa número a texto)</t>
  </si>
  <si>
    <t>¿Cuál es la manera correcta de leer {{Q1}}.{{Q2}}?
{{T1}} unidades y {{T2}} centésimas*
{{T1}} coma {{T2}}*
{{T2}} unidades y {{T1}} centésimas
{{T1}} centésimas
{{T2}} coma {{T1}}
(se ven 3 opciones, 1 correcta)</t>
  </si>
  <si>
    <t>¿Cuál es la manera correcta de leer {{Q1}}.{{Q2}}?
{{T1}} unidades {{T2}} centésimas : A1*
{{T1}} coma {{T2}} : A2*
{{T2}} unidades {{T1}} centésimas : A3
{{T1}} centésimas : A4
{{T2}} coma {{T1}} : A5
(se ven 3 opciones, 1 correcta)</t>
  </si>
  <si>
    <t>Q1: Mín: 1; Máx: 9; Step: 1
Q2: Mín: 10; Máx: 99; Step: 1</t>
  </si>
  <si>
    <t>T1: Lemonlib.numToWords({{Q1}}, 'es')
T2: Lemonlib.numToWords({{Q2}}, 'es')</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</si>
  <si>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</si>
  <si>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
-Si falla A3
&lt;p&gt;Este número en realidad es {{Q2}}.0{{Q1}}.&lt;/p&gt;
-Si falla A4
&lt;p&gt;Este número en realidad es 0.0{{Q1}}.&lt;/p&gt;
-Si falla A5
&lt;p&gt;Este número en realidad es {{Q2}}.{{Q1}}.&lt;/p&gt;</t>
  </si>
  <si>
    <t>{
    "id": "M3-NyO-26b-I-1",
    "stimulus": "&lt;p&gt;What is the correct way to read {{Q1}}.{{Q2}}?&lt;/p&gt;",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10,
                "max": 99,
                "step": 1
            }
        ],
        "calculated": [
            {
                "name": "T1",
                "function": "Lemonlib.numToWords({{Q1}}, 'en')",
                "label": "{{function}}",
                "temp": true
            },
            {
                "name": "T2",
                "function": "Lemonlib.numToWords({{Q2}}, 'en')",
                "label": "{{function}}",
                "temp": true
            },
            {
                "name": "T3",
                "function": "Lemonlib.numToWords({{Q1}}, 'en')[0].toUpperCase() + Lemonlib.numToWords({{Q1}}, 'en').slice(1,)",
                "label": "{{function}}",
                "temp": true
            },
            {
                "name": "T4",
                "function": "Lemonlib.numToWords({{Q2}}, 'en')[0].toUpperCase() + Lemonlib.numToWords({{Q2}}, 'en').slice(1,)",
                "label": "{{function}}",
                "temp": true
            },
            {
                "name": "T5",
                "function": "Lemonlib.numToWords({{Q2}}, 'en', 'female')[0].toUpperCase() + Lemonlib.numToWords({{Q2}}, 'en', 'female').slice(1,)",
                "label": "{{function}}",
                "temp": true
            },
            {
                "name": "T6",
                "function": "Lemonlib.numToWords({{Q2}}, 'en', 'female')",
                "label": "{{function}}",
                "temp": true
            },
            {
                "name": "A1",
                "label": "{{T3}} units and {{T6}} hundredths"
            },
            {
                "name": "A2",
                "label": "{{T3}} coma {{T2}}"
            },
            {
                "name": "A3",
                "label": "{{T5}} units and {{T1}} hundredths",
                "incorrect": true,
                "feedback": "&lt;p&gt;This number is in fact {{Q2}}.0{{Q1}}.&lt;/p&gt;"
            },
            {
                "name": "A4",
                "label": "{{T5}} centésimas",
                "incorrect": true,
                "feedback": "&lt;p&gt;This number is in fact  0.0{{Q1}}.&lt;/p&gt;"
            },
            {
                "name": "A5",
                "label": "{{T4}} coma {{T1}}",
                "incorrect": true,
                "feedback": "&lt;p&gt;This number is in fact  {{Q2}}.{{Q1}}.&lt;/p&gt;"
            }
        ],
        "uniques": true
    },
    "algorithm": {
        "name": "trueFalse",
        "template": "Multiple choice – standard",
        "params": {
            "countCorrect": 1,
            "countIncorrect": 2,
            "showCheckIcon":true}}}</t>
  </si>
  <si>
    <t>¿Cuál es la manera correcta de leer {{Q1}}.{{Q2}}?
{{T1}} unidades y {{T2}} décimas*
{{T1}} coma {{T2}}*
{{T2}} unidades y {{T1}} décimas
{{T1}} décimas
{{T2}} coma {{T1}}
(se ven 3 opciones, 1 correcta)</t>
  </si>
  <si>
    <t>¿Cuál es la manera correcta de leer {{Q1}}.{{Q2}}?
{{T1}} unidades {{T2}} décimas : A1*
{{T1}} coma {{T2}} : A2*
{{T2}} unidades {{T1}} décimas : A3
{{T1}} décimas : A4
{{T2}} coma {{T1}} : A5
(se ven 3 opciones, 1 correcta)</t>
  </si>
  <si>
    <t>Q1: Mín: 1; Máx: 9; Step: 1
Q2: Mín: 1; Máx: 9; Step: 1</t>
  </si>
  <si>
    <t>&lt;p&gt;La parte entera de un número decimal se escribe a la izquierda de la coma, mientras que la parte decimal se escribe a la derecha.&lt;/p&gt;
-Si falla A3
&lt;p&gt;Este número en realidad es {{Q2}}.{{Q1}}.&lt;/p&gt;
-Si falla A4
&lt;p&gt;Este número en realidad es 0.{{Q1}}.&lt;/p&gt;
-Si falla A5
&lt;p&gt;Este número en realidad es {{Q2}}.{{Q1}}.&lt;/p&gt;</t>
  </si>
  <si>
    <t>{
    "id": "M3-NyO-26b-I-2",
    "stimulus": "&lt;p&gt;What is the correct way to read {{Q1}}.{{Q2}}?&lt;/p&gt;",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2,
                "max": 9,
                "step": 1
            }
        ],
        "calculated": [
            {
                "name": "T1",
                "function": "Lemonlib.numToWords({{Q1}}, 'en')",
                "label": "{{function}}",
                "temp": true
            },
            {
                "name": "T2",
                "function": "Lemonlib.numToWords({{Q2}}, 'en')",
                "label": "{{function}}",
                "temp": true
            },
            {
                "name": "T3",
                "function": "Lemonlib.numToWords({{Q1}}, 'en')[0].toUpperCase() + Lemonlib.numToWords({{Q1}}, 'en').slice(1,)",
                "label": "{{function}}",
                "temp": true
            },
            {
                "name": "T4",
                "function": "Lemonlib.numToWords({{Q2}}, 'en')[0].toUpperCase() + Lemonlib.numToWords({{Q2}}, 'en').slice(1,)",
                "label": "{{function}}",
                "temp": true
            },
            {
                "name": "A1",
                "label": "{{T3}} units and {{T2}} tenths"
            },
            {
                "name": "A2",
                "label": "{{T3}} comma {{T2}}"
            },
            {
                "name": "A3",
                "label": "{{T4}} units and {{T1}} tenths",
                "incorrect": true,
                "feedback": "&lt;p&gt;This number is in fact {{Q2}}.{{Q1}}.&lt;/p&gt;"
            },
            {
                "name": "A4",
                "label": "{{T3}} tenths",
                "incorrect": true,
                "feedback": "&lt;p&gt;This number is in fact 0.{{Q1}}.&lt;/p&gt;"
            },
            {
                "name": "A5",
                "label": "{{T4}} comma {{T1}}",
                "incorrect": true,
                "feedback": "&lt;p&gt;This number is in fact {{Q2}}.{{Q1}}.&lt;/p&gt;"
            }
        ],
        "uniques": true
    },
    "algorithm": {
        "name": "trueFalse",
        "template": "Multiple choice – standard",
        "params": {
            "countCorrect": 1,
            "countIncorrect": 2,
            "showCheckIcon": true}}}</t>
  </si>
  <si>
    <t>Q1 = Min = 2; Max = 9; Step = 1</t>
  </si>
  <si>
    <t>T1 = {{Q1}}/10
T2 = Lemonlib.numToWords({{Q1}}, 'es', 'female')
A1 = décimas</t>
  </si>
  <si>
    <t>&lt;p&gt;La parte entera de un número decimal se escribe a la izquierda de la coma, mientras que la parte decimal se escribe a la derecha.&lt;/p&gt;</t>
  </si>
  <si>
    <t>{
    "id": "M3-NyO-26b-E-1",
    "stimulus": "&lt;p&gt;How do you read this number? Fill in the blank.&lt;/p&gt;",
    "template": "&lt;p&gt;{{T1}}: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"calculated": [
            {
                "name": "T1",
                "label": "{{function}}",
                "function": " {{Q1}}/10",
                "temp": true
            },
            {
                "name": "T2",
                "label": "{{function}}",
                "function": " Lemonlib.numToWords({{Q1}}, 'en','female')",
                "temp": true
            },
            {
                "name": "A1",
                "label": "tenths",
                "function": "tenths"
            }
        ],
        "uniques": true
    },
    "algorithm": {
        "name": "calculateOperation",
        "template": "Cloze with text"
    }
}</t>
  </si>
  <si>
    <t>Q1 = Min = 2; Max = 99; Step = 1</t>
  </si>
  <si>
    <t>T1 = {{Q1}}/100
T2 = Lemonlib.numToWords({{Q1}}, 'es', 'female')
A2 = centésimas</t>
  </si>
  <si>
    <t>{
    "id": "M3-NyO-26b-E-2",
    "stimulus": "&lt;p&gt;How do you read this number? Fill in the blank.&lt;/p&gt;",
    "template": "&lt;p&gt;{{T1}}: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99,
                "step": 1
            }
        ],
        "calculated": [
            {
                "name": "T1",
                "label": "{{function}}",
                "function": " {{Q1}}/100",
                "temp": true
            },
            {
                "name": "T2",
                "label": "{{function}}",
                "function": " Lemonlib.numToWords({{Q1}}, 'en','female')",
                "temp": true
            },
            {
                "name": "A1",
                "label": "hundredths",
                "function": "hundredths"
            }
        ],
        "uniques": true
    },
    "algorithm": {
        "name": "calculateOperation",
        "template": "Cloze with text"
    }
}</t>
  </si>
  <si>
    <t>M3-NyO-26c</t>
  </si>
  <si>
    <t>Escribe números decimales hasta la centésima (pasa texto a número)</t>
  </si>
  <si>
    <t>Selecciona el número que es igual a {{T1}} unidades y {{T2}} décimas.
A1: {{Q1}}.{{Q2}} *
A2: {{Q1}}{{Q2}}
A3: {{Q2}}{{Q1}}
A4: {{Q2}}.{{Q1}}
A5: 0.{{Q1}}{{Q2}}
(se ven 3 opciones, una correcta)</t>
  </si>
  <si>
    <t xml:space="preserve">Señala qué número representa a {{Q1}} unidades {{Q2}} décimos.
A1: {{Q1}}.{{Q2}} *
A2: {{Q1}}
A3: {{Q2}}
A4: {{Q2}}.{{Q1}}
A5: 0.{{Q2}}
(se ven 3 opciones, un acorrecta)
</t>
  </si>
  <si>
    <t>Q1: Mín = 1; Máx = 9; Step: 1
Q2: Mín = 1; Máx = 9; Step: 1</t>
  </si>
  <si>
    <t>T1 = Lemonlib.numToWords({{Q1}}, 'es')
T2 = Lemonlib.numToWords({{Q2}}, 'es')</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</si>
  <si>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centésimas.&lt;/p&gt;</t>
  </si>
  <si>
    <t>T3 = Lemonlib.numToWords({{Q1}}*10+{{Q2}}, 'es')
T4 = Lemonlib.numToWords({{Q2}}*10+{{Q1}}, 'es')</t>
  </si>
  <si>
    <t>{
    "id": "M3-NyO-26c-I-1",
    "stimulus": "&lt;p&gt;Select the number that is equal to {{T1}} units and {{T2}} tenths.&lt;/p&gt;",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2,
                "max": 9,
                "step": 1
            }
        ],
        "calculated": [
            {
                "name": "A1",
                "label": "{{Q1}}.{{Q2}}",
                "function": ""
            },
            {
                "name": "A2",
                "label": "{{Q1}}{{Q2}}",
                "function": "",
                "incorrect": true,
                "feedback": "&lt;p&gt;This number is in fact {{T3}}.&lt;/p&gt;"
            },
            {
                "name": "A3",
                "label": "{{Q2}}{{Q1}}",
                "function": "",
                "incorrect": true,
                "feedback": "&lt;p&gt;This number is in fact {{T4}}.&lt;/p&gt;"
            },
            {
                "name": "A4",
                "label": "{{Q2}}.{{Q1}}",
                "function": "",
                "incorrect": true,
                "feedback": "&lt;p&gt;This number is in fact {{T2}} units and {{T1}}} tenths.&lt;/p&gt;"
            },
            {
                "name": "A5",
                "label": "0.{{Q1}}{{Q2}}",
                "function": "",
                "incorrect": true,
                "feedback": "&lt;p&gt;This number is in fact {{T3}} hundredths.&lt;/p&gt;"
            },
            {
                "name": "T1",
                "label": "",
                "function": "Lemonlib.numToWords({{Q1}}, 'en')",
                "temp": true
            },
            {
                "name": "T2",
                "label": "",
                "function": "Lemonlib.numToWords({{Q2}}, 'en')",
                "temp": true
            },
            {
                "name": "T3",
                "label": "",
                "function": "Lemonlib.numToWords({{Q1}}*10+{{Q2}}, 'en')",
                "temp": true
            },
            {
                "name": "T4",
                "label": "",
                "function": "Lemonlib.numToWords({{Q2}}*10+{{Q1}}, 'en')",
                "temp": true
            }
        ],
        "uniques": true
    },
    "algorithm": {
        "name": "trueFalse",
        "template": "Multiple choice – standard",
        "params": {
            "countCorrect": 1,
            "countIncorrect": 2,
            "showCheckIcon":true}}}</t>
  </si>
  <si>
    <t>Selecciona el número que es igual a {{T1}} unidades y {{T2}} centésimas.
A1: {{Q1}}.{{Q2}} *
A2: {{Q1}}{{Q2}}
A3: {{Q2}}{{Q1}}
A4: {{Q2}}.{{Q1}}
A5: 0.{{Q1}}{{Q2}}
(se ven 3 opciones, un acorrecta)</t>
  </si>
  <si>
    <t xml:space="preserve">Señala qué número representa a {{Q1}} unidades {{Q2}} céntimos.
A1: {{Q1}}.{{Q2}} *
A2: {{Q1}}
A3: {{Q2}}
A4: {{Q2}}.{{Q1}}
A5: 0.{{Q2}}
(se ven 3 opciones, un acorrecta)
</t>
  </si>
  <si>
    <t>Q1: Mín = 1; Máx = 9; Step: 1
Q2: Mín = 11; Máx = 99; Step: 2</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</si>
  <si>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milésimas.&lt;/p&gt;</t>
  </si>
  <si>
    <t>T3 = Lemonlib.numToWords({{Q1}}*100+{{Q2}}, 'es')
T4 = Lemonlib.numToWords({{Q2}}*10+{{Q1}}, 'es')</t>
  </si>
  <si>
    <t>{
    "id": "M3-NyO-26c-I-2",
    "stimulus": "&lt;p&gt;Select the number that is equal to {{T1}} units and {{T2}} hundredths.&lt;/p&gt;",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11,
                "max": 99,
                "step": 2
            }
        ],
        "calculated": [
            {
                "name": "A1",
                "label": "{{Q1}}.{{Q2}}",
                "function": ""
            },
            {
                "name": "A2",
                "label": "{{Q1}}{{Q2}}",
                "function": "",
                "incorrect": true,
                "feedback": "&lt;p&gt;This number is in fact {{T3}}.&lt;/p&gt;"
            },
            {
                "name": "A3",
                "label": "{{Q2}}{{Q1}}",
                "function": "",
                "incorrect": true,
                "feedback": "&lt;p&gt;This number is in fact {{T4}}.&lt;/p&gt;"
            },
            {
                "name": "A4",
                "label": "{{Q2}}.{{Q1}}",
                "function": "",
                "incorrect": true,
                "feedback": "&lt;p&gt;This number is in fact {{T2}} units and {{T1}}} tenths.&lt;/p&gt;"
            },
            {
                "name": "A5",
                "label": "0.{{Q1}}{{Q2}}",
                "function": "",
                "incorrect": true,
                "feedback": "&lt;p&gt;This number is in fact {{T3}} thousandths.&lt;/p&gt;"
            },
            {
                "name": "T1",
                "label": "",
                "function": "Lemonlib.numToWords({{Q1}}, 'en')",
                "temp": true
            },
            {
                "name": "T2",
                "label": "",
                "function": "Lemonlib.numToWords({{Q2}}, 'en')",
                "temp": true
            },
            {
                "name": "T3",
                "label": "",
                "function": "Lemonlib.numToWords({{Q1}}*100+{{Q2}}, 'en')",
                "temp": true
            },
            {
                "name": "T4",
                "label": "",
                "function": "Lemonlib.numToWords({{Q2}}*10+{{Q1}}, 'en')",
                "temp": true
            }
        ],
        "uniques": true
    },
    "algorithm": {
        "name": "trueFalse",
        "template": "Multiple choice – standard",
        "params": {
            "countCorrect": 1,
            "countIncorrect": 2,
            "showCheckIcon":true}}}</t>
  </si>
  <si>
    <t>Completa el hueco para escribir este número decimal.
{{T3}}: {{T1}} unidades y {{T2}} {{A1}}</t>
  </si>
  <si>
    <t>Q1 = Min = 1; Max = 99; Step = 1
Q2 = Min = 2; Max = 9; Step = 1</t>
  </si>
  <si>
    <t>T1 = Lemonlib.numToWords({{Q1}}, 'es')
T2 = Lemonlib.numToWords({{Q2}}, 'es')
T3 = {{Q1}}+{{Q2}}/10
A1= "décimas"</t>
  </si>
  <si>
    <t>{
    "id": "M3-NyO-26c-E-1",
    "stimulus": "&lt;p&gt;Fill in the gap to write this decimal number.&lt;/p&gt;",
    "template": "&lt;p&gt;{{T3}}: {{T1}} units and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1,
                "max": 99,
                "step": 1
            },
            {
                "name": "Q2",
                "label": null,
                "min": 2,
                "max": 9,
                "step": 1
            }
        ],
        "calculated": [
            {
                "name": "T1",
                "label": "{{function}}",
                "function": " Lemonlib.numToWords({{Q1}}, 'en', 'female')",
                "temp": true
            },
            {
                "name": "T2",
                "label": "{{function}}",
                "function": " Lemonlib.numToWords({{Q2}}, 'en', 'female')",
                "temp": true
            },
            {
                "name": "T3",
                "label": "{{function}}",
                "function": "{{Q1}}+{{Q2}}/10",
                "temp": true
            },
            {
                "name": "A1",
                "label": "tenths"
            }
        ],
        "uniques": true
    },
    "algorithm": {
        "name": "calculateOperation",
        "template": "Cloze with text"
    }
}</t>
  </si>
  <si>
    <t>Q1 = Min = 1; Max = 99; Step = 1
Q2 = Min = 2; Max = 99; Step = 1</t>
  </si>
  <si>
    <t>T1 = Lemonlib.numToWords({{Q1}}, 'es')
T2 = Lemonlib.numToWords({{Q2}}, 'es')
T3 = {{Q1}}+{{Q2}}/100
A1= "centésimas"</t>
  </si>
  <si>
    <t>{
    "id": "M3-NyO-26c-E-2",
    "stimulus": "&lt;p&gt;Fill in the gap to write this decimal number.&lt;/p&gt;",
    "template": "&lt;p&gt;{{T3}}: {{T1}} units and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1,
                "max": 99,
                "step": 1
            },
            {
                "name": "Q2",
                "label": null,
                "min": 2,
                "max": 9,
                "step": 1
            }
        ],
        "calculated": [
            {
                "name": "T1",
                "label": "{{function}}",
                "function": " Lemonlib.numToWords({{Q1}}, 'en', 'female')",
                "temp": true
            },
            {
                "name": "T2",
                "label": "{{function}}",
                "function": " Lemonlib.numToWords({{Q2}}, 'en', 'female')",
                "temp": true
            },
            {
                "name": "T3",
                "label": "{{function}}",
                "function": " {{Q1}}+{{Q2}}/100",
                "temp": true
            },
            {
                "name": "A1",
                "label": "hundredths"
            }
        ],
        "uniques": true
    },
    "algorithm": {
        "name": "calculateOperation",
        "template": "Cloze with text"
    }
}</t>
  </si>
  <si>
    <t>M3-NyO-27a</t>
  </si>
  <si>
    <t>Ordena números decimales (nºs de 1 o 2 cifras enteras y 1 o 2 decimales)</t>
  </si>
  <si>
    <t>Indica si estas comparaciones son verdaderas o falsas.
{{Q1}} &lt; {{T1}}✔
{{T2}} &gt; {{Q2}}✔
{{T3}} &lt; {{Q3}}
{{Q4}} &gt; {{T4}}
(Se ven 3 opciones, 2 correctas)</t>
  </si>
  <si>
    <t>Q1: Mín: 1.01; Máx: 99.59; Step: 0.01
Q2: Mín: 1.01; Máx: 99.49; Step: 0.01
Q3: Mín: 1.01; Máx: 99.49; Step: 0.01
Q4: Mín: 1.01; Máx: 99.49; Step: 0.01
Q5: Mín: 0.01; Máx: 0.4; Step: 0.01
Q6: Mín: 0.1; Máx: 0.4; Step: 0.1
Q7: Mín: 0.01; Máx: 0.4; Step: 0.01
Q8: Mín: 0.01; Máx: 0.4; Step: 0.01</t>
  </si>
  <si>
    <t>T1={{Q1}}+{{Q5}}
T2={{Q2}}+{{Q6}}
T3={{Q3}}+{{Q7}}
T4={{Q4}}+{{Q8}}</t>
  </si>
  <si>
    <t>Primero compara las partes enteras de los números y, a continuación, sus partes decimales.</t>
  </si>
  <si>
    <t>&lt;p&gt;Cuando la parte entera de dos números decimales es igual, el mayor es aquel cuya parte decimal es mayor.&lt;/p&gt;</t>
  </si>
  <si>
    <t>{
    "id": "M3-NyO-27a-I-1",
    "stimulus": "&lt;p&gt;Indicate whether these comparisons are true or false.&lt;/p&gt;",
    "hint": "&lt;p&gt;First compare the integer parts of the numbers and then their decimal parts.&lt;/p&gt;",
    "feedback": "&lt;p&gt;When the integer part of two decimal numbers is equal, the larger is the one whose decimal part is greater.&lt;/p&gt;",
    "seed": {
        "parameters": [
            {
                "name": "Q1",
                "label": null,
                "min": 1.01,
                "max": 99.59,
                "step": 0.01
            },
            {
                "name": "Q2",
                "label": null,
                "min": 1.01,
                "max": 99.49,
                "step": 0.01
            },
            {
                "name": "Q3",
                "label": null,
                "min": 1.01,
                "max": 99.49,
                "step": 0.01
            },
            {
                "name": "Q4",
                "label": null,
                "min": 1.01,
                "max": 99.49,
                "step": 0.01
            },
            {
                "name": "Q5",
                "label": null,
                "min": 0.01,
                "max": 0.4,
                "step": 0.01
            },
            {
                "name": "Q6",
                "label": null,
                "min": 0.1,
                "max": 0.4,
                "step": 0.1
            },
            {
                "name": "Q7",
                "label": null,
                "min": 0.01,
                "max": 0.4,
                "step": 0.01
            },
            {
                "name": "Q8",
                "label": null,
                "min": 0.01,
                "max": 0.4,
                "step": 0.01
            }
        ],
        "calculated": [
            {
                "name": "T1",
                "function": "Lemonlib.round({{Q1}}+{{Q5}},2)",
                "temp": true
            },
            {
                "name": "T2",
                "function": "Lemonlib.round({{Q2}}+{{Q6}},2)",
                "temp": true
            },
            {
                "name": "T3",
                "function": "Lemonlib.round({{Q3}}+{{Q7}},2)",
                "temp": true
            },
            {
                "name": "T4",
                "function": "Lemonlib.round({{Q4}}+{{Q8}},2)",
                "temp": true
            },
            {
                "name": "A1",
                "label": "{{Q1}} &lt; {{T1}}"
            },
            {
                "name": "A2",
                "label": "{{T2}} &gt; {{Q2}}"
            },
            {
                "name": "A3",
                "label": "{{T3}} &lt; {{Q3}}",
                "incorrect": true
            },
            {
                "name": "A4",
                "label": "{{Q4}} &gt; {{T4}}",
                "incorrect": true
            }
        ],
        "uniques": true
    },
    "algorithm": {
        "name": "trueFalse",
        "template": "Choice matrix – inline",
        "params": {
            "countCorrect": 2,
            "countIncorrect": 1,
            "options": [
                "True ",
                "False"
            ]
        }
    }
}</t>
  </si>
  <si>
    <r>
      <rPr>
        <rFont val="Calibri"/>
        <color rgb="FF000000"/>
        <sz val="12.0"/>
      </rPr>
      <t xml:space="preserve">Ordena los siguientes números de mayor a menor.
</t>
    </r>
    <r>
      <rPr>
        <rFont val="Calibri"/>
        <color rgb="FF000000"/>
        <sz val="12.0"/>
      </rPr>
      <t>{{T1}}</t>
    </r>
    <r>
      <rPr>
        <rFont val="Calibri"/>
        <color rgb="FF000000"/>
        <sz val="12.0"/>
      </rPr>
      <t xml:space="preserve">
</t>
    </r>
    <r>
      <rPr>
        <rFont val="Calibri"/>
        <color rgb="FF000000"/>
        <sz val="12.0"/>
      </rPr>
      <t>{{T2}}
{{T3}}</t>
    </r>
  </si>
  <si>
    <t>Q1: Mín: 0.01; Máx: 0.99; Step: 0.01
Q2: Mín: 0.01; Máx: 0.99; Step: 0.01 
Q3: Mín: 0.01; Máx: 0.99; Step: 0.01
Q4: Mín: 11; Máx: 99; Step: 1</t>
  </si>
  <si>
    <t>Ordenar según valores de T1, T2 y T3
T1={{Q1}}+{{Q4}}
T2={{Q2}}+{{Q4}}
T3={{Q3}}+{{Q4}}</t>
  </si>
  <si>
    <t>Primero compara las partes enteras de los números y, a continuación, las partes decimales.</t>
  </si>
  <si>
    <t>{
    "id": "M3-NyO-27a-E-1",
    "stimulus": "&lt;p&gt;Drag and put the following numbers in order from highest to lowest.&lt;/p&gt;",
    "template": "&lt;p style=\"text-align:center;\"&gt;{{response}} &gt; {{response}} &gt; {{response}}&lt;/p&gt;",
    "hint": "&lt;p&gt;First compare the integer parts of the numbers and then the decimal parts.&lt;/p&gt;",
    "feedback": "&lt;p&gt;When the integer part of two decimal numbers is equal, the larger is the one whose decimal part is greater.&lt;/p&gt;",
    "seed": {
        "parameters": [
            {
                "name": "Q1",
                "label": null,
                "min": 0.01,
                "max": 0.99,
                "step": 0.01
            },
            {
                "name": "Q2",
                "label": null,
                "min": 0.01,
                "max": 0.99,
                "step": 0.01
            },
            {
                "name": "Q3",
                "label": null,
                "min": 0.01,
                "max": 0.99,
                "step": 0.01
            },
            {
                "name": "Q4",
                "label": null,
                "min": 11,
                "max": 99,
                "step": 1
            }
        ],
        "calculated": [
            {
                "name": "T1",
                "label": "{{function}}",
                "function": "math.max({{Q1}}, {{Q2}}, {{Q3}})",
                "temp": "true"
            },
            {
                "name": "T2",
                "label": "{{function}}",
                "function": "{{Q1}}+{{Q2}}+{{Q3}}-math.min({{Q1}}, {{Q2}}, {{Q3}})-math.max({{Q1}}, {{Q2}}, {{Q3}})",
                "temp": "true"
            },
            {
                "name": "T3",
                "label": "{{function}}",
                "function": "math.min({{Q1}}, {{Q2}}, {{Q3}})",
                "temp": "true"
            },
            {
                "name": "A1",
                "label": "{{function}}",
                "function": "Lemonlib.round({{T1}}+{{Q4}}, 2)"
            },
            {
                "name": "A2",
                "label": "{{function}}",
                "function": "Lemonlib.round({{T2}}+{{Q4}}, 2)"
            },
            {
                "name": "A3",
                "label": "{{function}}",
                "function": "Lemonlib.round({{T3}}+{{Q4}}, 2)"
            }
        ],
        "uniques": true
    },
    "algorithm": {
        "name": "calculateOperation",
        "template": "Cloze with drag &amp; drop",
        "params": {
            "keyboard": "INTERMEDIATE"
        }
    }
}</t>
  </si>
  <si>
    <t>Ordena los siguientes números de menor a mayor.
{{T1}}
{{T2}}
{{T3}}</t>
  </si>
  <si>
    <t>From the biggest to the smallest, order the following numbers.
{{Q1}}
{{Q2}}
{{Q3}}</t>
  </si>
  <si>
    <t>&lt;p&gt;Cuando la parte entera de dos números decimales es igual, el menor es aquel que tiene la menor cifra decimal.&lt;/p&gt;</t>
  </si>
  <si>
    <t>{
    "id": "M3-NyO-27a-E-2",
    "stimulus": "&lt;p&gt;Drag and put the following numbers in the correct order from smallest to largest.&lt;/p&gt;",
    "template": "&lt;p style=\"text-align:center;\"&gt;{{response}} &lt; {{response}} &lt; {{response}}&lt;/p&gt;",
    "hint": "&lt;p&gt;First compare the integer parts of the numbers and then the decimal parts.&lt;/p&gt;",
    "feedback": "&lt;p&gt;When the integer part of two decimal numbers is equal, the larger is the one whose decimal part is greater.&lt;/p&gt;",
    "seed": {
        "parameters": [
            {
                "name": "Q1",
                "label": null,
                "min": 0.01,
                "max": 0.99,
                "step": 0.01
            },
            {
                "name": "Q2",
                "label": null,
                "min": 0.01,
                "max": 0.99,
                "step": 0.01
            },
            {
                "name": "Q3",
                "label": null,
                "min": 0.01,
                "max": 0.99,
                "step": 0.01
            },
            {
                "name": "Q4",
                "label": null,
                "min": 11,
                "max": 99,
                "step": 1
            }
        ],
        "calculated": [
            {
                "name": "T1",
                "label": "{{function}}",
                "function": "math.min({{Q1}}, {{Q2}}, {{Q3}})",
                "temp": "true"
            },
            {
                "name": "T2",
                "label": "{{function}}",
                "function": "{{Q1}}+{{Q2}}+{{Q3}}-math.min({{Q1}}, {{Q2}}, {{Q3}})-math.max({{Q1}}, {{Q2}}, {{Q3}})",
                "temp": "true"
            },
            {
                "name": "T3",
                "label": "{{function}}",
                "function": "math.max({{Q1}}, {{Q2}}, {{Q3}})",
                "temp": "true"
            },
            {
                "name": "A1",
                "label": "{{function}}",
                "function": "Lemonlib.round({{T1}}+{{Q4}}, 2)"
            },
            {
                "name": "A2",
                "label": "{{function}}",
                "function": "Lemonlib.round({{T2}}+{{Q4}}, 2)"
            },
            {
                "name": "A3",
                "label": "{{function}}",
                "function": "Lemonlib.round({{T3}}+{{Q4}}, 2)"
            }
        ],
        "uniques": true
    },
    "algorithm": {
        "name": "calculateOperation",
        "template": "Cloze with drag &amp; drop",
        "params": {
            "keyboard": "INTERMEDIATE"
        }
    }
}</t>
  </si>
  <si>
    <t>En la siguiente tabla están registradas las distancias que un atleta ha corrido durante un semana. Selecciona el día en el que recorre más kilómetros.
(Tabla)
Día - Distancia
Lunes - {{Q1}} km
Martes - {{Q2}} km
Miércoles - {{Q3}} km*
Jueves - {{Q4}} km*
Viernes - {{Q5}} km
Sábado - {{Q6}} km*
Domingo - {{Q7}} km
(Se ven 3, 1 correcta)</t>
  </si>
  <si>
    <t>Q1: min: 20, max: 20.5, step: 0.01
Q2: min: 20, max: 20.5, step: 0.01
Q3: min: 20.51, max: 21, step: 0.01
Q4: min: 20.51, max: 21, step: 0.01
Q5: min: 20, max: 20.5, step: 0.01
Q6: min: 20.51, max: 21, step: 0.01
Q7: min: 20, max: 20.5, step: 0.01</t>
  </si>
  <si>
    <t>{
    "id": "M3-NyO-27a-A-1",
    "stimulus": "&lt;p&gt;An athlete has run these distances for one week. Select the day he runs the most kilometers from the following options.&lt;/p&gt;&lt;p&gt;&lt;table style=\"width: 100%;\"&gt;&lt;tbody&gt;&lt;td style=\"width: 50%; text-align: center;background-color: #FDCB7D;color: #444;\"&gt;&lt;b&gt;Day&lt;/b&gt;&lt;/td&gt;&lt;td style=\"width: 50%; text-align: center;background-color: #FDCB7D;color: #444;\"&gt;&lt;span class=\"no-break\"&gt;&lt;b&gt;Distance&lt;/b&gt;&lt;/span&gt;&lt;/td&gt;&lt;/tr&gt;&lt;/tr&gt;&lt;td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km&lt;/span&gt;&lt;/td&gt;&lt;/tr&gt;&lt;/tbody&gt;&lt;/table&gt;&lt;/p&gt;",
    "hint": "&lt;p&gt;First compare the integer parts of the numbers and then the decimal parts.&lt;/p&gt;",
    "feedback": "&lt;p&gt;When the integer part of two decimal numbers is equal, the larger is the one whose decimal part is greater.&lt;/p&gt;",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"showCheckIcon":false,
            "columns": 3
        }
    }
}</t>
  </si>
  <si>
    <t>En una carrera de velocidad, {{Q4}} completa la carrera en {{Q1}} s, {{Q5}} llega en {{Q2}} s y {{Q6}}, en {{Q3}} s. ¿Cuántos segundos ha tardado en alcanzar la meta el velocista más rápido?
El velocista más rápido ha llegado en {A1}} s.</t>
  </si>
  <si>
    <t>Q1: min: 9.5, max: 11, step: 0.01
Q2: min: 9.5, max: 11, step: 0.01
Q3: min: 9.5, max: 11, step: 0.01
{{Q4}}: "Pedro", "Mario", "Carolina"
{{Q5}}: "Ricardo", "Lorena", "Iria"
{{Q6}}: "Martín", "Susana", "Erica"</t>
  </si>
  <si>
    <t>A1 = math.min({{Q1}}, {{Q2}}, {{Q3}})</t>
  </si>
  <si>
    <t>{
    "id": "M3-NyO-27a-A-2",
    "stimulus": "&lt;p&gt;In a sprint race, {{Q4}} completes the race in {{Q1}}} s, {{Q5}} arrives in {{Q2}} s and {{Q6}}, in {{Q3}} s. How many seconds did the fastest sprinter take to reach the finish line?&lt;/p&gt;",
    "template": "&lt;p&gt;The fastest sprinter arrived in {{response}} s.&lt;/p&gt;",
    "hint": "&lt;p&gt;First compare the integer parts of the numbers and then the decimal parts.&lt;/p&gt;",
    "feedback": "&lt;p&gt;When the integer part of two decimal numbers is equal, the larger is the one whose decimal part is greater.&lt;/p&gt;",
    "seed": {
        "parameters": [
            {
                "name": "Q1",
                "label": null,
                "min": 9.5,
                "max": 11,
                "step": 0.01
            },
            {
                "name": "Q2",
                "label": null,
                "min": 9.5,
                "max": 11,
                "step": 0.01
            },
            {
                "name": "Q3",
                "label": null,
                "min": 9.5,
                "max": 11,
                "step": 0.01
            },
            {
                "name": "Q4",
                "label": null,
                "list": [
                    "Pedro",
                    "Mario",
                    "Carolina"
                ]
            },
            {
                "name": "Q5",
                "label": null,
                "list": [
                    "Ricardo",
                    "Lorena",
                    "Iria"
                ]
            },
            {
                "name": "Q6",
                "label": null,
                "list": [
                    "Martín",
                    "Susana",
                    "Erica"
                ]
            }
        ],
        "calculated": [
            {
                "name": "A1",
                "label": "{{function}}",
                "function": "math.min({{Q1}}, {{Q2}}, {{Q3}})"
            }
        ],
        "uniques": true
    },
    "algorithm": {
        "name": "calculateOperation",
        "params": {
            "method": "equivLiteral",
            "keyboard": "INTERMEDIATE"
        }
    }
}</t>
  </si>
  <si>
    <t>A través de una tienda &lt;i&gt;online,&lt;/i&gt; Amancio puede comprar los siguientes productos. Selecciona el más caro de entre las siguientes opciones.
(tabla)
Producto - Precio
{{Q1}} - {{Q8}} €*
{{Q2}} - {{Q9}} €*
{{Q3}} - {{Q10}} €*
{{Q4}} - {{Q11}} €
{{Q5}} - {{Q12}} €
{{Q6}} - {{Q13}} €
{{Q7}} - {{Q14}} €
(Se ven 3, 1 correcta)</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</si>
  <si>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</si>
  <si>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"id": "M3-NyO-27a-A-3",
    "stimulus": "&lt;p&gt;Through an online store, Amancio can buy the following products. He selects the most expensive one from the following options.&lt;/p&gt;&lt;p&gt;&lt;table style=\"width: 100%;\"&gt;&lt;tbody&gt;&lt;td style=\"width: 50%; text-align: center;background-color: #FDCB7D;color: #444;\"&gt;&lt;b&gt;Product&lt;/b&gt;&lt;/td&gt;&lt;td style=\"width: 50%; text-align: center;background-color: #FDCB7D;color: #444;\"&gt;&lt;span class=\"no-break\"&gt;&lt;b&gt;Price&lt;/b&gt;&lt;/span&gt;&lt;/td&gt;&lt;/tr&gt;&lt;/tr&gt;&lt;td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"&lt;p&gt;First compare the integer parts of the numbers and then the decimal parts.&lt;/p&gt;",
    "feedback": "&lt;p&gt;When the integer part of two decimal numbers is equal, the larger is the one whose decimal part is greater.&lt;/p&gt;",
    "seed": {
        "parameters": [
            {
                "name": "Q1",
                "label": null,
                "list": [
                    "Action video game",
                    "Strategy video game",
                    "Adventure video game",
                    "Science fiction movie",
                    "Fantasy movie",
                    "Comedy movie",
                    "Adventure movie"
                ]
            },
            {
                "name": "Q2",
                "label": null,
                "list": [
                    "Action video game",
                    "Strategy video game",
                    "Adventure video game",
                    "Science fiction movie",
                    "Fantasy movie",
                    "Comedy movie",
                    "Adventure movie"
                ]
            },
            {
                "name": "Q3",
                "label": null,
                "list": [
                    "Action video game",
                    "Strategy video game",
                    "Adventure video game",
                    "Science fiction movie",
                    "Fantasy movie",
                    "Comedy movie",
                    "Adventure movie"
                ]
            },
            {
                "name": "Q4",
                "label": null,
                "list": [
                    "Action video game",
                    "Strategy video game",
                    "Adventure video game",
                    "Science fiction movie",
                    "Fantasy movie",
                    "Comedy movie",
                    "Adventure movie"
                ]
            },
            {
                "name": "Q5",
                "label": null,
                "list": [
                    "Action video game",
                    "Strategy video game",
                    "Adventure video game",
                    "Science fiction movie",
                    "Fantasy movie",
                    "Comedy movie",
                    "Adventure movie"
                ]
            },
            {
                "name": "Q6",
                "label": null,
                "list": [
                    "Action video game",
                    "Strategy video game",
                    "Adventure video game",
                    "Science fiction movie",
                    "Fantasy movie",
                    "Comedy movie",
                    "Adventure movie"
                ]
            },
            {
                "name": "Q7",
                "label": null,
                "list": [
                    "Action video game",
                    "Strategy video game",
                    "Adventure video game",
                    "Science fiction movie",
                    "Fantasy movie",
                    "Comedy movie",
                    "Adventure movie"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t>
  </si>
  <si>
    <t>Melisa ha comparado la altura, en metros, de distintos árboles. Selecciona el más alto.
(tabla)
{{Q1}} - {{Q7}} m*
{{Q2}} - {{Q8}} m*
{{Q3}} - {{Q9}} m*
{{Q4}} - {{Q10}} m
{{Q5}} - {{Q11}} m
{{Q6}} - {{Q12}} m
(se muestran 3 opciones, una es correcta)</t>
  </si>
  <si>
    <r>
      <rPr>
        <rFont val="Calibri"/>
        <color rgb="FF000000"/>
        <sz val="12.0"/>
      </rPr>
      <t xml:space="preserve">Q1: "Cedro", "Acacia", "Plátano", "Olmo", "Arce", "Fresno"
Q2: "Cedro", "Acacia", "Plátano", "Olmo", "Arce", "Fresno"
Q3: "Cedro", "Acacia", "Plátano", "Olmo", "Arce", "Fresno"
Q4: "Cedro", "Acacia", "Plátano", "Olmo", "Arce", "Fresno"
Q5: "Cedro", "Acacia", "Plátano", "Olmo", "Arce", "Fresno"
Q6: "Cedro", "Acacia", "Plátano", "Olmo", "Arce", "Fresno"
</t>
    </r>
    <r>
      <rPr>
        <rFont val="Calibri"/>
        <color rgb="FF000000"/>
        <sz val="12.0"/>
      </rPr>
      <t>Q7: Mín: 38.71, Máx: 38.99, Step: 0.01
Q8: Mín: 38.71, Máx: 38.99, Step: 0.01
Q9: Mín: 38.71, Máx: 38.99, Step: 0.01</t>
    </r>
    <r>
      <rPr>
        <rFont val="Calibri"/>
        <color rgb="FF000000"/>
        <sz val="12.0"/>
      </rPr>
      <t xml:space="preserve">
</t>
    </r>
    <r>
      <rPr>
        <rFont val="Calibri"/>
        <color rgb="FF000000"/>
        <sz val="12.0"/>
      </rPr>
      <t>Q10: Mín: 38, Máx: 38.7, Step: 0.01
Q11: Mín: 38, Máx: 38.7, Step: 0.01
Q12: Mín: 38, Máx: 38.7, Step: 0.01</t>
    </r>
  </si>
  <si>
    <t>{
    "id": "M3-NyO-27a-A-4",
    "stimulus": "&lt;p&gt;Melisa has noted the height in meters of some trees and compared three. Which is the tallest of the following choices?&lt;/p&gt;&lt;p&gt;&lt;table style=\"width: 100%;\"&gt;&lt;tbody&gt;&lt;td style=\"width: 50%; text-align: center;background-color: #FDCB7D;color: #444;\"&gt;&lt;b&gt;Tree&lt;/b&gt;&lt;/td&gt;&lt;td style=\"width: 50%; text-align: center;background-color: #FDCB7D;color: #444;\"&gt;&lt;span class=\"no-break\"&gt;&lt;b&gt;Height&lt;/b&gt;&lt;/span&gt;&lt;/td&gt;&lt;/tr&gt;&lt;/tr&gt;&lt;td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"&lt;p&gt;First compare the integer parts of the numbers and then their decimal parts.&lt;/p&gt;",
    "feedback": "&lt;p&gt;When the integer part of two decimal numbers is equal, the larger is the one whose decimal part is greater.&lt;/p&gt;",
    "seed": {
        "parameters": [
            {
                "name": "Q1",
                "label": null,
                "list": [
                    "Cedar",
                    "Acacia",
                    "Plane tree",
                    "Elm",
                    "Maple",
                    "Ash"
                ]
            },
            {
                "name": "Q2",
                "label": null,
                "list": [
                    "Cedar",
                    "Acacia",
                    "Plane tree",
                    "Elm",
                    "Maple",
                    "Ash"
                ]
            },
            {
                "name": "Q3",
                "label": null,
                "list": [
                    "Cedar",
                    "Acacia",
                    "Plane tree",
                    "Elm",
                    "Maple",
                    "Ash"
                ]
            },
            {
                "name": "Q4",
                "label": null,
                "list": [
                    "Cedar",
                    "Acacia",
                    "Plane tree",
                    "Elm",
                    "Maple",
                    "Ash"
                ]
            },
            {
                "name": "Q5",
                "label": null,
                "list": [
                    "Cedar",
                    "Acacia",
                    "Plane tree",
                    "Elm",
                    "Maple",
                    "Ash"
                ]
            },
            {
                "name": "Q6",
                "label": null,
                "list": [
                    "Cedar",
                    "Acacia",
                    "Plane tree",
                    "Elm",
                    "Maple",
                    "Ash"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"showCheckIcon":false,
            "columns": 3
        }
    }
}</t>
  </si>
  <si>
    <t>En un torneo de atletismo, los competidores han establecido las siguientes marcas en la disciplina de salto de altura. Selecciona el altleta que ha alcanzado la mayor altura.
(tabla)
{{Q1}} - {{Q7}} m*
{{Q2}} - {{Q8}} m*
{{Q3}} - {{Q9}} m*
{{Q4}} - {{Q10}} m
{{Q5}} - {{Q11}} m
{{Q6}} - {{Q12}} m
(se muestran 3 opciones, 1 es correcta)</t>
  </si>
  <si>
    <t>Q1: "Francisco", "Manuel", "Blanca", "Leticia", "Josefina", "Micaela"
Q2: "Francisco", "Manuel", "Blanca", "Leticia", "Josefina", "Micaela"
Q3: "Francisco", "Manuel", "Blanca", "Leticia", "Josefina", "Micaela"
Q4: "Francisco", "Manuel", "Blanca", "Leticia", "Josefina", "Micaela"
Q5: "Francisco", "Manuel", "Blanca", "Leticia", "Josefina", "Micaela"
Q6: "Francisco", "Manuel", "Blanca", "Leticia", "Josefina", "Micaela"
Q7: Mín: 2.2, Máx: 2.3, Step: 0.01
Q8: Mín: 2.2, Máx: 2.3, Step: 0.01
Q9: Mín: 2.25, Máx: 2.35, Step: 0.01
Q10: Mín: 2, Máx: 2.19, Step: 0.01
Q11: Mín: 2, Máx: 2.19, Step: 0.01
Q12: Mín: 2, Máx: 2.19, Step: 0.01</t>
  </si>
  <si>
    <t>{
    "id": "M3-NyO-27a-A-5",
    "stimulus": "&lt;p&gt;In an athletics tournament, competitors have set the following marks in the high jump discipline. Among the three selected, which athlete has reached the highest height?&lt;/p&gt;&lt;p&gt;&lt;table style=\"width: 100%;\"&gt;&lt;tbody&gt;&lt;td style=\"width: 50%; text-align: center;background-color: #FDCB7D;color: #444;\"&gt;&lt;b&gt;Competitor&lt;/b&gt;&lt;/td&gt;&lt;td style=\"width: 50%; text-align: center;background-color: #FDCB7D;color: #444;\"&gt;&lt;span class=\"no-break\"&gt;&lt;b&gt;Height&lt;/b&gt;&lt;/span&gt;&lt;/td&gt;&lt;/tr&gt;&lt;/tr&gt;&lt;td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"&lt;p&gt;First compare the integer parts of the numbers and then their decimal parts.&lt;/p&gt;",
    "feedback": "&lt;p&gt;When the integer part of two decimal numbers is equal, the larger is the one whose decimal part is greater.&lt;/p&gt;",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t>
  </si>
  <si>
    <t>M3-NyO-28a</t>
  </si>
  <si>
    <t>Algoritmo de la suma con nºs decimales (nºs de 1 o 2 cifras enteras y 1 o 2 decimales)</t>
  </si>
  <si>
    <t>Selecciona el resultado de la siguiente suma de números decimales.
{{T1}} + {{T2}} = ...
{{A1}}*
{{A2}}
{{A3}}
{{A4}}
{{A5}}
(Se ven 3)</t>
  </si>
  <si>
    <r>
      <rPr>
        <rFont val="Calibri"/>
        <color rgb="FF000000"/>
        <sz val="12.0"/>
      </rPr>
      <t>Q1-Q2: Mín:</t>
    </r>
    <r>
      <rPr>
        <rFont val="Calibri"/>
        <color rgb="FF000000"/>
        <sz val="12.0"/>
      </rPr>
      <t xml:space="preserve"> 10</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t>
    </r>
    <r>
      <rPr>
        <rFont val="Calibri"/>
        <color rgb="FF000000"/>
        <sz val="12.0"/>
      </rPr>
      <t xml:space="preserve">
</t>
    </r>
    <r>
      <rPr>
        <rFont val="Calibri"/>
        <color rgb="FF000000"/>
        <sz val="12.0"/>
      </rPr>
      <t xml:space="preserve">Q3-Q4: Mín: 0.01; Máx: 0.09; Step: 0.01
</t>
    </r>
    <r>
      <rPr>
        <rFont val="Calibri"/>
        <color rgb="FF000000"/>
        <sz val="12.0"/>
      </rPr>
      <t>Q5-Q6: Mín: 0.1; Máx: 0.9; Step: 0.1</t>
    </r>
  </si>
  <si>
    <t>T1 = {{Q1}} + {{Q3}}
T2 = {{Q2}} + {{Q4}}
A1 = {{T1}} + {{T2}}
A2 = {{T1}} + {{T2}} +{{Q5}}
A3 = {{T1}} + {{T2}} + 1
A4 = {{T1}} + {{T2}} - 1
A5 = {{T1}} + {{T2}} - {{Q6}}</t>
  </si>
  <si>
    <t>Suma de 2 sumandos y 4 posiciones
{{T1}} + {{T2}} = {{T3}}</t>
  </si>
  <si>
    <t>&lt;p&gt;El resultado de esta suma es:&lt;/p&gt;
Suma de 2 sumandos y 4 posiciones
{{T1}} + {{T2}} = {{A1}}</t>
  </si>
  <si>
    <t>T3 = {{T1}}+{{T2}}-math.floor({{T1}}/10+{{T2}}/10)*10</t>
  </si>
  <si>
    <t>{
    "id": "M3-NyO-28a-I-1",
    "stimulus": "&lt;p&gt;Select the result of the following sum of decimal numbers.&lt;/p&gt;&lt;p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t>
  </si>
  <si>
    <t>Calcula la siguiente suma.
{{T1}} + {{T2}} = {{A1}}</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</si>
  <si>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</si>
  <si>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A1 = {{T1}} + {{T2}}</t>
  </si>
  <si>
    <t>{
    "id": "M3-NyO-28a-E-1",
    "stimulus": "&lt;p&gt;Calculate the following sum.&lt;/p&gt;",
    "template": "&lt;p&gt;{{T1}} + {{T2}}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result of this sum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
                "max": 50,
                "step": 0.1
            },
            {
                "name": "Q2",
                "label": null,
                "min": 1,
                "max": 50,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</si>
  <si>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Juan tiene en su monedero &lt;span class=\"no-break\"&gt;{{T1}} €&lt;/span&gt; y en su bolsillo ha encontrado &lt;span class=\"no-break\"&gt;{{T2}} €&lt;/span&gt;. Calcula el dinero que tiene Juan.
Juan tiene &lt;span class=\"no-break\"&gt;{{A1}} €.&lt;/span&gt;</t>
  </si>
  <si>
    <r>
      <rPr>
        <rFont val="Calibri"/>
        <color rgb="FF000000"/>
        <sz val="12.0"/>
      </rPr>
      <t xml:space="preserve">Q1: Mín: 10; Máx: 15; Step: 0.1
Q2: Mín: </t>
    </r>
    <r>
      <rPr>
        <rFont val="Calibri"/>
        <color rgb="FF000000"/>
        <sz val="12.0"/>
      </rPr>
      <t>1</t>
    </r>
    <r>
      <rPr>
        <rFont val="Calibri"/>
        <color rgb="FF000000"/>
        <sz val="12.0"/>
      </rPr>
      <t xml:space="preserve">; Máx: 5; Step: </t>
    </r>
    <r>
      <rPr>
        <rFont val="Calibri"/>
        <color rgb="FF000000"/>
        <sz val="12.0"/>
      </rPr>
      <t>0.1</t>
    </r>
    <r>
      <rPr>
        <rFont val="Calibri"/>
        <color rgb="FF000000"/>
        <sz val="12.0"/>
      </rPr>
      <t xml:space="preserve">
</t>
    </r>
    <r>
      <rPr>
        <rFont val="Calibri"/>
        <color rgb="FF000000"/>
        <sz val="12.0"/>
      </rPr>
      <t>Q3-Q4: Mín: 0.01; Máx: 0.09; Step: 0.01</t>
    </r>
  </si>
  <si>
    <t>&lt;p&gt;El dinero que tiene Juan se calcula de esta manera:&lt;/p&gt;
Suma de 2 sumandos y 4 posiciones
{{T1}} + {{T2}} = {{A1}}</t>
  </si>
  <si>
    <t>{
    "id": "M3-NyO-28a-A-1",
    "stimulus": "&lt;p&gt;Juan has in his purse &lt;span class=\"no-break\"&gt;{{T1}} €&lt;/span&gt; and in his pocket he has found &lt;span class=\"no-break\"&gt;{{T2}} €&lt;/span&gt;. Calculate the money that Juan has.&lt;/p&gt;",
    "template": "&lt;p&gt;Juan has &lt;span class=\"no-break\"&gt;{{response}} €.&lt;/span&gt;&lt;/p&gt;",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money that Juan is calculated in this way:&lt;/p&gt;&lt;div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15,
                "step": 0.1
            },
            {
                "name": "Q2",
                "label": null,
                "min": 1,
                "max": 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</si>
  <si>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Ayer Leticia corrió {{T1}} km y hoy, {{T2}} km. ¿Cuánto ha corrido Leticia en total estos dos días?
Ha corrido {{A1}} km.</t>
  </si>
  <si>
    <t>Letícia consultou seu app de corrida e viu que ontem ela correu &lt;span class=\"no-break\"&gt;{{T1}} km&lt;span&gt; e hoje, &lt;span class=\"no-break\"&gt;{{T2}} km&lt;/span&gt;. Quanto Letícia correu ao todo nesses dois dias?
Ela correu &lt;span class=\"no-break\"&gt;{{A1}}&lt;/span&gt; km.</t>
  </si>
  <si>
    <r>
      <rPr>
        <rFont val="Calibri"/>
        <color rgb="FF000000"/>
        <sz val="12.0"/>
      </rPr>
      <t xml:space="preserve">Q1: Mín: 10; Máx: 15; Step: 0.1
Q2: Mín: </t>
    </r>
    <r>
      <rPr>
        <rFont val="Calibri"/>
        <color rgb="FF000000"/>
        <sz val="12.0"/>
      </rPr>
      <t>5</t>
    </r>
    <r>
      <rPr>
        <rFont val="Calibri"/>
        <color rgb="FF000000"/>
        <sz val="12.0"/>
      </rPr>
      <t xml:space="preserve">; Máx: 9; Step: </t>
    </r>
    <r>
      <rPr>
        <rFont val="Calibri"/>
        <color rgb="FF000000"/>
        <sz val="12.0"/>
      </rPr>
      <t>0.1</t>
    </r>
    <r>
      <rPr>
        <rFont val="Calibri"/>
        <color rgb="FF000000"/>
        <sz val="12.0"/>
      </rPr>
      <t xml:space="preserve">
</t>
    </r>
    <r>
      <rPr>
        <rFont val="Calibri"/>
        <color rgb="FF000000"/>
        <sz val="12.0"/>
      </rPr>
      <t>Q3-Q4: Mín: 0.01; Máx: 0.09; Step: 0.01</t>
    </r>
  </si>
  <si>
    <t>&lt;p&gt;Los kilómetros que ha corrido son los siguientes:&lt;/p&gt;
Suma de 2 sumandos y 4 posiciones
{{T1}} + {{T2}} = {{A1}}</t>
  </si>
  <si>
    <t>{
    "id": "M3-NyO-28a-A-2",
    "stimulus": "&lt;p&gt;Yesterday Leticia ran {{T1}} km and today, {{T2}} km. How much has Leticia run in total these two days?&lt;/p&gt;",
    "template": "&lt;p&gt;She run {{response}} km.&lt;/p&gt;",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kilometers she run are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15,
                "step": 0.1
            },
            {
                "name": "Q2",
                "label": null,
                "min": 5,
                "max": 9,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</si>
  <si>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Renan pesa {{T1}} kg y su hermano, {{T2}} kg. Si los dos se subiesen a una balanza juntos, ¿qué peso mostraría la balanza?
La balanza mostraría {{A1}} kg.</t>
  </si>
  <si>
    <t>Renan pesa &lt;span class=\"no-break\"&gt;{{T1}} kg&lt;/span&gt; e seu irmão pesa &lt;span class=\"no-break\"&gt;{{T2}} kg&lt;/span&gt;. Se os dois subirem juntos em uma balança, qual peso total a balança vai apresentar?
A balança vai apresentar &lt;span class=\"no-break\"&gt;{{A1}} kg&lt;span&gt;.</t>
  </si>
  <si>
    <r>
      <rPr>
        <rFont val="Calibri"/>
        <color rgb="FF000000"/>
        <sz val="12.0"/>
      </rPr>
      <t xml:space="preserve">Q1: Mín: 25; Máx: 40; Step: 0.1
Q2: Mín: </t>
    </r>
    <r>
      <rPr>
        <rFont val="Calibri"/>
        <color rgb="FF000000"/>
        <sz val="12.0"/>
      </rPr>
      <t>15</t>
    </r>
    <r>
      <rPr>
        <rFont val="Calibri"/>
        <color rgb="FF000000"/>
        <sz val="12.0"/>
      </rPr>
      <t xml:space="preserve">; Máx: 20; Step: </t>
    </r>
    <r>
      <rPr>
        <rFont val="Calibri"/>
        <color rgb="FF000000"/>
        <sz val="12.0"/>
      </rPr>
      <t>0.1</t>
    </r>
    <r>
      <rPr>
        <rFont val="Calibri"/>
        <color rgb="FF000000"/>
        <sz val="12.0"/>
      </rPr>
      <t xml:space="preserve">
</t>
    </r>
    <r>
      <rPr>
        <rFont val="Calibri"/>
        <color rgb="FF000000"/>
        <sz val="12.0"/>
      </rPr>
      <t>Q3-Q4: Mín: 0.01; Máx: 0.09; Step: 0.01</t>
    </r>
  </si>
  <si>
    <t>&lt;p&gt;El peso de los dos hermanos juntos es el siguiente:&lt;/p&gt;
Suma de 2 sumandos y 4 posiciones
{{T1}} + {{T2}} = {{A1}}</t>
  </si>
  <si>
    <t>{
    "id": "M3-NyO-28a-A-3",
    "stimulus": "&lt;p&gt;Renan weighs {{T1}} kg and his brother, {{T2}} kg. If the two were to step on a scale together, what weight would the scale show?&lt;/p&gt;",
    "template": "&lt;p&gt;The scale would show {{response}} kg.&lt;/p&gt;",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weight of the two brothers together is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25,
                "max": 40,
                "step": 0.1
            },
            {
                "name": "Q2",
                "label": null,
                "min": 15,
                "max": 20,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</si>
  <si>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Giovana ha comprado una mochila por {{T1}} € y un paquete de bolígrafos de colores por {{T2}} €. ¿Cuál es el valor total de la compra de Giovana? 
La compra ha costado {{A1}} €.</t>
  </si>
  <si>
    <t>Giovana foi a uma loja de materiais escolares e comprou uma mochila por &lt;span class=\"no-break\"&gt;{{T1}} €&lt;/span&gt; e um conjunto de canetas coloridas por &lt;span class=\"no-break\"&gt;{{T2}} €&lt;/span&gt;. Qual o valor total da compra de Giovana? 
O valor total foi de &lt;span class=\"no-break\"&gt;{{A1}} €&lt;/span&gt;.</t>
  </si>
  <si>
    <r>
      <rPr>
        <rFont val="Calibri"/>
        <color rgb="FF000000"/>
        <sz val="12.0"/>
      </rPr>
      <t xml:space="preserve">Q1: Mín: 10; Máx: 20; Step: 0.1
Q2: Mín: </t>
    </r>
    <r>
      <rPr>
        <rFont val="Calibri"/>
        <color rgb="FF000000"/>
        <sz val="12.0"/>
      </rPr>
      <t>2</t>
    </r>
    <r>
      <rPr>
        <rFont val="Calibri"/>
        <color rgb="FF000000"/>
        <sz val="12.0"/>
      </rPr>
      <t xml:space="preserve">; Máx: 6; Step: </t>
    </r>
    <r>
      <rPr>
        <rFont val="Calibri"/>
        <color rgb="FF000000"/>
        <sz val="12.0"/>
      </rPr>
      <t>0.1</t>
    </r>
    <r>
      <rPr>
        <rFont val="Calibri"/>
        <color rgb="FF000000"/>
        <sz val="12.0"/>
      </rPr>
      <t xml:space="preserve">
</t>
    </r>
    <r>
      <rPr>
        <rFont val="Calibri"/>
        <color rgb="FF000000"/>
        <sz val="12.0"/>
      </rPr>
      <t>Q3-Q4: Mín: 0.01; Máx: 0.09; Step: 0.01</t>
    </r>
  </si>
  <si>
    <t>&lt;p&gt;El precio de la compra es el siguiente:&lt;/p&gt;
Suma de 2 sumandos y 4 posiciones
{{T1}} + {{T2}} = {{A1}}</t>
  </si>
  <si>
    <t>{
    "id": "M3-NyO-28a-A-4",
    "stimulus": "&lt;p&gt;Giovana has bought a backpack for {{T1}} € and a pack of colored pens for {{T2}} €. What is the total value of Giovana's purchase?&lt;/p&gt;",
    "template": "&lt;p&gt;The purchase cost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purchase price is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20,
                "step": 0.1
            },
            {
                "name": "Q2",
                "label": null,
                "min": 2,
                "max": 6,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</si>
  <si>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Gustavo ha recibido {{T1}} € de su padre {{T2}} € de su abuela. ¿Cuánto dinero tiene Gustavo?
Tiene {{A1}} €.</t>
  </si>
  <si>
    <t xml:space="preserve">Gustavo guardou {{T1}} € que ganhou do pai dele. Dias depois, a avó de Gustavo lhe deu mais {{T2}} €. Quantos euros no total ele tem agora?
Ele tem {{A1}} €. </t>
  </si>
  <si>
    <r>
      <rPr>
        <rFont val="Calibri"/>
        <color rgb="FF000000"/>
        <sz val="12.0"/>
      </rPr>
      <t xml:space="preserve">Q1: Mín: 10; Máx: 20; Step: 0.1
Q2: Mín: </t>
    </r>
    <r>
      <rPr>
        <rFont val="Calibri"/>
        <color rgb="FF000000"/>
        <sz val="12.0"/>
      </rPr>
      <t>5</t>
    </r>
    <r>
      <rPr>
        <rFont val="Calibri"/>
        <color rgb="FF000000"/>
        <sz val="12.0"/>
      </rPr>
      <t xml:space="preserve">; Máx: 10; Step: </t>
    </r>
    <r>
      <rPr>
        <rFont val="Calibri"/>
        <color rgb="FF000000"/>
        <sz val="12.0"/>
      </rPr>
      <t>0.1</t>
    </r>
    <r>
      <rPr>
        <rFont val="Calibri"/>
        <color rgb="FF000000"/>
        <sz val="12.0"/>
      </rPr>
      <t xml:space="preserve">
</t>
    </r>
    <r>
      <rPr>
        <rFont val="Calibri"/>
        <color rgb="FF000000"/>
        <sz val="12.0"/>
      </rPr>
      <t>Q3-Q4: Mín: 0.01; Máx: 0.09; Step: 0.01</t>
    </r>
  </si>
  <si>
    <t>&lt;p&gt;Gustavo ha recibido la siguiente cantidad de dinero:&lt;/p&gt;
Suma de 2 sumandos y 4 posiciones
{{T1}} + {{T2}} = {{A1}}</t>
  </si>
  <si>
    <t>{
    "id": "M3-NyO-28a-A-5",
    "stimulus": "&lt;p&gt;Gustavo has received {{T1}} € from his father and {{T2}} € from his grandmother. How much money does Gustavo have?&lt;/p&gt;",
    "template": "&lt;p&gt;He has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"&lt;p&gt;Gustavo has received the following amount of money:&lt;/p&gt;&lt;div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20,
                "step": 0.1
            },
            {
                "name": "Q2",
                "label": null,
                "min": 5,
                "max": 10,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t>
  </si>
  <si>
    <t>M3-NyO-28b</t>
  </si>
  <si>
    <t>Algoritmo de la resta con nºs decimales (nºs de 1 o 2 cifras enteras y 1 o 2 decimales)</t>
  </si>
  <si>
    <t>Selecciona el resultado de la siguiente resta.
{{T3}} − {{T1}} = ...
{{A1}}*
{{A2}}
{{A3}}
{{A4}}
{{A5}}</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</si>
  <si>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 xml:space="preserve">0.1
Q3-Q4: Mín: 0.01; Máx: 0.09; Step: 0.01
</t>
    </r>
    <r>
      <rPr>
        <rFont val="Calibri"/>
        <color rgb="FF000000"/>
        <sz val="12.0"/>
      </rPr>
      <t>Q5-Q6: Mín: 0.1; Máx: 0.9; Step: 0.1</t>
    </r>
  </si>
  <si>
    <t>T1 = {{Q1}} + {{Q3}}
T2 = {{Q2}} + {{Q4}}
T3 = {{T1}} + {{T2}}
A1 = {{T2}}
A2 = {{T3}}
A3 = {{T2}}+1
A4 = {{T2}}+{{Q5}}
A5 = {{T2}}+{{Q6}}</t>
  </si>
  <si>
    <t>[Resta vertical de 4 posiciones]
T3-T1=T4</t>
  </si>
  <si>
    <t>&lt;p&gt;El resultado de la resta es el siguiente:&lt;/p&gt;
[Resta vertical de 4 posiciones]
T3-T1=T2</t>
  </si>
  <si>
    <t>T4 = {{T2}}-math.floor({{T2}}/10)*10</t>
  </si>
  <si>
    <t>{
    "id": "M3-NyO-28b-I-1",
    "stimulus": "&lt;p&gt;Select the result of the following subtraction.&lt;/p&gt;&lt;p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"&lt;p&gt;The result of the subtraction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t>
  </si>
  <si>
    <r>
      <rPr>
        <rFont val="Calibri"/>
        <color rgb="FF000000"/>
        <sz val="12.0"/>
      </rPr>
      <t xml:space="preserve">Calcula la siguiente resta.
</t>
    </r>
    <r>
      <rPr>
        <rFont val="Calibri"/>
        <color rgb="FF000000"/>
        <sz val="12.0"/>
      </rPr>
      <t>{{T3}} − {{T1}}</t>
    </r>
    <r>
      <rPr>
        <rFont val="Calibri"/>
        <color rgb="FF000000"/>
        <sz val="12.0"/>
      </rPr>
      <t xml:space="preserve"> = {{A1}}</t>
    </r>
  </si>
  <si>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</si>
  <si>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T3 = {{T1}} + {{T2}}
A1 = {{T2}}</t>
  </si>
  <si>
    <t>{
    "id": "M3-NyO-28b-E-1",
    "stimulus": "&lt;p&gt;Calculate the following subtraction.&lt;/p&gt;",
    "template": "&lt;p style=\"text-align: center\"&gt;{T3}} − {{T1}} = {{response}}&lt;/p&gt;",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"&lt;p&gt;The result of the subtraction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"uniques": true
    },
    "algorithm": {
        "name": "calculateOperation",
        "params": {
            "method": "equivLiteral",
            "keyboard": "INTERMEDIATE"
        }
    }
}</t>
  </si>
  <si>
    <t>Luisa ha comprado un cuaderno por &lt;span class=\"no-break\"&gt;{{T1}} €.&lt;/span&gt; Si salió de casa con &lt;span class=\"no-break\"&gt;{{T3}} €,&lt;/span&gt; ¿cuánto dinero le queda?
A Luisa le quedan &lt;span class=\"no-break\"&gt;{{A1}} €.&lt;/span&gt;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</si>
  <si>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</si>
  <si>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&lt;p&gt;A Luisa le queda la siguiente cantidad de dinero:&lt;/p&gt;
[Resta vertical de 4 posiciones]
T3-T1=T2</t>
  </si>
  <si>
    <t>{
    "id": "M3-NyO-28b-A-1",
    "stimulus": "&lt;p&gt;Luisa has bought a notebook for &lt;span class=\"no-break\"&gt;{{T1}} €.&lt;/span&gt; If she left the house with &lt;span class=\"no-break\"&gt;{{T3}} €,&lt;/span&gt; how much money does she have left?&lt;/p&gt;",
    "template": "&lt;p&gt;Luisa has &lt;span class=\"no-break\"&gt;{{response}} € left.&lt;/span&gt;&lt;/p&gt;",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"&lt;p&gt;Luisa has the following amount of money left:&lt;/p&gt;&lt;div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1.5,
                "max": 6,
                "step": 0.1
            },
            {
                "name": "Q2",
                "label": null,
                "min": 5,
                "max": 15,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t>
  </si>
  <si>
    <t>Adela quiere cortar una cinta de {{T3}} cm para obtener otra de {{T1}} cm de largo. ¿Cuántos centímetros tiene que cortar?
Tiene que cortar {{A1}} cm de cinta.</t>
  </si>
  <si>
    <t>Adelaide tem uma fita de &lt;span class=\"no-break\"&gt;{{T3}} cm&lt;/span&gt; de comprimento e deseja retirar um pedaço para que a fita fique com &lt;span class=\"no-break\"&gt;{{T1}} cm&lt;/span&gt;. Qual o comprimento do pedaço que ela deve retirar? 
Ela deve retirar &lt;span class=\"no-break\"&gt;{{A1}} cm&lt;/span&gt; de comprimento.</t>
  </si>
  <si>
    <r>
      <rPr>
        <rFont val="Calibri"/>
        <color rgb="FF000000"/>
        <sz val="12.0"/>
      </rPr>
      <t>Q1: Mín: 10.5; Máx: 20; Step: 0.1</t>
    </r>
    <r>
      <rPr>
        <rFont val="Calibri"/>
        <color rgb="FF000000"/>
        <sz val="12.0"/>
      </rPr>
      <t xml:space="preserve">
Q2: Mín: 1.5; </t>
    </r>
    <r>
      <rPr>
        <rFont val="Calibri"/>
        <color rgb="FF000000"/>
        <sz val="12.0"/>
      </rPr>
      <t>Máx: 6; Step: 0.1
Q3-Q4: Mín: 0.01; Máx: 0.09; Step: 0.01</t>
    </r>
  </si>
  <si>
    <t>&lt;p&gt;Tiene que cortar los siguientes centímetros:&lt;/p&gt;
[Resta vertical de 4 posiciones]
T3-T1=T2</t>
  </si>
  <si>
    <t>{
    "id": "M3-NyO-28b-A-2",
    "stimulus": "&lt;p&gt;Adela wants to cut a ribbon {{T3}} cm long to obtain another ribbon {{T1}}} cm long. How many centimeters does she have to cut?&lt;/p&gt;",
    "template": "&lt;p&gt;She has to cut {{response}} cm of ribbon.&lt;/p&gt;",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"&lt;p&gt;Luisa has to cut the following centimeters:&lt;/p&gt;&lt;div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10.5,
                "max": 20,
                "step": 0.1
            },
            {
                "name": "Q2",
                "label": null,
                "min": 1.5,
                "max": 6,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t>
  </si>
  <si>
    <t>Rogelio ha pesado {{T1}} kg de zanahorias en una balanza. Después ha añadido una bolsa de patatas a la balanza y el peso ha subido a {{T3}} kg. ¿Cuánto pesa la bolsa de patatas?
La bolsa de patatas pesa {{A1}} kg.</t>
  </si>
  <si>
    <t>Rogério colocou um saco de cenouras em uma balança e obteve &lt;span class=\"no-break\"&gt;{{T1}} kg&lt;/span&gt;. Após isso, ele incluiu na balança um saco de batatas e o peso passou a ser &lt;span class=\"no-break\"&gt;{{T3}} kg&lt;/span&gt;. Quanto pesa o saco de batatas?
O saco de batatas pesa &lt;span class=\"no-break\"&gt;{{A1}} kg&lt;/span&gt;.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</si>
  <si>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</si>
  <si>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&lt;p&gt;El peso de la bolsa de patatas es el siguiente:&lt;/p&gt;
[Resta vertical de 4 posiciones]
T3-T1=T2</t>
  </si>
  <si>
    <t>{
    "id": "M3-NyO-28b-A-3",
    "stimulus": "&lt;p&gt;Rogelio weighed {{T1}} kg of carrots on a scale. He has then added a bag of potatoes to the scales and the weight has risen to {{T3}} kg. How much does the bag of potatoes weigh?&lt;/p&gt;",
    "template": "&lt;p&gt;The bag of potatoes weighs {{response}} kg.&lt;/p&gt;",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"&lt;p&gt;The weight of the bag of potatoes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1.5,
                "max": 6,
                "step": 0.1
            },
            {
                "name": "Q2",
                "label": null,
                "min": 5,
                "max": 15,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t>
  </si>
  <si>
    <t>Durante el último año, Luis ha ahorrado {{T3}} €. Si ha comprado un billete de avión de {{T1}} €, ¿cuánto dinero le queda?
A Luis le quedan {{A1}} €.</t>
  </si>
  <si>
    <t>Lautaro tiene {{T1}} € en sus ahorros, decide comprar un pasaje de avión que cuesta {{T2}} €. ¿Cuánto dinero le queda de sus ahorros luego de la compra? 
A Lautaro le quedan {{A1}} € de sus ahorros.</t>
  </si>
  <si>
    <r>
      <rPr>
        <rFont val="Calibri"/>
        <color rgb="FF000000"/>
        <sz val="12.0"/>
      </rPr>
      <t>Q1: Mín: 60; Máx: 80; Step: 0.1</t>
    </r>
    <r>
      <rPr>
        <rFont val="Calibri"/>
        <color rgb="FF000000"/>
        <sz val="12.0"/>
      </rPr>
      <t xml:space="preserve">
</t>
    </r>
    <r>
      <rPr>
        <rFont val="Calibri"/>
        <color rgb="FF000000"/>
        <sz val="12.0"/>
      </rPr>
      <t>Q2: Mín: 10; Máx: 20; Step: 0.1
Q3-Q4: Mín: 0.01; Máx: 0.09; Step: 0.01</t>
    </r>
  </si>
  <si>
    <t>&lt;p&gt;Le queda la siguiente cantidad de dinero:&lt;/p&gt;
[Resta vertical de 4 posiciones]
T3-T1=T2</t>
  </si>
  <si>
    <t>{
    "id": "M3-NyO-28b-A-4",
    "stimulus": "&lt;p&gt;During the last year, Luis saved {{T3}} €. If he has bought a {{T1}} € airline ticket, how much money does he have left?&lt;/p&gt;",
    "template": "&lt;p&gt;Luis has {{response}} € left.&lt;/p&gt;",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"&lt;p&gt;He has the following amount of money left:&lt;/p&gt;&lt;div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60,
                "max": 80,
                "step": 0.1
            },
            {
                "name": "Q2",
                "label": null,
                "min": 10,
                "max": 20,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t>
  </si>
  <si>
    <t>Eliseo suele recorrer {{T3}} km en bicicleta al día, pero hoy solo ha recorrido {{T1}} km. ¿Cuántos kilómetros le faltan por recorrer?
Le faltan por recorrer {{A1}} km.</t>
  </si>
  <si>
    <t>Eliseo recorre en su bicicleta {{T1}} km por día, pero hoy sólo ha recorrido {{T2}} km. ¿Cuántos kilómetros le falta recorrer?
Le faltan recorrer {{A1}} kilómetros</t>
  </si>
  <si>
    <r>
      <rPr>
        <rFont val="Calibri"/>
        <color rgb="FF000000"/>
        <sz val="12.0"/>
      </rPr>
      <t>Q1: Mín: 10; Máx: 20; Step: 0.1</t>
    </r>
    <r>
      <rPr>
        <rFont val="Calibri"/>
        <color rgb="FF000000"/>
        <sz val="12.0"/>
      </rPr>
      <t xml:space="preserve">
</t>
    </r>
    <r>
      <rPr>
        <rFont val="Calibri"/>
        <color rgb="FF000000"/>
        <sz val="12.0"/>
      </rPr>
      <t>Q2: Mín: 0; Máx: 10; Step: 0.1
Q3-Q4: Mín: 0.01; Máx: 0.09; Step: 0.01</t>
    </r>
  </si>
  <si>
    <t>&lt;p&gt;Le faltan por recorrer los siguientes kilómetros:&lt;/p&gt;
[Resta vertical de 4 posiciones]
T3-T1=T2</t>
  </si>
  <si>
    <t>{
    "id": "M3-NyO-28b-A-5",
    "stimulus": "&lt;p&gt;Eliseo usually cycles {{T3}} km per day, but today he only cycled {{T1}}} km. How many km does he have left to cycle?&lt;/p&gt;",
    "template": "&lt;p&gt;He still has {{response}} km to cycle.&lt;/p&gt;",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"&lt;p&gt;He has the next few kilometers to go:&lt;/p&gt;&lt;div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10,
                "max": 20,
                "step": 0.1
            },
            {
                "name": "Q2",
                "label": null,
                "min": 0,
                "max": 10,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t>
  </si>
  <si>
    <t>M3-NyO-29a</t>
  </si>
  <si>
    <t>Algoritmo de la multiplicación con nºs decimales (factor 1: nº 1 o 2 cifras enteras, 1 o 2 decimales; factor 2: 1 cifra entera)</t>
  </si>
  <si>
    <t>Une cada operación con su resultado:
{{Q1}} × {{Q2}}  {{A1}}
{{Q1}} × {{Q3}}  {{A2}}
{{Q1}} × {{Q4}}  {{A3}}</t>
  </si>
  <si>
    <r>
      <rPr>
        <rFont val="Calibri"/>
        <color rgb="FF000000"/>
        <sz val="12.0"/>
      </rPr>
      <t xml:space="preserve">{{Q1}} : Mín = 2.01; Máx = 50.01 ; Step = </t>
    </r>
    <r>
      <rPr>
        <rFont val="Calibri"/>
        <color rgb="FF000000"/>
        <sz val="12.0"/>
      </rPr>
      <t>0.02</t>
    </r>
    <r>
      <rPr>
        <rFont val="Calibri"/>
        <color rgb="FF000000"/>
        <sz val="12.0"/>
      </rPr>
      <t xml:space="preserve">
{{Q2}} : Mín = 2 ; Máx = 4 ; Step = 1
{{Q3}} : Mín = 5; Máx = 7 ; Step = 1
{{Q4}} : Mín = 8 ; Máx = 9 ; Step = 1</t>
    </r>
  </si>
  <si>
    <t>Para multiplicar un número decimal por un número natural, hay que multiplicar sin tener en cuenta la coma. En el resultado, se separan tantas cifras decimales como tenga el número decimal, empezando por la derecha.</t>
  </si>
  <si>
    <t>&lt;p&gt;Para multiplicar un número decimal por un número natural, hay que multiplicar sin tener en cuenta la coma. En el resultado, se separan tantas cifras decimales como tenga el número decimal, empezando por la derecha.&lt;/p&gt;
-Si falla A1
&lt;p&gt;{{Q1}} × {{Q2}} = {{A1}}&lt;/p&gt;
-Si falla A2
&lt;p&gt;{{Q1}} × {{Q3}} = {{A2}}&lt;/p&gt;
-Si falla A3
&lt;p&gt;{{Q1}} × {{Q4}} = {{A3}}&lt;/p&gt;</t>
  </si>
  <si>
    <t>{
    "id": "M3-NyO-29a-I-1",
    "stimulus": "&lt;p&gt;Drag each result to the corresponding operation.&lt;/p&gt;",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separate as many decimal places as the decimal number has, starting from the right.&lt;/p&gt;",
    "seed": {
        "parameters": [
            {
                "name": "Q1",
                "label": null,
                "min": 2.01,
                "max": 50.01,
                "step": 0.02
            },
            {
                "name": "Q2",
                "label": null,
                "min": 2,
                "max": 4,
                "step": 1
            },
            {
                "name": "Q3",
                "label": null,
                "min": 5,
                "max": 7,
                "step": 1
            },
            {
                "name": "Q4",
                "label": null,
                "min": 8,
                "max": 9,
                "step": 1
            }
        ],
        "calculated": [
            {
                "name": "A1",
                "label": "{{Q1}} × {{Q2}}",
                "function": "Lemonlib.round({{Q1}}*{{Q2}}, 2)",
                "feedback": "&lt;p&gt;{{Q1}} × {{Q2}} = {{function}}&lt;/p&gt;"
            },
            {
                "name": "A2",
                "label": "{{Q1}} × {{Q3}}",
                "function": "Lemonlib.round({{Q1}}*{{Q3}}, 2)",
                "feedback": "&lt;p&gt;{{Q1}} × {{Q3}} = {{function}}&lt;/p&gt;"
            },
            {
                "name": "A3",
                "label": "{{Q1}} × {{Q4}}",
                "function": "Lemonlib.round({{Q1}}*{{Q4}}, 2)",
                "feedback": "&lt;p&gt;{{Q1}} × {{Q4}} = {{function}}&lt;/p&gt;"
            }
        ],
        "uniques": true
    },
    "algorithm": {
        "name": "linkOperationResult",
        "params": {
            "invert": true
        },
        "template": "Match list"
    }
}</t>
  </si>
  <si>
    <t xml:space="preserve">Calcula el resultado de la siguiente multiplicación:
{{Q1}} × {{Q2}} = {{A1}} </t>
  </si>
  <si>
    <r>
      <rPr>
        <rFont val="Calibri"/>
        <color rgb="FF000000"/>
        <sz val="12.0"/>
      </rPr>
      <t>{{Q1}} : Mín = 2.01; Máx = 99.01 ; Step =</t>
    </r>
    <r>
      <rPr>
        <rFont val="Calibri"/>
        <color rgb="FF000000"/>
        <sz val="12.0"/>
      </rPr>
      <t xml:space="preserve"> 0.02 </t>
    </r>
    <r>
      <rPr>
        <rFont val="Calibri"/>
        <color rgb="FF000000"/>
        <sz val="12.0"/>
      </rPr>
      <t xml:space="preserve">
{{Q2}} : Mín = 2 ; </t>
    </r>
    <r>
      <rPr>
        <rFont val="Calibri"/>
        <color rgb="FF000000"/>
        <sz val="12.0"/>
      </rPr>
      <t xml:space="preserve">Máx = 9 </t>
    </r>
    <r>
      <rPr>
        <rFont val="Calibri"/>
        <color rgb="FF000000"/>
        <sz val="12.0"/>
      </rPr>
      <t xml:space="preserve">; Step = 1 </t>
    </r>
  </si>
  <si>
    <t>{{A1}} = {{Q1}}*{{Q2}}</t>
  </si>
  <si>
    <t>&lt;p&gt;Para multiplicar un número decimal por un número natural, hay que multiplicar sin tener en cuenta la coma.&lt;/p&gt;{{T1}} × {{Q2}} = {{T2}}&lt;p&gt;En el resultado, se separan tantas cifras decimales como tenga el número decimal empezando por la derecha.&lt;/p&gt;&lt;p&gt;{{T2}} → {{A1}}&lt;/p&gt;</t>
  </si>
  <si>
    <t>T1 = {{Q1}}*100
T2 = {{Q1}}*{{Q2}}*100</t>
  </si>
  <si>
    <t>{
    "id": "M3-NyO-29a-E-1",
    "stimulus": "&lt;p&gt;Calculate the result of the following multiplication:&lt;/p&gt;",
    "template": "&lt;p style=\"text-align: center\"&gt;{{Q1}} × {{Q2}} = {{response}}&lt;/p&gt;",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point.&lt;/p&gt;{{T1}} × {{Q2}} = {{T2}}&lt;p&gt;In the result, we separate as many decimal places as the decimal number has starting from the right.&lt;/p&gt;&lt;p&gt;{{T2}} → {{A1}}&lt;/p&gt;",
    "seed": {
        "parameters": [
            {
                "name": "Q1",
                "label": null,
                "min": 2.01,
                "max": 99.01,
                "step": 0.02
            },
            {
                "name": "Q2",
                "label": null,
                "min": 2,
                "max": 9,
                "step": 1
            }
        ],
        "calculated": [
            {
                "name": "T1",
                "label": "{{function}}",
                "function": "math.round({{Q1}}*100)",
                "temp": true
            },
            {
                "name": "T2",
                "label": "{{function}}",
                "function": "math.round({{Q1}}*{{Q2}}*100)",
                "temp": true
            },
            {
                "name": "A1",
                "label": "{{function}}",
                "function": "Lemonlib.round({{Q1}}*{{Q2}},2)"
            }
        ],
        "uniques": true
    },
    "algorithm": {
        "name": "calculateOperation",
        "params": {
            "method": "equivLiteral",
            "keyboard": "INTERMEDIATE"
        }
    }
}</t>
  </si>
  <si>
    <t>Una caja mide &lt;span class=\"no-break\"&gt;{{Q1}} cm&lt;/span&gt; de alto. Si se apilan {{Q2}} cajas, ¿qué altura alcanzarán?
Alcanzarán una altura de {{A1}} cm.</t>
  </si>
  <si>
    <r>
      <rPr>
        <rFont val="Calibri"/>
        <color rgb="FF000000"/>
        <sz val="12.0"/>
      </rPr>
      <t xml:space="preserve">{{Q1}}: Mín = </t>
    </r>
    <r>
      <rPr>
        <rFont val="Calibri"/>
        <color rgb="FF000000"/>
        <sz val="12.0"/>
      </rPr>
      <t>15.01</t>
    </r>
    <r>
      <rPr>
        <rFont val="Calibri"/>
        <color rgb="FF000000"/>
        <sz val="12.0"/>
      </rPr>
      <t xml:space="preserve">; Máx = </t>
    </r>
    <r>
      <rPr>
        <rFont val="Calibri"/>
        <color rgb="FF000000"/>
        <sz val="12.0"/>
      </rPr>
      <t>20.01</t>
    </r>
    <r>
      <rPr>
        <rFont val="Calibri"/>
        <color rgb="FF000000"/>
        <sz val="12.0"/>
      </rPr>
      <t xml:space="preserve"> ; Step = </t>
    </r>
    <r>
      <rPr>
        <rFont val="Calibri"/>
        <color rgb="FF000000"/>
        <sz val="12.0"/>
      </rPr>
      <t>0.02</t>
    </r>
    <r>
      <rPr>
        <rFont val="Calibri"/>
        <color rgb="FF000000"/>
        <sz val="12.0"/>
      </rPr>
      <t xml:space="preserve">
{{Q2}}: Mín = 3 ; Máx = 9 ; Step = 1</t>
    </r>
  </si>
  <si>
    <t>&lt;p&gt;Para multiplicar un número decimal por un número natural se multiplica sin tener en cuenta la coma. En el resultado, empezando por la derecha, se separan tantas cifras decimales como tenga el número decimal.&lt;/p&gt;&lt;p&gt;{{Q1}} cm × {{Q2}} = {{A1}} cm&lt;/p&gt;</t>
  </si>
  <si>
    <t>{
    "id": "M3-NyO-29a-A-1",
    "stimulus": "&lt;p&gt;A box is &lt;span class=\"no-break\"&gt;{{Q1}} cm&lt;/span&gt; high. If {{Q2}} boxes are stacked, how tall will they be?&lt;/p&gt;",
    "template": "&lt;p&gt;The boxes will reach a height of {{response}} cm.&lt;/p&gt;",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cm × {{Q2}} = {{A1}} cm&lt;/p&gt;",
    "seed": {
        "parameters": [
            {
                "name": "Q1",
                "label": null,
                "min": 15.01,
                "max": 20.01,
                "step": 0.02
            },
            {
                "name": "Q2",
                "label": null,
                "min": 3,
                "max": 9,
                "step": 1
            }
        ],
        "calculated": [
            {
                "name": "A1",
                "label": "{{function}}",
                "function": "Lemonlib.round({{Q1}}*{{Q2}},2)"
            }
        ],
        "uniques": true
    },
    "algorithm": {
        "name": "calculateOperation",
        "params": {
            "method": "equivLiteral",
            "keyboard": "INTERMEDIATE"
        }
    }
}</t>
  </si>
  <si>
    <t>En una confitería preparan dulces con diferentes frutos secos. Si usan {{Q1}} kg de frutos secos para una bandeja de dulces, ¿cuántos kilogramos se necesitarán para preparar {{Q2}} bandejas de dulces?
Se necesitan {{A1}} kg de frutos secos.</t>
  </si>
  <si>
    <t xml:space="preserve">En una confitería preparan pan dulce con diferentes frutas secas. Usan {{Q1}} kg de frutas secas para una canasta de completa de panes.
¿Cuántos kilogramos necesitarán para preparar {{Q2}} canastas de panes?
Se necesitan {{A1}} kg de frutas secas
</t>
  </si>
  <si>
    <r>
      <rPr>
        <rFont val="Calibri"/>
        <color rgb="FF000000"/>
        <sz val="12.0"/>
      </rPr>
      <t xml:space="preserve">Q1: Mín = 9.1; Máx = 15.1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</si>
  <si>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kg × {{Q2}} = {{A1}} kg&lt;/p&gt;</t>
  </si>
  <si>
    <t>{
    "id": "M3-NyO-29a-A-2",
    "stimulus": "&lt;p&gt;In a candy store they prepare candies with different nuts. If they use {{Q1}} kg of nuts for a tray of candy, how many kilograms will be needed to prepare {{Q2}} trays of candy?&lt;/p&gt;",
    "template": "&lt;p&gt;It takes {{response}} kg of nuts.&lt;/p&gt;",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kg × {{Q2}} = {{A1}} kg&lt;/p&gt;",
    "seed": {
        "parameters": [
            {
                "name": "Q1",
                "label": null,
                "min": 9.1,
                "max": 15.1,
                "step": 0.2
            },
            {
                "name": "Q2",
                "label": null,
                "min": 2,
                "max": 9,
                "step": 1
            }
        ],
        "calculated": [
            {
                "name": "A1",
                "label": "{{function}}",
                "function": "Lemonlib.round({{Q1}}*{{Q2}},1)"
            }
        ],
        "uniques": true
    },
    "algorithm": {
        "name": "calculateOperation",
        "params": {
            "method": "equivLiteral",
            "keyboard": "INTERMEDIATE"
        }
    }
}</t>
  </si>
  <si>
    <t>Julia prepara dulces para regalar a sus amigas. Utiliza {{Q1}} gramos de chocolate para cubrir cada dulces. ¿Cuántos gramos de chocolate necesita para cubrir {{Q2}} dulces?
Necesita {{A1}} gramos de chocolate para cubrir los dulces.</t>
  </si>
  <si>
    <t xml:space="preserve">Julia prepara alfajores para regalar a sus amigas. Utiliza {{Q1}} gramos de chocolate para cubrir cada alfajor. ¿Cuántos gramos de chocolate necesita para cubrir {{Q2}} alfajores?
Necesita {{A1}} gramos de chocolate para cubrir los alfajores. </t>
  </si>
  <si>
    <r>
      <rPr>
        <rFont val="Calibri"/>
        <color rgb="FF000000"/>
        <sz val="12.0"/>
      </rPr>
      <t xml:space="preserve">Q1: Mín = </t>
    </r>
    <r>
      <rPr>
        <rFont val="Calibri"/>
        <color rgb="FF000000"/>
        <sz val="12.0"/>
      </rPr>
      <t>30.1</t>
    </r>
    <r>
      <rPr>
        <rFont val="Calibri"/>
        <color rgb="FF000000"/>
        <sz val="12.0"/>
      </rPr>
      <t>; Máx =</t>
    </r>
    <r>
      <rPr>
        <rFont val="Calibri"/>
        <color rgb="FF000000"/>
        <sz val="12.0"/>
      </rPr>
      <t xml:space="preserve"> 90.1</t>
    </r>
    <r>
      <rPr>
        <rFont val="Calibri"/>
        <color rgb="FF000000"/>
        <sz val="12.0"/>
      </rPr>
      <t xml:space="preserve">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</si>
  <si>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gramos × {{Q2}} = {{A1}} gramos&lt;/p&gt;</t>
  </si>
  <si>
    <t>{
    "id": "M3-NyO-29a-A-3",
    "stimulus": "&lt;p&gt;Julia prepares candies to give to her friends. She uses {{Q1}} grams of chocolate to cover each candy. How many grams of chocolate does she need to cover {{Q2}} candies?&lt;/p&gt;",
    "template": "&lt;p&gt;Julia needs {{response}} grams of chocolate to cover the berlins.&lt;/p&gt;",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grams × {{Q2}} = {{A1}} grams&lt;/p&gt;",
    "seed": {
        "parameters": [
            {
                "name": "Q1",
                "label": null,
                "min": 30.1,
                "max": 90.1,
                "step": 0.2
            },
            {
                "name": "Q2",
                "label": null,
                "min": 2,
                "max": 9,
                "step": 1
            }
        ],
        "calculated": [
            {
                "name": "A1",
                "label": "{{function}}",
                "function": "Lemonlib.round({{Q1}}*{{Q2}},1)"
            }
        ],
        "uniques": true
    },
    "algorithm": {
        "name": "calculateOperation",
        "params": {
            "method": "equivLiteral",
            "keyboard": "INTERMEDIATE"
        }
    }
}</t>
  </si>
  <si>
    <t>La profesora de educación física reparte cintas de colores entre sus alumnos para una actividad en el parque. Cada alumno recibe una cinta que mide {{Q1}} cm. ¿Cuántos centímetros de cinta se necesitan para {{Q2}} alumnos?
Se necesitan {{A1}} cm de cinta.</t>
  </si>
  <si>
    <t>La profesora de educación física reparte cintas de colores, entre sus alumnos, para una actividad en el parque. Cada alumno recibe una cinta que mide {{Q1}} cm. ¿Cuántos centímetros de cinta son necesarios para {{Q2}} alumnos?
Son necesarios {{A1}} cm de cinta.</t>
  </si>
  <si>
    <r>
      <rPr>
        <rFont val="Calibri"/>
        <color rgb="FF000000"/>
        <sz val="12.0"/>
      </rPr>
      <t xml:space="preserve">Q1: Mín = 50.1; Máx = 90.1 ; Step = </t>
    </r>
    <r>
      <rPr>
        <rFont val="Calibri"/>
        <color rgb="FF000000"/>
        <sz val="12.0"/>
      </rPr>
      <t>0.2</t>
    </r>
    <r>
      <rPr>
        <rFont val="Calibri"/>
        <color rgb="FF000000"/>
        <sz val="12.0"/>
      </rPr>
      <t xml:space="preserve">
Q2: Mín = 2 ; Máx = 9 ; Step = 1</t>
    </r>
  </si>
  <si>
    <t>{
    "id": "M3-NyO-29a-A-4",
    "stimulus": "&lt;p&gt;The physical education teacher distributes colored ribbons to her students for an activity in the park. Each student receives a ribbon measuring {{Q1}} cm. How many centimeters of ribbon are needed for {{Q2}} students?&lt;/p&gt;",
    "template": "&lt;p&gt;It takes {{response}} cm of tape.&lt;/p&gt;",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cm × {{Q2}} = {{A1}} cm&lt;/p&gt;",
    "seed": {
        "parameters": [
            {
                "name": "Q1",
                "label": null,
                "min": 50.1,
                "max": 90.1,
                "step": 0.2
            },
            {
                "name": "Q2",
                "label": null,
                "min": 2,
                "max": 9,
                "step": 1
            }
        ],
        "calculated": [
            {
                "name": "A1",
                "label": "{{function}}",
                "function": "Lemonlib.round({{Q1}}*{{Q2}},1)"
            }
        ],
        "uniques": true
    },
    "algorithm": {
        "name": "calculateOperation",
        "params": {
            "method": "equivLiteral",
            "keyboard": "INTERMEDIATE"
        }
    }
}</t>
  </si>
  <si>
    <t>Mariana recorre {{Q1}} km al día en bicicleta. ¿Cuántos kilómetros recorrerá en {{Q2}} días?
Mariana recorrerá {{A1}} kilómetros.</t>
  </si>
  <si>
    <t>Mariana recorre {{Q1}} km por día, con su bicicleta.  ¿Cuántos kilómetros recorrerá en {{Q2}} días?
Mariana recorrerá {{A1}} kilómetros.</t>
  </si>
  <si>
    <r>
      <rPr>
        <rFont val="Calibri"/>
        <color rgb="FF000000"/>
        <sz val="12.0"/>
      </rPr>
      <t xml:space="preserve">Q1: Mín = </t>
    </r>
    <r>
      <rPr>
        <rFont val="Calibri"/>
        <color rgb="FF000000"/>
        <sz val="12.0"/>
      </rPr>
      <t>40.01</t>
    </r>
    <r>
      <rPr>
        <rFont val="Calibri"/>
        <color rgb="FF000000"/>
        <sz val="12.0"/>
      </rPr>
      <t xml:space="preserve">; Máx = </t>
    </r>
    <r>
      <rPr>
        <rFont val="Calibri"/>
        <color rgb="FF000000"/>
        <sz val="12.0"/>
      </rPr>
      <t>60.01</t>
    </r>
    <r>
      <rPr>
        <rFont val="Calibri"/>
        <color rgb="FF000000"/>
        <sz val="12.0"/>
      </rPr>
      <t xml:space="preserve"> ; Step = </t>
    </r>
    <r>
      <rPr>
        <rFont val="Calibri"/>
        <color rgb="FF000000"/>
        <sz val="12.0"/>
      </rPr>
      <t>0.02</t>
    </r>
    <r>
      <rPr>
        <rFont val="Calibri"/>
        <color rgb="FF000000"/>
        <sz val="12.0"/>
      </rPr>
      <t xml:space="preserve">
Q2: Mín = 2 ; Máx = 7 ; Step = 1</t>
    </r>
  </si>
  <si>
    <t>&lt;p&gt;Para multiplicar un número decimal por un número natural se multiplica sin tener en cuenta la coma. En el resultado, empezando por la derecha, se separan tantas cifras decimales como tenga el número decimal.&lt;/p&gt;&lt;p&gt;{{Q1}} km × {{Q2}} = {{A1}} km&lt;/p&gt;</t>
  </si>
  <si>
    <t>{
    "id": "M3-NyO-29a-A-5",
    "stimulus": "&lt;p&gt;Mariana rides her bicycle {{Q1}} km per day. How many kilometers will she ride in {{Q2}} days?&lt;/p&gt;",
    "template": "&lt;p&gt;Mariana will ride {{response}} kilometers.&lt;/p&gt;",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km × {{Q2}} = {{A1}} km&lt;/p&gt;",
    "seed": {
        "parameters": [
            {
                "name": "Q1",
                "label": null,
                "min": 40.01,
                "max": 60.01,
                "step": 0.02
            },
            {
                "name": "Q2",
                "label": null,
                "min": 2,
                "max": 7,
                "step": 1
            }
        ],
        "calculated": [
            {
                "name": "A1",
                "label": "{{function}}",
                "function": "Lemonlib.round({{Q1}}*{{Q2}},2)"
            }
        ],
        "uniques": true
    },
    "algorithm": {
        "name": "calculateOperation",
        "params": {
            "method": "equivLiteral",
            "keyboard": "INTERMEDIATE"
        }
    }
}</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</si>
  <si>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</si>
  <si>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</si>
  <si>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</si>
  <si>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</si>
  <si>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</si>
  <si>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</si>
  <si>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</si>
  <si>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
    "id": "M3-MyM-1a-I-1",
    "stimulus": "&lt;p&gt;Choose the correct unit of length to complete this sentence.&lt;/p&gt;&lt;p&gt;Elena is knitting a scarf with a wool yarn with a thickness of 3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"incorrect": true
            },
            {
                "name": "A3",
                "label": "cm",
                "incorrect": true
            },
            {
                "name": "A4",
                "label": "mm"
            }
        ],
        "uniques": true
    },
    "algorithm": {
        "name": "trueFalse",
        "template": "Multiple choice – standard",
        "params": {
            "countCorrect": 1,
            "countIncorrect": 2,
            "showCheckIcon": false,
            "columns": 3
        }
    }
}</t>
  </si>
  <si>
    <t>Escoge la unidad de longitud correcta para completar esta oración.
«El cubo de basura de una casa suele tener una altura de entre 4 y 5 ... .»
m / dm * / cm /  mm</t>
  </si>
  <si>
    <t>{
    "id": "M3-MyM-1a-I-2",
    "stimulus": "&lt;p&gt;Choose the correct unit of length to complete this sentence.&lt;/p&gt;&lt;p&gt;The garbage can in a house is usually between 4 and 5 feet high ....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
            {
                "name": "A3",
                "label": "cm",
                "incorrect": true
            },
            {
                "name": "A4",
                "label": "mm",
                "incorrect": true
            }
        ],
        "uniques": true
    },
    "algorithm": {
        "name": "trueFalse",
        "template": "Multiple choice – standard",
        "params": {
            "countCorrect": 1,
            "countIncorrect": 2,
            "showCheckIcon":false,
            "columns": 3
        }
    }
}</t>
  </si>
  <si>
    <t>Escoge la unidad de longitud correcta para completar esta oración.
«Un lápiz de grafito nuevo mide 18 ... .»
m / dm/  cm */  mm</t>
  </si>
  <si>
    <t>{
    "id": "M3-MyM-1a-I-3",
    "stimulus": "&lt;p&gt;Choose the correct unit of length to complete this sentence.&lt;/p&gt;&lt;p&gt;A new graphite pencil measures 18 ....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"incorrect": true
            },
            {
                "name": "A3",
                "label": "cm"
            },
            {
                "name": "A4",
                "label": "mm",
                "incorrect": true
            }
        ],
        "uniques": true
    },
    "algorithm": {
        "name": "trueFalse",
        "template": "Multiple choice – standard",
        "params": {
            "countCorrect": 1,
            "countIncorrect": 2,
            "showCheckIcon": 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</si>
  <si>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</si>
  <si>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</si>
  <si>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</si>
  <si>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
    "id": "M3-MyM-1a-E-1",
    "stimulus": "&lt;p&gt;Complete the sentence with the appropriate unit of length. Write it in its abbreviated form.&lt;/p&gt;",
    "template": "&lt;p&gt;The height of a pine tree can reach 20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
        ],
        "uniques": true
    },
    "algorithm": {
        "name": "calculateOperation",
        "template": "Cloze with text"
    }
}</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</si>
  <si>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</si>
  <si>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</si>
  <si>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
    "id": "M3-MyM-1a-E-2",
    "stimulus": "&lt;p&gt;Complete the following sentence with the appropriate unit of length. Write it in its abbreviated form.&lt;/p&gt;",
    "template": "&lt;p&gt;Shoe laces measure about 50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"cm"
            }
        ],
        "uniques": true
    },
    "algorithm": {
        "name": "calculateOperation",
        "template": "Cloze with text"
    }
}</t>
  </si>
  <si>
    <t>Completa la siguiente oración con la unidad de longitud adecuada. Escríbela en su forma abreviada.
La altura media de una mujer española es de 16 {{A1}}.</t>
  </si>
  <si>
    <t>A1 = "dm"</t>
  </si>
  <si>
    <r>
      <rPr>
        <rFont val="Calibri"/>
        <color rgb="FF000000"/>
        <sz val="12.0"/>
      </rPr>
      <t xml:space="preserve">{
    "id": "M3-MyM-1a-E-3",
    "stimulus": "&lt;p&gt;Complete the following sentence with the appropriate unit of length. Write it in its abbreviated form.&lt;/p&gt;",
    "template": "&lt;p&gt;The average height of a </t>
    </r>
    <r>
      <rPr>
        <rFont val="Calibri"/>
        <color rgb="FFFFFF00"/>
        <sz val="12.0"/>
      </rPr>
      <t xml:space="preserve">American </t>
    </r>
    <r>
      <rPr>
        <rFont val="Calibri"/>
        <color rgb="FF000000"/>
        <sz val="12.0"/>
      </rPr>
      <t>woman is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"dm"
            }
        ],
        "uniques": true
    },
    "algorithm": {
        "name": "calculateOperation",
        "template": "Cloze with text"
    }
}</t>
    </r>
  </si>
  <si>
    <t>Completa la siguiente oración con la unidad de longitud adecuada. Escríbela en su forma abreviada.
Una pestaña de una persona mide entre 8 y 12 {{A2}}.</t>
  </si>
  <si>
    <t>A2 = "mm"</t>
  </si>
  <si>
    <t>{
    "id": "M3-MyM-1a-E-4",
    "stimulus": "&lt;p&gt;Complete the following sentence with the appropriate unit of length. Write it in its abbreviated form.&lt;/p&gt;",
    "template": "&lt;p&gt;A person's eyelash measures between 8 and 12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"mm"
            }
        ],
        "uniques": true
    },
    "algorithm": {
        "name": "calculateOperation",
        "template": "Cloze with text"
    }
}</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</si>
  <si>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</si>
  <si>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</si>
  <si>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</si>
  <si>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</si>
  <si>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</si>
  <si>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</si>
  <si>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</si>
  <si>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</si>
  <si>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
    "id": "M3-MyM-1b-I-1",
    "stimulus": "&lt;p&gt;Select the correct unit conversion.&lt;/p&gt;",
    "template": "&lt;p style=\"text-align: center\"&gt;{{Q1}} m = {{response}} cm&lt;/p&gt;&lt;p style=\"text-align: center\"&gt;{{Q2}} dm = {{response}} mm&lt;/p&gt;",
    "hint": "&lt;p&gt;Some of the length unit conversions are:&lt;/p&gt;&lt;p style=\"text-align: center\"&gt;1 m = 10 dm&lt;/p&gt;&lt;p style=\"text-align: center\"&gt;1 m = 100 cm&lt;/p&gt;&lt;p style=\"text-align: center\"&gt;1 m = 1 000 mm&lt;/p&gt;",
    "feedback": "&lt;p&gt;Some of the length unit conversions are:&lt;/p&gt;&lt;p style=\"text-align: center\"&gt;1 m = 10 dm&lt;/p&gt;&lt;p style=\"text-align: center\"&gt;1 m = 100 cm&lt;/p&gt;&lt;p style=\"text-align: center\"&gt;1 m = 1 000 mm&lt;/p&gt;",
    "seed": {
        "parameters": [
            {
                "name": "Q1",
                "label": null,
                "min": 1,
                "max": 99,
                "step": 1
            },
            {
                "name": "Q2",
                "label": null,
                "min": 10,
                "max": 99,
                "step": 1
            }
        ],
        "calculated": [
            {
                "name": "T1",
                "label": "{{function}}",
                "function": "{{Q1}}*100",
                "temp": true
            },
            {
                "name": "T4",
                "label": "{{function}}",
                "function": "{{Q2}}*100",
                "temp": true
            },
            {
                "name": "A1",
                "label": "{{function}}",
                "function": "{{Q1}}*100",
                "group": 1
            },
            {
                "name": "A2",
                "label": "{{function}}",
                "function": "{{Q1}}*1000",
                "group": 1,
                "incorrect": true,
                "feedback": "&lt;p style=\"text-align: center\"&gt;{{Q1}} m × 100 = {{T1}} cm&lt;/p&gt;"
            },
            {
                "name": "A3",
                "label": "{{function}}",
                "function": "{{Q1}}/100",
                "group": 1,
                "incorrect": true,
                "feedback": "&lt;p style=\"text-align: center\"&gt;{{Q1}} m × 100 = {{T1}} cm&lt;/p&gt;"
            },
            {
                "name": "A4",
                "label": "{{function}}",
                "function": "{{Q2}}*100",
                "group": 2
            },
            {
                "name": "A5",
                "label": "{{function}}",
                "function": "{{Q2}}/100",
                "group": 2,
                "incorrect": true,
                "feedback": "&lt;p style=\"text-align: center\"&gt;{{Q2}} dm × 100 = {{T4}} mm&lt;/p&gt;"
            },
            {
                "name": "A6",
                "label": "{{function}}",
                "function": "{{Q2}}*10",
                "group": 2,
                "incorrect": true,
                "feedback": "&lt;p style=\"text-align: center\"&gt;{{Q2}} dm × 100 = {{T4}} mm&lt;/p&gt;"
            }
        ],
        "uniques": true
    },
    "algorithm": {
        "name": "groupResponses",
        "template": "Cloze with drop down"
    }
}</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</si>
  <si>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</si>
  <si>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</si>
  <si>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</si>
  <si>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</si>
  <si>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
    "id": "M3-MyM-1b-I-2",
    "stimulus": "&lt;p&gt;Select the correct unit conversion.&lt;/p&gt;",
    "template": "&lt;p style=\"text-align: center\"&gt;{{Q1}} dm = {{response}} mm&lt;/p&gt;&lt;p style=\"text-align: center\"&gt;{{Q3}} m = {{response}} dm&lt;/p&gt;",
    "hint": "&lt;p&gt;Some of the length unit conversions are:&lt;/p&gt;&lt;p style=\"text-align: center\"&gt;1 m = 10 dm&lt;/p&gt;&lt;p style=\"text-align: center\"&gt;1 m = 100 cm&lt;/p&gt;&lt;p style=\"text-align: center\"&gt;1 m = 1 000 mm&lt;/p&gt;",
    "feedback": "&lt;p&gt;Some of the length unit conversions are:&lt;/p&gt;&lt;p style=\"text-align: center\"&gt;1 m = 10 dm&lt;/p&gt;&lt;p style=\"text-align: center\"&gt;1 m = 100 cm&lt;/p&gt;&lt;p style=\"text-align: center\"&gt;1 m = 1 000 mm&lt;/p&gt;",
    "seed": {
        "parameters": [
            {
                "name": "Q1",
                "label": null,
                "min": 10,
                "max": 99,
                "step": 1
            },
            {
                "name": "Q3",
                "label": null,
                "min": 1,
                "max": 99,
                "step": 1
            }
        ],
        "calculated": [
            {
                "name": "T1",
                "label": "{{function}}",
                "function": "{{Q1}}*100",
                "temp": true
            },
            {
                "name": "T7",
                "label": "{{function}}",
                "function": "{{Q3}}*10",
                "temp": true
            },
            {
                "name": "A1",
                "label": "{{function}}",
                "function": "{{Q1}}*100",
                "group": 1
            },
            {
                "name": "A2",
                "label": "{{function}}",
                "function": "{{Q1}}/10",
                "group": 1,
                "incorrect": true,
                "feedback": "&lt;p style=\"text-align: center\"&gt;{{Q1}} dm × 100 = {{T1}} mm&lt;/p&gt;"
            },
            {
                "name": "A3",
                "label": "{{function}}",
                "function": "{{Q1}}*10",
                "group": 1,
                "incorrect": true,
                "feedback": "&lt;p style=\"text-align: center\"&gt;{{Q1}} dm × 100 = {{T1}} mm&lt;/p&gt;"
            },
            {
                "name": "A7",
                "label": "{{function}}",
                "function": "{{Q3}}*10",
                "group": 3
            },
            {
                "name": "A8",
                "label": "{{function}}",
                "function": "{{Q3}}*100",
                "group": 3,
                "incorrect": true,
                "feedback": "&lt;p style=\"text-align: center\"&gt;{{Q3}} m × 10 = {{T7}} dm&lt;/p&gt;"
            },
            {
                "name": "A9",
                "label": "{{function}}",
                "function": "{{Q3}}*1000",
                "group": 3,
                "incorrect": true,
                "feedback": "&lt;p style=\"text-align: center\"&gt;{{Q3}} m × 10 = {{T7}} dm&lt;/p&gt;"
            }
        ],
        "uniques": true
    },
    "algorithm": {
        "name": "groupResponses",
        "template": "Cloze with drop down"
    }
}</t>
  </si>
  <si>
    <t>M3-MyM-19a</t>
  </si>
  <si>
    <t>Reconoce el km, m y cm como unidades para medir longitudes o distancias</t>
  </si>
  <si>
    <t>Arrastra la unidad de longitud correcta a cada una de estas oraciones.
&lt;p&gt;{{Q1}} {{Q4}} {{response}}.&lt;/p&gt;&lt;p&gt;{{Q2}} {{Q5}} {{response}}.&lt;/p&gt;&lt;p&gt;{{Q3}} {{Q6}} {{response}}.&lt;/p&gt;</t>
  </si>
  <si>
    <t>Q1 = ["Los vasos de mi cocina tienen una altura de", "El lápiz verde de Mónica mide", "Uno de los dibujos de un libro mide de alto"]
Q2 = ["El ancho de la calle de Ernesto mide", "Como Elena vive en un tercer piso, su ventana está a una altura de", "La farola que hay delante de casa de Manuel mide"]
Q3 = ["Carlos se prepara para escalar una montaña que mide", "Estefanía va en coche a un pueblo que se encuentra a", "Irene va a participar en una carrera de"]
Q4 = min = 8; max = 15; step = 1
Q5 = min = 9; max = 15; step = 1
Q6 = min = 3; max = 8; step = 1</t>
  </si>
  <si>
    <t>A1 = "cm"
A2 = "m"
A3 = "km"</t>
  </si>
  <si>
    <t>&lt;p&gt;1 metro (m) es aproximadamente al altura de la encimera de una cocina o el ancho de una puerta.&lt;/p&gt;&lt;p&gt;1 kilómetro (km) es 1000 metros.&lt;/p&gt;&lt;p&gt;100 centímetros (cm) son 1 metro.&lt;/p&gt;</t>
  </si>
  <si>
    <t>&lt;p&gt;1 &lt;b&gt;metro&lt;/b&gt; (m) es aproximadamente al altura de la encimera de una cocina o el ancho de una puerta.&lt;/p&gt;&lt;p&gt;1 &lt;b&gt;kilómetro&lt;/b&gt; (km) es 1000 metros.&lt;/p&gt;&lt;p&gt;100 &lt;b&gt;centímetros&lt;/b&gt; (cm) son 1 metro.&lt;/p&gt;</t>
  </si>
  <si>
    <t>{
    "id": "M3-MyM-19a-I-1",
    "stimulus": "&lt;p&gt;Drag the correct unit of length to each of these sentences.&lt;/p&gt;",
    "template": "&lt;p&gt;{{Q1}} {{Q4}} {{response}}.&lt;/p&gt;&lt;p&gt;{{Q2}} {{Q5}} {{response}}.&lt;/p&gt;&lt;p&gt;{{Q3}} {{Q6}} {{response}}.&lt;/p&gt;",
    "hint": "&lt;p&gt;1 meter (m) is approximately the height of a kitchen countertop or the width of a door.&lt;/p&gt;&lt;p&gt;1 kilometer (km) is 1000 meters.&lt;/p&gt;&lt;p&gt;100 centimeters (cm) is 1 meter.&lt;/p&gt;",
    "feedback": "&lt;p&gt;1 meter (m) is approximately the height of a kitchen countertop or the width of a door.&lt;/p&gt;&lt;p&gt;1 &lt;b&gt;kilometer&lt;/b&gt; (km)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"cm"
            },
            {
                "name": "A2",
                "label": "m"
            },
            {
                "name": "A3",
                "label": "km"
            }
        ],
        "uniques": true
    },
    "algorithm": {
        "name": "calculateOperation",
        "template": "Cloze with drag &amp; drop"
    }
}</t>
  </si>
  <si>
    <t>Arrastra la unidad de longitud correcta a cada una de estas oraciones.
&lt;p&gt;{{Q2}} {{Q5}} {{response}}.&lt;/p&gt;&lt;p&gt;{{Q3}} {{Q6}} {{response}}.&lt;/p&gt;&lt;p&gt;{{Q1}} {{Q4}} {{response}}.&lt;/p&gt;</t>
  </si>
  <si>
    <t>A1 = "m"
A2 = "km"
A3 = "cm"</t>
  </si>
  <si>
    <t>{
    "id": "M3-MyM-19a-I-2",
    "stimulus": "&lt;p&gt;Drag the correct unit of length to each of these sentences.&lt;/p&gt;",
    "template": "&lt;p&gt;{{Q2}} {{Q5}} {{response}}.&lt;/p&gt;&lt;p&gt;{{Q3}} {{Q6}} {{response}}.&lt;/p&gt;&lt;p&gt;{{Q1}} {{Q4}} {{response}}.&lt;/p&gt;",
    "hint": "&lt;p&gt;1 meter (m) is about the height of a kitchen countertop or the width of a door.&lt;/p&gt;&lt;p&gt;1 kilometer (km) is 1000 meters.&lt;/p&gt;&lt;p&gt;100 centimeters (cm) is 1 meter.&lt;/p&gt;",
    "feedback": "&lt;p&gt;1 meter (m) is about the height of a kitchen countertop or the width of a door.&lt;/p&gt;&lt;p&gt;1 &lt;b&gt;kilometer&lt;/b&gt; (km)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"m"
            },
            {
                "name": "A2",
                "label": "km"
            },
            {
                "name": "A3",
                "label": "cm"
            }
        ],
        "uniques": true
    },
    "algorithm": {
        "name": "calculateOperation",
        "template": "Cloze with drag &amp; drop"
    }
}</t>
  </si>
  <si>
    <t>Arrastra la unidad de longitud correcta a cada una de estas oraciones.
&lt;p&gt;{{Q3}} {{Q6}} {{response}}.&lt;/p&gt;&lt;p&gt;{{Q2}} {{Q5}} {{response}}.&lt;/p&gt;&lt;p&gt;{{Q1}} {{Q4}} {{response}}.&lt;/p&gt;</t>
  </si>
  <si>
    <t>A1 = "km"
A2 = "m"
A3 = "cm"</t>
  </si>
  <si>
    <t>{
    "id": "M3-MyM-19a-I-3",
    "stimulus": "&lt;p&gt;Drag the correct length unit to each of these sentences.&lt;/p&gt;",
    "template": "&lt;p&gt;{{Q3}} {{Q6}} {{response}}.&lt;/p&gt;&lt;p&gt;{{Q2}} {{Q5}} {{response}}.&lt;/p&gt;&lt;p&gt;{{Q1}} {{Q4}}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"km"
            },
            {
                "name": "A2",
                "label": "m"
            },
            {
                "name": "A3",
                "label": "cm"
            }
        ],
        "uniques": true
    },
    "algorithm": {
        "name": "calculateOperation",
        "template": "Cloze with drag &amp; drop"
    }
}</t>
  </si>
  <si>
    <t>Escoge la unidad de longitud adecuada.
&lt;p&gt;{{Q1}} {{Q4}} {{response}}.&lt;/p&gt;</t>
  </si>
  <si>
    <t>Dropdown</t>
  </si>
  <si>
    <t>Q1 = ["Los vasos de mi cocina tienen una altura de", "El lápiz verde de Mónica mide", "Uno de los dibujos de un libro mide de alto"]
Q4 = min = 8; max = 15; step = 1</t>
  </si>
  <si>
    <t>A1 = "cm"*, "m", "km"</t>
  </si>
  <si>
    <t>{
    "id": "M3-MyM-19a-E-1",
    "stimulus": "&lt;p&gt;Choose the appropriate length unit.&lt;/p&gt;",
    "template": "&lt;p&gt;{{Q1}} {{Q4}}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"Q1",
                "label": null,
                "list": [
                    "The glasses in my kitchen have a height of",
                    "Monica's green pencil measures",
                    "One of the pictures in a book measures"
                ]
            },
            {
                "name": "Q4",
                "label": null,
                "min": 8,
                "max": 15,
                "step": 1
            }
        ],
        "calculated": [
            {
                "name": "A1",
                "label": "cm",
                "group": 1
            },
            {
                "name": "A2",
                "label": "m",
                "group": 1,
                "incorrect": true
            },
            {
                "name": "A3",
                "label": "km",
                "group": 1,
                "incorrect": true
            }
        ],
        "uniques": true
    },
    "algorithm": {
        "name": "groupResponses",
        "template": "Cloze with drop down"
    }
}</t>
  </si>
  <si>
    <t>Escoge la unidad de longitud adecuada.
&lt;p&gt;{{Q2}} {{Q5}} {{response}}.&lt;/p&gt;</t>
  </si>
  <si>
    <t>Q2 = ["El ancho de la calle de Ernesto mide", "Como Elena vive en un tercer piso, su ventana está a una altura de", "La farola que hay delante de casa de Manuel mide"]
Q5 = min = 9; max = 15; step = 1</t>
  </si>
  <si>
    <t>A1 = "m"*, "cm", "km"</t>
  </si>
  <si>
    <t>{
    "id": "M3-MyM-19a-E-2",
    "stimulus": "&lt;p&gt;Choose the appropriate length unit.&lt;/p&gt;",
    "template": "&lt;p&gt;{{Q2}} {{Q5}}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"Q2",
                "label": null,
                "list": [
                    "The width of Ernest's street measures",
                    "Since Elena lives on the third floor, her window is at a height of",
                    "The lamppost in front of Manuel's house measures"
                ]
            },
            {
                "name": "Q5",
                "label": null,
                "min": 9,
                "max": 15,
                "step": 1
            }
        ],
        "calculated": [
            {
                "name": "A1",
                "label": "cm",
                "group": 1,
                "incorrect": true
            },
            {
                "name": "A2",
                "label": "m",
                "group": 1
            },
            {
                "name": "A3",
                "label": "km",
                "group": 1,
                "incorrect": true
            }
        ],
        "uniques": true
    },
    "algorithm": {
        "name": "groupResponses",
        "template": "Cloze with drop down"
    }
}</t>
  </si>
  <si>
    <t>Escoge la unidad de longitud adecuada.
&lt;p&gt;{{Q3}} {{Q6}} {{response}}.&lt;/p&gt;</t>
  </si>
  <si>
    <t>Q3 = ["Carlos se prepara para escalar una montaña que mide", "Estefanía va en coche a un pueblo que se encuentra a", "Irene va a participar en una carrera de"]
Q6 = min = 3; max = 8; step = 1</t>
  </si>
  <si>
    <t>A1 = "km"*, "m", "cm"</t>
  </si>
  <si>
    <t>{
    "id": "M3-MyM-19a-E-3",
    "stimulus": "&lt;p&gt;Choose the appropriate length unit.&lt;/p&gt;",
    "template": "&lt;p&gt;{{Q3}} {{Q6}}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"Q3",
                "label": null,
                "list": [
                    "Charles prepares to climb a mountain that measures",
                    "Stefan is going by car to a town that is located at",
                    "In her next race, Irene is going to run for"
                ]
            },
            {
                "name": "Q6",
                "label": null,
                "min": 3,
                "max": 8,
                "step": 1
            }
        ],
        "calculated": [
            {
                "name": "A1",
                "label": "cm",
                "group": 1,
                "incorrect": true
            },
            {
                "name": "A2",
                "label": "m",
                "group": 1,
                "incorrect": true
            },
            {
                "name": "A3",
                "label": "km",
                "group": 1
            }
        ],
        "uniques": true
    },
    "algorithm": {
        "name": "groupResponses",
        "template": "Cloze with drop down"
    }
}</t>
  </si>
  <si>
    <t>M3-MyM-19b</t>
  </si>
  <si>
    <t>Establece equivalencias entre las diferentes unidades de longitud expresadas o no con abreviaturas (km, m y cm)</t>
  </si>
  <si>
    <t>&lt;p&gt;Determina si las siguientes equivalencias son correctas o incorrectas.&lt;/p&gt;</t>
  </si>
  <si>
    <t>True or False
*: options=Correcto,Incorrecto
*: countCorrect=2
*: countIncorrect=1</t>
  </si>
  <si>
    <t>Q1 = Min = 1; Max = 99; Step = 1
Q2 = Min = 1; Max = 99; Step = 1
Q3 = Min = 1; Max = 99; Step = 1
Q4 = Min = 1; Max = 99; Step = 1
Q5 = Min = 1; Max = 99; Step = 1
Q6 = Min = 10; Max = 90; Step = 10
Q7 = Min = 1; Max = 99; Step = 1
Q8 = Min = 1; Max = 99; Step = 1</t>
  </si>
  <si>
    <t>T1 = {{Q1}}*1000
T2 = {{Q2}}*1000
T3 = {{Q3}}*100
T4 = {{Q4}}*100
T5 = {{Q5}}*100
T6 = {{Q6}}*100
T7 = {{Q7}}*1000
T8 = {{Q8}}*1000
T9 = {{Q5}}*1000
T10 = {{Q6}}/10
T11 = {{Q7}}*100
T12 = {{Q8}}*10
A1={{Q1}} km = {{T1}} m#*
A2={{T2}} m = {{Q2}} km#*
A3={{Q3}} m = {{T3}} cm#*
A4={{T4}} cm = {{Q4}} m#*
A5={{Q5}} km = {{T5}} m#|&lt;p&gt;La equivalencia correcta es:&lt;/p&gt;&lt;p&gt;{{Q5}} km = {{Q5}} × 1000 = {{T9}} m&lt;/p&gt;
A6={{T6}} m = {{Q6}} km#|&lt;p&gt;La equivalencia correcta es:&lt;/p&gt;&lt;p&gt;{{T6}} m = {{T6}} : 1000 = {{T10}} km&lt;/p&gt;
A7={{Q7}} m = {{T7}} cm#|&lt;p&gt;La equivalencia correcta es:&lt;/p&gt;&lt;p&gt;{{Q7}} m = {{Q7}} × 100 = {{T11}} cm&lt;/p&gt;
A8={{T8}} cm = {{Q8}} m#|&lt;p&gt;La equivalencia correcta es:&lt;/p&gt;&lt;p&gt;{{T8}} m = {{T8}} : 100 = {{T12}} km&lt;/p&gt;</t>
  </si>
  <si>
    <t>&lt;p&gt;Las equivalencias entre kilómetros, metros y centímetros son:&lt;/p&gt;&lt;p&gt;1 km = 1000 m&lt;/p&gt;&lt;p&gt;1 m = 100 cm&lt;/p&gt;</t>
  </si>
  <si>
    <t>{
    "id": "M3-MyM-19b-I-1",
    "stimulus": "&lt;p&gt;Determine if the following equivalences are correct or incorrect.&lt;/p&gt;",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
    "seed": {
        "parameters": [
            {
                "name": "Q1",
                "label": null,
                "min": 1,
                "max": 99,
                "step": 1
            },
            {
                "name": "Q2",
                "label": null,
                "min": 1,
                "max": 99,
                "step": 1
            },
            {
                "name": "Q3",
                "label": null,
                "min": 1,
                "max": 99,
                "step": 1
            },
            {
                "name": "Q4",
                "label": null,
                "min": 1,
                "max": 99,
                "step": 1
            },
            {
                "name": "Q5",
                "label": null,
                "min": 1,
                "max": 99,
                "step": 1
            },
            {
                "name": "Q6",
                "label": null,
                "min": 10,
                "max": 90,
                "step": 10
            },
            {
                "name": "Q7",
                "label": null,
                "min": 1,
                "max": 99,
                "step": 1
            },
            {
                "name": "Q8",
                "label": null,
                "min": 1,
                "max": 99,
                "step": 1
            }
        ],
        "calculated": [
            {
                "name": "T1",
                "label": "{{function}}",
                "function": "{{Q1}}*1000",
                "temp": true
            },
            {
                "name": "T2",
                "label": "{{function}}",
                "function": "{{Q2}}*1000",
                "temp": true
            },
            {
                "name": "T3",
                "label": "{{function}}",
                "function": "{{Q3}}*100",
                "temp": true
            },
            {
                "name": "T4",
                "label": "{{function}}",
                "function": "{{Q4}}*100",
                "temp": true
            },
            {
                "name": "T5",
                "label": "{{function}}",
                "function": "{{Q5}}*100",
                "temp": true
            },
            {
                "name": "T6",
                "label": "{{function}}",
                "function": "{{Q6}}*100",
                "temp": true
            },
            {
                "name": "T7",
                "label": "{{function}}",
                "function": "{{Q7}}*1000",
                "temp": true
            },
            {
                "name": "T8",
                "label": "{{function}}",
                "function": "{{Q8}}*1000",
                "temp": true
            },
            {
                "name": "T9",
                "label": "{{function}}",
                "function": "{{Q5}}*1000",
                "temp": true
            },
            {
                "name": "T10",
                "label": "{{function}}",
                "function": "{{Q6}}/10",
                "temp": true
            },
            {
                "name": "T11",
                "label": "{{function}}",
                "function": "{{Q7}}*100",
                "temp": true
            },
            {
                "name": "T12",
                "label": "{{function}}",
                "function": "{{Q8}}*10",
                "temp": true
            },
            {
                "name": "A1",
                "label": "{{Q1}} km = {{T1}} m"
            },
            {
                "name": "A2",
                "label": "{{T2}} m = {{Q2}} km"
            },
            {
                "name": "A3",
                "label": "{{Q3}} m = {{T3}} cm"
            },
            {
                "name": "A4",
                "label": "{{T4}} cm = {{Q4}} m"
            },
            {
                "name": "A5",
                "label": "{{Q5}} km = {{T5}} m",
                "function": "",
                "incorrect": true,
                "feedback": "&lt;p&gt;The correct equivalence is:&lt;/p&gt;&lt;p&gt;{{Q5}} km = {{Q5}} × 1000 = {{T9}} m&lt;/p&gt;"
            },
            {
                "name": "A6",
                "label": "{{T6}} m = {{Q6}} km",
                "function": "",
                "incorrect": true,
                "feedback": "&lt;p&gt;The correct equivalence is:&lt;/p&gt;&lt;p&gt;{{T6}} m = {{T6}} : 1000 = {{T10}} km&lt;/p&gt;"
            },
            {
                "name": "A7",
                "label": "{{Q7}} m = {{T7}} cm",
                "function": "",
                "incorrect": true,
                "feedback": "&lt;p&gt;The correct equivalence is:&lt;/p&gt;&lt;p&gt;{{Q7}} m = {{Q7}} × 100 = {{T11}} cm&lt;/p&gt;"
            },
            {
                "name": "A8",
                "label": "{{T8}} cm = {{Q8}} m",
                "function": "",
                "incorrect": true,
                "feedback": "&lt;p&gt;The correct equivalence is:&lt;/p&gt;&lt;p&gt;{{T8}} cm = {{T8}} : 100 = {{T12}} m&lt;/p&gt;"
            }
        ],
        "uniques": true
    },
    "algorithm": {
        "name": "trueFalse",
        "template": "Choice matrix – inline",
        "params": {
            "countCorrect": 2,
            "countIncorrect": 1,
            "showCheckIcon": false,
            "options": [
                "Correct",
                "Incorrect"
            ]
        }
    }
}</t>
  </si>
  <si>
    <t>Calcula esta equivalencia.
{{Q1}} km = {{response}} m</t>
  </si>
  <si>
    <t>Q1 = Min = 1; Max = 99; Step = 1</t>
  </si>
  <si>
    <t>A1 = {{Q1}}*1000</t>
  </si>
  <si>
    <t>&lt;p&gt;Las equivalencias entre kilómetros, metros y centímetros son:&lt;/p&gt;&lt;p&gt;1 km = 1000 m&lt;/p&gt;&lt;p&gt;1 m = 100 cm&lt;/p&gt;&lt;p&gt;Por eso, en este caso:&lt;/p&gt;&lt;p&gt;{{Q1}} km = {{Q1}} × 1000 = {{A1}} m</t>
  </si>
  <si>
    <t>{
    "id": "M3-MyM-19b-E-1",
    "stimulus": "&lt;p&gt;Calculate this equivalence.&lt;/p&gt;",
    "template": "&lt;p style=\"text-align: center\"&gt;{{Q1}} km = {{response}} 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km = {{Q1}} × 1000 = {{A1}} m",
    "seed": {
        "parameters": [
            {
                "name": "Q1",
                "label": null,
                "min": 1,
                "max": 99,
                "step": 1
            }
        ],
        "calculated": [
            {
                "name": "A1",
                "label": "{{function}}",
                "function": "{{Q1}}*1000"
            }
        ],
        "uniques": true
    },
    "algorithm": {
        "name": "calculateOperation",
        "params": {
            "method": "equivLiteral",
            "keyboard": "NUMERICAL"
        }
    }
}</t>
  </si>
  <si>
    <t>Calcula esta equivalencia.
{{Q1}} m = {{response}} cm</t>
  </si>
  <si>
    <t>A1 = {{Q1}}*100</t>
  </si>
  <si>
    <t>&lt;p&gt;Las equivalencias entre kilómetros, metros y centímetros son:&lt;/p&gt;&lt;p&gt;1 km = 1000 m&lt;/p&gt;&lt;p&gt;1 m = 100 cm&lt;/p&gt;&lt;p&gt;Por eso, en este caso:&lt;/p&gt;&lt;p&gt;{{Q1}} m = {{Q1}} × 100 = {{A1}} cm&lt;/p&gt;</t>
  </si>
  <si>
    <t>{
    "id": "M3-MyM-19b-E-2",
    "stimulus": "&lt;p&gt;Calculate this equivalence.&lt;/p&gt;",
    "template": "&lt;p style=\"text-align: center\"&gt;{{Q1}} m = {{response}} cm&lt;/p&gt;",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m = {{Q1}} × 100 = {{A1}} cm",
    "seed": {
        "parameters": [
            {
                "name": "Q1",
                "label": null,
                "min": 1,
                "max": 99,
                "step": 1
            }
        ],
        "calculated": [
            {
                "name": "A1",
                "label": "{{function}}",
                "function": "{{Q1}}*100"
            }
        ],
        "uniques": true
    },
    "algorithm": {
        "name": "calculateOperation",
        "params": {
            "method": "equivLiteral",
            "keyboard": "NUMERICAL"
        }
    }
}</t>
  </si>
  <si>
    <t>Calcula esta equivalencia.
{{T1}} m = {{response}} km</t>
  </si>
  <si>
    <t>T1 = {{Q1}}*1000
A1 = {{Q1}}</t>
  </si>
  <si>
    <t>&lt;p&gt;Las equivalencias entre kilómetros, metros y centímetros son:&lt;/p&gt;&lt;p&gt;1 km = 1000 m&lt;/p&gt;&lt;p&gt;1 m = 100 cm&lt;/p&gt;&lt;p&gt;Por eso, en este caso:&lt;/p&gt;&lt;p&gt;{{T1}} m = {{T1}} : 1000 = {{A1}} km&lt;/p&gt;</t>
  </si>
  <si>
    <t>{
    "id": "M3-MyM-19b-E-3",
    "stimulus": "&lt;p&gt;Calculate this equivalence.&lt;/p&gt;",
    "template": "&lt;p style=\"text-align: center\"&gt;{{T1}} m = {{response}} km&lt;/p&gt;",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center\"&gt;{{T1}} m = {{T1}} : 1000 = {{A1}} km&lt;/p&gt;",
    "seed": {
        "parameters": [
            {
                "name": "Q1",
                "label": null,
                "min": 1,
                "max": 99,
                "step": 1
            }
        ],
        "calculated": [
            {
                "name": "T1",
                "label": "{{function}}",
                "function": "{{Q1}}*1000",
                "temp": true
            },
            {
                "name": "A1",
                "label": "{{function}}",
                "function": "{{Q1}}"
            }
        ],
        "uniques": true
    },
    "algorithm": {
        "name": "calculateOperation",
        "params": {
            "method": "equivLiteral",
            "keyboard": "NUMERICAL"
        }
    }
}</t>
  </si>
  <si>
    <t>Las casas de Juan y Miriam están separadas {{T1}} m. ¿A cuántos kilómetros equivalen?
{{response}} km</t>
  </si>
  <si>
    <t>Q1= Min = 2; Max =10; Step = 1</t>
  </si>
  <si>
    <t>T1={{Q1}}*1000
A1={{Q1}}</t>
  </si>
  <si>
    <t>{
    "id": "M3-MyM-19b-A-1",
    "stimulus": "&lt;p&gt;John and Marianne's houses are separated by {{T1}} m. How many kilometers apart are they?&lt;/p&gt;",
    "template": "&lt;p&gt;{{response}} km&lt;/p&gt;",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center\"&gt;{{T1}} m = {{T1}} : 1000 = {{A1}} km&lt;/p&gt;",
    "seed": {
        "parameters": [
            {
                "name": "Q1",
                "label": null,
                "min": 2,
                "max": 10,
                "step": 1
            }
        ],
        "calculated": [
            {
                "name": "T1",
                "label": "{{function}}",
                "function": "{{Q1}}*1000",
                "temp": true
            },
            {
                "name": "A1",
                "label": "{{function}}",
                "function": "{{Q1}}"
            }
        ],
        "uniques": true
    },
    "algorithm": {
        "name": "calculateOperation",
        "params": {
            "method": "equivLiteral",
            "keyboard": "NUMERICAL"
        }
    }
}</t>
  </si>
  <si>
    <t>Un ovillo de lana tiene una longitud de {{Q1}} m. ¿A cuántos centímetros equivalen?
{{response}} cm</t>
  </si>
  <si>
    <t>Q1= Min = 200; Max =400; Step = 1</t>
  </si>
  <si>
    <t>A1={{Q1}}*100</t>
  </si>
  <si>
    <t>{
    "id": "M3-MyM-19b-A-2",
    "stimulus": "&lt;p&gt;A ball of wool has a length of {{Q1}} m. How many centimeters are they?&lt;/p&gt;",
    "template": "&lt;p&gt;{{response}} cm&lt;/p&gt;",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m = {{Q1}} × 100 = {{A1}} cm&lt;/p&gt;",
    "seed": {
        "parameters": [
            {
                "name": "Q1",
                "label": null,
                "min": 200,
                "max": 400,
                "step": 1
            }
        ],
        "calculated": [
            {
                "name": "A1",
                "label": "{{function}}",
                "function": "{{Q1}}*100"
            }
        ],
        "uniques": true
    },
    "algorithm": {
        "name": "calculateOperation",
        "params": {
            "method": "equivLiteral",
            "keyboard": "NUMERICAL"
        }
    }
}</t>
  </si>
  <si>
    <t>Una avenida de una gran ciudad tiene una longitud de {{Q1}} km. ¿A cuántos metros equivalen?
{{response}} m</t>
  </si>
  <si>
    <t>Q1=Min=3;Max=11;Step=1</t>
  </si>
  <si>
    <t>A1={{Q1}}*1000</t>
  </si>
  <si>
    <t>&lt;p&gt;Las equivalencias entre kilómetros, metros y centímetros son:&lt;/p&gt;&lt;p&gt;1 km = 1000 m&lt;/p&gt;&lt;p&gt;1 m = 100 cm&lt;/p&gt;&lt;p&gt;Por eso, en este caso:&lt;/p&gt;&lt;p&gt;{{Q1}} m = {{Q1}} × 1000 = {{A1}} km&lt;/p&gt;</t>
  </si>
  <si>
    <t>{
    "id": "M3-MyM-19b-A-3",
    "stimulus": "&lt;p&gt;An avenue in a large city has a length of {{Q1}} km. How many metres does this equal?&lt;/p&gt;",
    "template": "&lt;p&gt;{{response}} 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km = {{Q1}} × 1000 = {{A1}} m&lt;/p&gt;",
    "seed": {
        "parameters": [
            {
                "name": "Q1",
                "label": null,
                "min": 3,
                "max": 11,
                "step": 1
            }
        ],
        "calculated": [
            {
                "name": "A1",
                "label": "{{function}}",
                "function": "{{Q1}}*1000"
            }
        ],
        "uniques": true
    },
    "algorithm": {
        "name": "calculateOperation",
        "params": {
            "method": "equivLiteral",
            "keyboard": "NUMERICAL"
        }
    }
}</t>
  </si>
  <si>
    <t>M3-MyM-19c</t>
  </si>
  <si>
    <t>Ordena medidas de longitud dadas en la misma unidad (km, m y cm)</t>
  </si>
  <si>
    <t>&lt;p&gt;Elige la opción correcta.&lt;/p&gt;</t>
  </si>
  <si>
    <t>Q1 = Min = 100; Max = 999; Step = 1
Q2 = Min = 100; Max = 999; Step = 1
Q3 = Min = 100; Max = 999; Step = 1
Q4 = list = km,m,cm</t>
  </si>
  <si>
    <t>T1 = math.min({{Q1}}, {{Q2}}, {{Q3}})
T2 = {{Q1}} + {{Q2}} + {{Q3}} - math.min({{Q1}}, {{Q2}}, {{Q3}}) - math.max({{Q1}}, {{Q2}}, {{Q3}})
T3 = math.max({{Q1}}, {{Q2}}, {{Q3}})
A1={{T1} {{Q4}} &lt; {{T2}} {{Q4}} &lt; {{T3}} {{Q4}}#*
A2={{T1} {{Q4}} &lt; {{T3}} {{Q4}} &lt; {{T2}} {{Q4}}#
A3={{T2} {{Q4}} &lt; {{T1}} {{Q4}} &lt; {{T3}} {{Q4}}#
A4={{T2} {{Q4}} &lt; {{T3}} {{Q4}} &lt; {{T1}} {{Q4}}#
A5={{T3} {{Q4}} &lt; {{T1}} {{Q4}} &lt; {{T2}} {{Q4}}#
A6={{T3} {{Q4}} &lt; {{T2}} {{Q4}} &lt; {{T1}} {{Q4}}#</t>
  </si>
  <si>
    <t>&lt;p&gt;Ordena las medidas de longitud comparando sus cifras de izquierda a derecha.&lt;/p&gt;</t>
  </si>
  <si>
    <t>&lt;p&gt;Como las medidas están expresadas en la misma unidad, compara sus cifras empezando por la izquierda.&lt;/p&gt;</t>
  </si>
  <si>
    <t>{
    "id": "M3-MyM-19c-I-1",
    "stimulus": "&lt;p&gt;Choose the correct option.&lt;/p&gt;",
    "hint": "&lt;p&gt;Order the measures of length by comparing their digits from left to right.&lt;/p&gt;",
    "feedback": "&lt;p&gt;Since measures are expressed in the same unit, compare their digits starting from the left.&lt;/p&gt;",
    "seed": {
        "parameters": [
            {
                "name": "Q1",
                "label": null,
                "min": 100,
                "max": 999,
                "step": 1
            },
            {
                "name": "Q2",
                "label": null,
                "min": 100,
                "max": 999,
                "step": 1
            },
            {
                "name": "Q3",
                "label": null,
                "min": 100,
                "max": 999,
                "step": 1
            },
            {
                "name": "Q4",
                "label": null,
                "list": [
                    "km",
                    "m",
                    "cm"
                ]
            }
        ],
        "calculated": [
            {
                "name": "T1",
                "label": "{{function}}",
                "function": "math.min({{Q1}}, {{Q2}}, {{Q3}})",
                "temp": true
            },
            {
                "name": "T2",
                "label": "{{function}}",
                "function": "{{Q1}} + {{Q2}} + {{Q3}} - math.min({{Q1}}, {{Q2}}, {{Q3}}) - math.max({{Q1}}, {{Q2}}, {{Q3}})",
                "temp": true
            },
            {
                "name": "T3",
                "label": "{{function}}",
                "function": "math.max({{Q1}}, {{Q2}}, {{Q3}})",
                "temp": true
            },
            {
                "name": "A1",
                "label": "{{T1}} {{Q4}} &lt; {{T2}} {{Q4}} &lt; {{T3}} {{Q4}}"
            },
            {
                "name": "A2",
                "label": "{{T1}} {{Q4}} &lt; {{T3}} {{Q4}} &lt; {{T2}} {{Q4}}",
                "incorrect": true
            },
            {
                "name": "A3",
                "label": "{{T2}} {{Q4}} &lt; {{T1}} {{Q4}} &lt; {{T3}} {{Q4}}",
                "incorrect": true
            },
            {
                "name": "A4",
                "label": "{{T2}} {{Q4}} &lt; {{T3}} {{Q4}} &lt; {{T1}} {{Q4}}",
                "incorrect": true
            },
            {
                "name": "A5",
                "label": "{{T3}} {{Q4}} &lt; {{T1}} {{Q4}} &lt; {{T2}} {{Q4}}",
                "incorrect": true
            },
            {
                "name": "A6",
                "label": "{{T3}} {{Q4}} &lt; {{T2}} {{Q4}} &lt; {{T1}} {{Q4}}",
                "incorrect": true
            }
        ],
        "uniques": true
    },
    "algorithm": {
        "name": "trueFalse",
        "template": "Multiple choice – standard",
        "params": {
            "countCorrect": 1,
            "countIncorrect": 2,
            "showCheckIcon":  true
        }
    }
}</t>
  </si>
  <si>
    <t>&lt;p&gt;Arrastra estas medidas a su posición correcta.&lt;/p&gt;</t>
  </si>
  <si>
    <t>&lt;p&gt;{{response}} &gt; {{response}} &gt; {{response}}&lt;/p&gt;</t>
  </si>
  <si>
    <t>T1 = math.max({{Q1}}, {{Q2}}, {{Q3}})
T2 = {{Q1}} + {{Q2}} + {{Q3}} - math.min({{Q1}}, {{Q2}}, {{Q3}}) - math.max({{Q1}}, {{Q2}}, {{Q3}})
T3 = math.min({{Q1}}, {{Q2}}, {{Q3}})
A1 = {{T1}} {{Q4}}#*
A2 = {{T2}} {{Q4}}#*
A3 = {{T3}} {{Q4}}#*</t>
  </si>
  <si>
    <t>{
    "id": "M3-MyM-19c-E-1",
    "stimulus": "&lt;p&gt;Drag these measurements to their correct position.&lt;/p&gt;",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100,
                "max": 999,
                "step": 1
            },
            {
                "name": "Q2",
                "label": null,
                "min": 100,
                "max": 999,
                "step": 1
            },
            {
                "name": "Q3",
                "label": null,
                "min": 100,
                "max": 999,
                "step": 1
            },
            {
                "name": "Q4",
                "label": null,
                "list": [
                    "km",
                    "m",
                    "cm"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</si>
  <si>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&lt;p&gt;Pedro, Javier y Lorena quieren comparar sus alturas. Arrastra estas tres medidas a su posición correcta para ayudarles.&lt;/p&gt;</t>
  </si>
  <si>
    <t>Q1 = Min = 120; Max = 140; Step = 1
Q2 = Min = 120; Max = 140; Step = 1
Q3 = Min = 120; Max = 140; Step = 1</t>
  </si>
  <si>
    <t>T1 = math.max({{Q1}},{{Q2}},{{Q3}})
T2 = {{Q1}}+{{Q2}}+{{Q3}}-math.min({{Q1}},{{Q2}},{{Q3}})-math.max({{Q1}},{{Q2}},{{Q3}})
T3 = math.min({{Q1}},{{Q2}},{{Q3}})
A1 = {{T1}} cm#*
A2 = {{T2}} cm#*
A3 = {{T3}} cm#*</t>
  </si>
  <si>
    <t>{
    "id": "M3-MyM-19c-A-1",
    "stimulus": "&lt;p&gt;Peter, Javier and Lorraine want to compare their heights. Drag these three measures to their correct position to help them.&lt;/p&gt;",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120,
                "max": 140,
                "step": 1
            },
            {
                "name": "Q2",
                "label": null,
                "min": 120,
                "max": 140,
                "step": 1
            },
            {
                "name": "Q3",
                "label": null,
                "min": 120,
                "max": 140,
                "step": 1
            }
        ],
        "calculated": [
            {
                "name": "T1",
                "label": "{{function}}",
                "function": "math.max({{Q1}},{{Q2}},{{Q3}})",
                "temp": true
            },
            {
                "name": "T2",
                "label": "{{function}}",
                "function": "{{Q1}}+{{Q2}}+{{Q3}}-math.min({{Q1}},{{Q2}},{{Q3}})-math.max({{Q1}},{{Q2}},{{Q3}})",
                "temp": true
            },
            {
                "name": "T3",
                "label": "{{function}}",
                "function": "math.min({{Q1}},{{Q2}},{{Q3}})",
                "temp": true
            },
            {
                "name": "A1",
                "label": "{{T1}} cm"
            },
            {
                "name": "A2",
                "label": "{{T2}} cm"
            },
            {
                "name": "A3",
                "label": "{{T3}} cm"
            }
        ],
        "uniques": true
    },
    "algorithm": {
        "name": "calculateOperation",
        "template": "Cloze with drag &amp; drop"
    }
}</t>
  </si>
  <si>
    <t>&lt;p&gt;Laura, Felipe y Noelia están comparando quién vive más lejos de la playa. Arrastra estas tres distancias a su posición correcta para ayudarles a analizarlo.&lt;/p&gt;</t>
  </si>
  <si>
    <t>&lt;p&gt;{{response}} &lt; {{response}} &lt; {{response}}&lt;/p&gt;</t>
  </si>
  <si>
    <t>Q1 = Min = 10; Max = 50; Step = 1
Q2 = Min = 10; Max = 50; Step = 1
Q3 = Min = 10; Max = 50; Step = 1</t>
  </si>
  <si>
    <t>T1=math.min({{Q1}},{{Q2}},{{Q3}})
T2={{Q1}}+{{Q2}}+{{Q3}}-math.min({{Q1}},{{Q2}},{{Q3}})-math.max({{Q1}},{{Q2}},{{Q3}})
T3=math.max({{Q1}},{{Q2}},{{Q3}})
A1 = {{T1}} km#*
A2 = {{T2}} km#*
A3 = {{T3}} km#*</t>
  </si>
  <si>
    <t>{
    "id": "M3-MyM-19c-A-2",
    "stimulus": "&lt;p&gt;Laura, Philip and Noel are comparing who lives further from the beach. Drag these three distances to their correct position to help them analyze it.&lt;/p&gt;",
    "template": "&lt;p style=\"text-align:center;\"&gt;{{response}} &lt; {{response}} &lt; {{response}}&lt;/p&gt;",
    "hint": "&lt;p&gt;Order the measures of length by comparing their digits from left to right.&lt;/p&gt;",
    "feedback": "&lt;p&gt;Since measures are expressed in the same unit, compare their digits starting from the left.&lt;/p&gt;",
    "seed": {
        "parameters": [
            {
                "name": "Q1",
                "label": null,
                "min": 10,
                "max": 50,
                "step": 1
            },
            {
                "name": "Q2",
                "label": null,
                "min": 10,
                "max": 50,
                "step": 1
            },
            {
                "name": "Q3",
                "label": null,
                "min": 10,
                "max": 50,
                "step": 1
            }
        ],
        "calculated": [
            {
                "name": "T1",
                "label": "{{function}}",
                "function": "math.min({{Q1}},{{Q2}},{{Q3}})",
                "temp": true
            },
            {
                "name": "T2",
                "label": "{{function}}",
                "function": "{{Q1}}+{{Q2}}+{{Q3}}-math.min({{Q1}},{{Q2}},{{Q3}})-math.max({{Q1}},{{Q2}},{{Q3}})",
                "temp": true
            },
            {
                "name": "T3",
                "label": "{{function}}",
                "function": "math.max({{Q1}},{{Q2}},{{Q3}})",
                "temp": true
            },
            {
                "name": "A1",
                "label": "{{T1}} km"
            },
            {
                "name": "A2",
                "label": "{{T2}} km"
            },
            {
                "name": "A3",
                "label": "{{T3}} km"
            }
        ],
        "uniques": true
    },
    "algorithm": {
        "name": "calculateOperation",
        "template": "Cloze with drag &amp; drop"
    }
}</t>
  </si>
  <si>
    <t>&lt;p&gt;Los científicos de la NASA han soltado tres globos meteorológicos para un experimento. ¿Cuál ha subido más y cuál menos? Arrastra estas tres alturas a su posición correcta.&lt;/p&gt;</t>
  </si>
  <si>
    <t>Q1 = Min = 1000; Max = 3000; Step = 1
Q2 = Min = 1000; Max = 3000; Step = 1
Q3 = Min = 1000; Max = 3000; Step = 1</t>
  </si>
  <si>
    <t>T1=math.max({{Q1}},{{Q2}},{{Q3}})
T2={{Q1}}+{{Q2}}+{{Q3}}-math.min({{Q1}},{{Q2}},{{Q3}})-math.max({{Q1}},{{Q2}},{{Q3}})
T3=math.min({{Q1}},{{Q2}},{{Q3}})
A1 = {{T1}} m#*
A2 = {{T2}} m#*
A3 = {{T3}} m#*</t>
  </si>
  <si>
    <t>{
    "id": "M3-MyM-19c-A-3",
    "stimulus": "&lt;p&gt;NASA scientists have released three weather balloons for an experiment. Which has risen more and which less? Drag these three heights to their correct position.&lt;/p&gt;",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1000,
                "max": 3000,
                "step": 1
            },
            {
                "name": "Q2",
                "label": null,
                "min": 1000,
                "max": 3000,
                "step": 1
            },
            {
                "name": "Q3",
                "label": null,
                "min": 1000,
                "max": 3000,
                "step": 1
            }
        ],
        "calculated": [
            {
                "name": "T1",
                "label": "{{function}}",
                "function": "math.max({{Q1}},{{Q2}},{{Q3}})",
                "temp": true
            },
            {
                "name": "T2",
                "label": "{{function}}",
                "function": "{{Q1}}+{{Q2}}+{{Q3}}-math.min({{Q1}},{{Q2}},{{Q3}})-math.max({{Q1}},{{Q2}},{{Q3}})",
                "temp": true
            },
            {
                "name": "T3",
                "label": "{{function}}",
                "function": "math.min({{Q1}},{{Q2}},{{Q3}})",
                "temp": true
            },
            {
                "name": "A1",
                "label": "{{T1}} m"
            },
            {
                "name": "A2",
                "label": "{{T2}} m"
            },
            {
                "name": "A3",
                "label": "{{T3}} m"
            }
        ],
        "uniques": true
    },
    "algorithm": {
        "name": "calculateOperation",
        "template": "Cloze with drag &amp; drop"
    }
}</t>
  </si>
  <si>
    <t>M3-MyM-20a</t>
  </si>
  <si>
    <t>Suma y resta medidas de longitud (km, m y cm) dadas en forma simple (nºs de entre 3 y 4 cifras, sin decimales)</t>
  </si>
  <si>
    <t>&lt;p&gt;Arrastra el resultado de esta suma.&lt;/p&gt;</t>
  </si>
  <si>
    <t>&lt;p&gt;{{Q1}} {{Q4}} + {{Q2}} {{Q4}} = {{response}}&lt;/p&gt;</t>
  </si>
  <si>
    <t>Q1 = Min = 100; Max = 4999; Step = 1
Q2 = Min = 100; Max = 4999; Step = 1
Q3 = Min = 100; Max = 4999; Step = 1
Q4 = list = km,m,cm
Q5 = list = km,m,cm</t>
  </si>
  <si>
    <t>T1 = {{Q1}}+{{Q2}}
T2 = {{Q1}}+{{Q3}}
T3 = {{Q3}}+{{Q2}}
A1 = {{T1}} {{Q4}}#*
A2 = {{T1}} {{Q5}}#
A3 = {{T2}} {{Q4}}#
A4 = {{T3}} {{Q4}}#</t>
  </si>
  <si>
    <t>&lt;p&gt;Para realizar sumas y restas con unidades de longitud, todas las medidas tienen que estar expresadas en la misma unidad.&lt;/p&gt;</t>
  </si>
  <si>
    <t>{
    "id": "M3-MyM-20a-I-1",
    "stimulus": "&lt;p&gt;Drag the result of this addition.&lt;/p&gt;",
    "template": "&lt;p style=\"text-align: center\"&gt;{{Q1}} {{Q4}} + {{Q2}} {{Q4}} = {{response}}&lt;/p&gt;",
    "hint": "&lt;p&gt;To add and subtract units of length, all measurements must be expressed in the same unit.&lt;/p&gt;",
    "feedback": "&lt;p&gt;To add and subtract units of length, all measurements must be expressed in the same unit.&lt;/p&gt;",
    "seed": {
        "parameters": [
            {
                "name": "Q1",
                "label": null,
                "min": 100,
                "max": 4999,
                "step": 1
            },
            {
                "name": "Q2",
                "label": null,
                "min": 100,
                "max": 4999,
                "step": 1
            },
            {
                "name": "Q3",
                "label": null,
                "min": 100,
                "max": 4999,
                "step": 1
            },
            {
                "name": "Q4",
                "label": null,
                "list": [
                    "km",
                    "m",
                    "cm"
                ]
            },
            {
                "name": "Q5",
                "label": null,
                "list": [
                    "km",
                    "m",
                    "cm"
                ]
            }
        ],
        "calculated": [
            {
                "name": "T1",
                "label": "{{function}}",
                "function": "{{Q1}}+{{Q2}}",
                "temp": true
            },
            {
                "name": "T2",
                "label": "{{function}}",
                "function": "{{Q1}}+{{Q3}}",
                "temp": true
            },
            {
                "name": "T3",
                "label": "{{function}}",
                "function": "{{Q3}}+{{Q2}}",
                "temp": true
            },
            {
                "name": "A1",
                "label": "{{T1}} {{Q4}}"
            },
            {
                "name": "A2",
                "label": "{{T1}} {{Q5}}",
                "incorrect": true
            },
            {
                "name": "A3",
                "label": "{{T2}} {{Q4}}",
                "incorrect": true
            },
            {
                "name": "A4",
                "label": "{{T3}} {{Q4}}",
                "incorrect": true
            }
        ],
        "uniques": true
    },
    "algorithm": {
        "name": "calculateOperation",
        "template": "Cloze with drag &amp; drop"
    }
}</t>
  </si>
  <si>
    <t>&lt;p&gt;Arrastra el resultado de esta resta.&lt;/p&gt;</t>
  </si>
  <si>
    <t>&lt;p&gt;{{T1}} {{Q4}} − {{Q1}} {{Q4}} = {{response}}&lt;/p&gt;</t>
  </si>
  <si>
    <t>Q1 = Min = 100; Max = 4999; Step = 1
Q2 = Min = 100; Max = 4999; Step = 1
Q3 = Min = 100; Max = 4999; Step = 1
Q4 = Min = 100; Max = 4999; Step = 1
Q5 = list = km,m,cm
Q6 = list = km,m,cm</t>
  </si>
  <si>
    <t>T1 = {{Q1}}+{{Q2}}
A1 = {{Q2}} {{Q5}}#*
A2 = {{Q2}} {{Q6}}#
A3 = {{Q3}} {{Q5}}#
A4 = {{Q4}} {{Q5}}#</t>
  </si>
  <si>
    <t>{
    "id": "M3-MyM-20a-I-2",
    "stimulus": "&lt;p&gt;Drag the result of this subtraction.&lt;/p&gt;",
    "template": "&lt;p style=\"text-align: center\"&gt;{{T1}} {{Q5}} − {{Q1}} {{Q5}} = {{response}}&lt;/p&gt;",
    "hint": "&lt;p&gt;To add and subtract units of length, all measurements must be expressed in the same unit.&lt;/p&gt;",
    "feedback": "&lt;p&gt;To add and subtract units of length, all measurements must be expressed in the same unit.&lt;/p&gt;",
    "seed": {
        "parameters": [
            {
                "name": "Q1",
                "label": null,
                "min": 100,
                "max": 4999,
                "step": 1
            },
            {
                "name": "Q2",
                "label": null,
                "min": 100,
                "max": 4999,
                "step": 1
            },
            {
                "name": "Q3",
                "label": null,
                "min": 100,
                "max": 4999,
                "step": 1
            },
            {
                "name": "Q4",
                "label": null,
                "min": 100,
                "max": 4999,
                "step": 1
            },
            {
                "name": "Q5",
                "label": null,
                "list": [
                    "km",
                    "m",
                    "cm"
                ]
            },
            {
                "name": "Q6",
                "label": null,
                "list": [
                    "km",
                    "m",
                    "cm"
                ]
            }
        ],
        "calculated": [
            {
                "name": "T1",
                "label": "{{function}}",
                "function": "{{Q1}}+{{Q2}}",
                "temp": true
            },
            {
                "name": "A1",
                "label": "{{Q2}} {{Q5}}"
            },
            {
                "name": "A2",
                "label": "{{Q2}} {{Q6}}",
                "incorrect": true
            },
            {
                "name": "A3",
                "label": "{{Q3}} {{Q5}}",
                "incorrect": true
            },
            {
                "name": "A4",
                "label": "{{Q4}} {{Q5}}",
                "incorrect": true
            }
        ],
        "uniques": true
    },
    "algorithm": {
        "name": "calculateOperation",
        "template": "Cloze with drag &amp; drop"
    }
}</t>
  </si>
  <si>
    <t>&lt;p&gt;¿Cuál es el resultado de esta suma?&lt;/p&gt;</t>
  </si>
  <si>
    <t>&lt;p&gt;{{Q1}} {{Q4}} + {{Q2}} {{Q4}} = {{response}} {{Q4}}&lt;/p&gt;</t>
  </si>
  <si>
    <t>Q1 = Min = 1000; Max = 4999; Step = 1
Q2 = Min = 1000; Max = 4999; Step = 1
Q4 = list = km,m,cm</t>
  </si>
  <si>
    <t>{
    "id": "M3-MyM-20a-E-1",
    "stimulus": "&lt;p&gt;What is the result of this addition?&lt;/p&gt;",
    "template": "&lt;p style=\"text-align: center\"&gt;{{Q1}} {{Q4}} + {{Q2}} {{Q4}} = {{response}} {{Q4}}&lt;/p&gt;",
    "hint": "&lt;p&gt;To add and subtract units of length, all measurements must be expressed in the same unit.&lt;/p&gt;",
    "feedback": "&lt;p&gt;To add and subtract units of length, all measurements must be expressed in the same unit.&lt;/p&gt;",
    "seed": {
        "parameters": [
            {
                "name": "Q1",
                "label": null,
                "min": 1000,
                "max": 4999,
                "step": 1
            },
            {
                "name": "Q2",
                "label": null,
                "min": 1000,
                "max": 4999,
                "step": 1
            },
            {
                "name": "Q4",
                "label": null,
                "list": [
                    "km",
                    "m",
                    "cm"
                ]
            }
        ],
        "calculated": [
            {
                "name": "A1",
                "label": "{{function}}",
                "function": "{{Q1}}+{{Q2}}"
            }
        ],
        "uniques": true
    },
    "algorithm": {
        "name": "calculateOperation",
        "params": {
            "method": "equivLiteral",
            "keyboard": "NUMERICAL"
        }
    }
}</t>
  </si>
  <si>
    <t>&lt;p&gt;¿Cuál es el resultado de esta resta?&lt;/p&gt;</t>
  </si>
  <si>
    <t>&lt;p&gt;{{T1}} {{Q4}} − {{Q1}} {{Q4}} = {{response}} {{Q4}}&lt;/p&gt;</t>
  </si>
  <si>
    <t>{
    "id": "M3-MyM-20a-E-2",
    "stimulus": "&lt;p&gt;What is the result of this subtraction?&lt;/p&gt;",
    "template": "&lt;p style=\"text-align: center\"&gt;{{T1}} {{Q4}} − {{Q1}} {{Q4}} = {{response}} {{Q4}}&lt;/p&gt;",
    "hint": "&lt;p&gt;To add and subtract units of length, all measurements must be expressed in the same unit.&lt;/p&gt;",
    "feedback": "&lt;p&gt;To add and subtract units of length, all measurements must be expressed in the same unit.&lt;/p&gt;",
    "seed": {
        "parameters": [
            {
                "name": "Q1",
                "label": null,
                "min": 1000,
                "max": 4999,
                "step": 1
            },
            {
                "name": "Q2",
                "label": null,
                "min": 1000,
                "max": 4999,
                "step": 1
            },
            {
                "name": "Q4",
                "label": null,
                "list": [
                    "km",
                    "m",
                    "cm"
                ]
            }
        ],
        "calculated": [
            {
                "name": "T1",
                "label": "{{function}}",
                "function": "{{Q1}}+{{Q2}}",
                "temp": true
            },
            {
                "name": "A1",
                "label": "{{function}}",
                "function": "{{Q2}}"
            }
        ],
        "uniques": true
    },
    "algorithm": {
        "name": "calculateOperation",
        "params": {
            "method": "equivLiteral",
            "keyboard": "NUMERICAL"
        }
    }
}</t>
  </si>
  <si>
    <t>&lt;p&gt;Un camión hizo ayer un viaje de {{Q1}} km. Hoy se ha movido otros {{Q2}} km. ¿Cuántos kilómetros ha recorrido en total?&lt;/p&gt;</t>
  </si>
  <si>
    <t>&lt;p&gt;{{response}} km&lt;/p&gt;</t>
  </si>
  <si>
    <t>Q1 = Min = 100; Max = 300; Step = 1
Q2 = Min = 100; Max = 300; Step = 1</t>
  </si>
  <si>
    <t>&lt;p&gt;Como las medidas están expresadas en la misma unidad, suma los kilómetros que ha recorrido los dos días.&lt;/p&gt;</t>
  </si>
  <si>
    <t>&lt;p&gt;Como las medidas están expresadas en la misma unidad, hay que sumar los kilómetros que ha recorrido los dos días:&lt;/p&gt;&lt;p style="text-align: center"&gt;{{Q1}} km + {{Q2}} km = {{A1}} km&lt;/p&gt;</t>
  </si>
  <si>
    <t>{
    "id": "M3-MyM-20a-A-1",
    "stimulus": "&lt;p&gt;A truck made a {{Q1}} km trip yesterday. Today it traveled another {{Q2}} km. How many kilometers did it traveled in total?&lt;/p&gt;",
    "template": "&lt;p&gt;It traveled {{response}} km&lt;/p&gt;",
    "hint": "&lt;p&gt;Since the measures are expressed in the same unit, add the kilometers traveled on the two days.&lt;/p&gt;",
    "feedback": "&lt;p&gt;Since the measures are expressed in the same unit, add the kilometers traveled on the two days:&lt;/p&gt;&lt;p style=\"text-align: center\"&gt;{{Q1}} km + {{Q2}} km = {{A1}} km&lt;/p&gt;",
    "seed": {
        "parameters": [
            {
                "name": "Q1",
                "label": null,
                "min": 100,
                "max": 300,
                "step": 1
            },
            {
                "name": "Q2",
                "label": null,
                "min": 100,
                "max": 300,
                "step": 1
            }
        ],
        "calculated": [
            {
                "name": "A1",
                "label": "{{function}}",
                "function": "{{Q1}}+{{Q2}}"
            }
        ],
        "uniques": true
    },
    "algorithm": {
        "name": "calculateOperation",
        "params": {
            "method": "equivLiteral",
            "keyboard": "NUMERICAL"
        }
    }
}</t>
  </si>
  <si>
    <t>&lt;p&gt;Una carpintero ha colocado {{Q1}} m de rodapié en un edificio nuevo. Su compañero, por su parte, ha colocado {{Q2}} m. ¿Cuántos metros de rodapié han instalado entre los dos?&lt;/p&gt;</t>
  </si>
  <si>
    <t>&lt;p&gt;{{response}} m&lt;/p&gt;</t>
  </si>
  <si>
    <t>Q1 = Min = 100; Max = 500; Step = 1
Q2 = Min = 100; Max = 500; Step = 1</t>
  </si>
  <si>
    <t>&lt;p&gt;Como las medidas están expresadas en la misma unidad, suma los metros de rodapiés de cada uno.&lt;/p&gt;</t>
  </si>
  <si>
    <t>&lt;p&gt;Como las medidas están expresadas en la misma unidad, se suman los metros de rodapié de cada carpintero:&lt;/p&gt;&lt;p style="text-align: center"&gt;{{Q1}} m + {{Q2}} m = {{A1}} m&lt;/p&gt;</t>
  </si>
  <si>
    <t>{
    "id": "M3-MyM-20a-A-2",
    "stimulus": "&lt;p&gt;A carpenter installed {{Q1}} m of baseboards on a new building. Her partner, for her part, placed {{Q2}} m. How many meters of baseboards did they install?&lt;/p&gt;",
    "template": "&lt;p&gt;They installed {{response}} m&lt;/p&gt;",
    "hint": "&lt;p&gt;Since the measures are expressed in the same unit, add the meters of baseboards.&lt;/p&gt;",
    "feedback": "&lt;p&gt;Since the measures are expressed in the same unit, simply add the baseboard meters:&lt;/p&gt;&lt;p style=\"text-align: center\"&gt;{{Q1}} m + {{Q2}} m = {{A1}} m&lt;/p&gt;",
    "seed": {
        "parameters": [
            {
                "name": "Q1",
                "label": null,
                "min": 100,
                "max": 500,
                "step": 1
            },
            {
                "name": "Q2",
                "label": null,
                "min": 100,
                "max": 500,
                "step": 1
            }
        ],
        "calculated": [
            {
                "name": "A1",
                "label": "{{function}}",
                "function": "{{Q1}}+{{Q2}}"
            }
        ],
        "uniques": true
    },
    "algorithm": {
        "name": "calculateOperation",
        "params": {
            "method": "equivLiteral",
            "keyboard": "NUMERICAL"
        }
    }
}</t>
  </si>
  <si>
    <t>&lt;p&gt;De un ovillo de lana de {{T1}} m, Macarena ha utilizado {{Q1}} m para tejer un jersey. ¿Cuánta lana queda en el ovillo?&lt;/p&gt;</t>
  </si>
  <si>
    <t>Q1 = Min = 100; Max = 125; Step = 1
Q2 = Min = 100; Max = 125; Step = 1</t>
  </si>
  <si>
    <t>&lt;p&gt;Como las medidas están expresadas en la misma unidad, resta la lana utilizada a la del ovillo.&lt;/p&gt;</t>
  </si>
  <si>
    <t>&lt;p&gt;Como las medidas están expresadas en la misma unidad, hay que restar la lana utilizada a la del ovillo:&lt;/p&gt;&lt;p style="text-align: center"&gt;{{T1}} m − {{Q1}} m = {{Q2}} m&lt;/p&gt;</t>
  </si>
  <si>
    <t>{
    "id": "M3-MyM-20a-A-3",
    "stimulus": "&lt;p&gt;From a {{T1}} m ball of wool, Macarena used {{Q1}} m to knit a sweater. How much wool is left on the ball?&lt;/p&gt;",
    "template": "&lt;p&gt;There are {{response}} m of wool left.&lt;/p&gt;",
    "hint": "&lt;p&gt;Since the measurements are expressed in the same unit, you just need to subtract the wool used from the ball.&lt;/p&gt;",
    "feedback": "&lt;p&gt;Since the measurements are expressed in the same unit,  you just need to subtract the wool used from the ball:&lt;/p&gt;&lt;p style=\"text-align: center\"&gt;{{T1}} m − {{Q1}} m = {{Q2}} m&lt;/p&gt;",
    "seed": {
        "parameters": [
            {
                "name": "Q1",
                "label": null,
                "min": 100,
                "max": 125,
                "step": 1
            },
            {
                "name": "Q2",
                "label": null,
                "min": 100,
                "max": 125,
                "step": 1
            }
        ],
        "calculated": [
            {
                "name": "T1",
                "label": "{{function}}",
                "function": "{{Q1}}+{{Q2}}",
                "temp": true
            },
            {
                "name": "A1",
                "label": "{{function}}",
                "function": "{{Q2}}"
            }
        ],
        "uniques": true
    },
    "algorithm": {
        "name": "calculateOperation",
        "params": {
            "method": "equivLiteral",
            "keyboard": "NUMERICAL"
        }
    }
}</t>
  </si>
  <si>
    <t>M3-MyM-20b</t>
  </si>
  <si>
    <t>Multiplica y divide medidas de longitud dadas en forma simple (nºs de entre 3 y 4 cifras, sin decimales)</t>
  </si>
  <si>
    <t>&lt;p&gt;Elige el resultado de esta multiplicación.&lt;/p&gt;&lt;p style="text-align: center"&gt;{{Q1}} {{Q4}} × {{Q2}} = ...&lt;/p&gt;</t>
  </si>
  <si>
    <t>Q1 = Min = 100; Max = 2000; Step = 1
Q2 = Min = 2; Max = 9; Step = 1
Q3 = Min = 100; Max = 2000; Step = 1
Q4 = Min = 100; Max = 2000; Step = 1
Q5 = list = km,m,cm
Q6 = list = km,m,cm</t>
  </si>
  <si>
    <t>T1 = {{Q1}}*{{Q2}}
T2 = {{Q3}}*{{Q2}}
T3 = {{Q4}}*{{Q2}}
A1={{T1}} {{Q5}}#*
A2={{T1}} {{Q6}}#
A3={{T2}} {{Q5}}#
A4={{T3}} {{Q5}}#</t>
  </si>
  <si>
    <t>&lt;p&gt;Realiza la multiplicación y expresa el resultado en la unidad de longitud dada.&lt;/p&gt;</t>
  </si>
  <si>
    <t>&lt;p&gt;Para multiplicar una medida de longitud por un número, hay que realizar la operación y expresar el resultado en la misma unidad.&lt;/p&gt;</t>
  </si>
  <si>
    <t>{
    "id": "M3-MyM-20b-I-1",
    "stimulus": "&lt;p&gt;Choose the result of this multiplication.&lt;/p&gt;&lt;p style=\"text-align: center\"&gt;{{Q1}} {{Q5}} × {{Q2}} = ...&lt;/p&gt;",
    "hint": "&lt;p&gt;Multiply and express the result in the given length unit.&lt;/p&gt;",
    "feedback": "&lt;p&gt;To multiply a measure of length by a number, you must perform the operation and express the result in the given unit.&lt;/p&gt;",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"T2",
                "label": "{{function}}",
                "function": "{{Q3}}*{{Q2}}",
                "temp": true
            },
            {
                "name": "T3",
                "label": "{{function}}",
                "function": "{{Q4}}*{{Q2}}",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t>
  </si>
  <si>
    <t>&lt;p&gt;Elige el resultado de esta división.&lt;/p&gt;&lt;p style="text-align: center"&gt;{{T1}} {{Q4}} : {{Q2}} = ...&lt;/p&gt;</t>
  </si>
  <si>
    <t>T1 = {{Q1}}*{{Q2}}
A1={{Q1}} {{Q5}}#*
A2={{Q1}} {{Q6}}#
A3={{Q3}} {{Q5}}#
A4={{Q4}} {{Q5}}#</t>
  </si>
  <si>
    <t>&lt;p&gt;Realiza la división y expresa el resultado en la unidad de longitud dada.&lt;/p&gt;</t>
  </si>
  <si>
    <t>&lt;p&gt;Para dividir una medida de longitud entre un número, hay que realizar la operación y expresar el resultado en la misma unidad.&lt;/p&gt;</t>
  </si>
  <si>
    <t>{
    "id": "M3-MyM-20b-I-2",
    "stimulus": "&lt;p&gt;Choose the result of this division.&lt;/p&gt;&lt;p style=\"text-align: center\"&gt;{{T1}} {{Q5}} : {{Q2}} = ...&lt;/p&gt;",
    "hint": "&lt;p&gt;Divide and express the result in the given length unit.&lt;/p&gt;",
    "feedback": "&lt;p&gt;To divide a measure of length by a number, you must perform the operation and express the result in the given unit.&lt;/p&gt;",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"A1",
                "label": "{{Q1}} {{Q5}}"
            },
            {
                "name": "A2",
                "label": "{{Q1}} {{Q6}}",
                "incorrect": true
            },
            {
                "name": "A3",
                "label": "{{Q3}} {{Q5}}",
                "incorrect": true
            },
            {
                "name": "A4",
                "label": "{{Q4}} {{Q5}}",
                "incorrect": true
            }
        ],
        "uniques": true
    },
    "algorithm": {
        "name": "trueFalse",
        "template": "Multiple choice – standard",
        "params": {
            "countCorrect": 1,
            "countIncorrect": 2,
            "showCheckIcon":  false,
            "columns": 3
        }
    }
}</t>
  </si>
  <si>
    <t>&lt;p&gt;{{Q1}} {{Q2}} × {{Q3}} = {{response}} {{Q3}}&lt;/p&gt;</t>
  </si>
  <si>
    <t>Q1 = Min = 100; Max = 2000; Step = 1
Q2 = Min = 2; Max = 9; Step = 1
Q3 = list = km,m,cm</t>
  </si>
  <si>
    <t>{
    "id": "M3-MyM-20b-E-1",
    "stimulus": "&lt;p&gt;Solve this multiplication.&lt;/p&gt;",
    "template": "&lt;p style=\"text-align: center\"&gt;{{Q1}} {{Q3}} × {{Q2}} = {{response}} {{Q3}}&lt;/p&gt;",
    "hint": "&lt;p&gt;Multiply and express the result in the given length unit.&lt;/p&gt;",
    "feedback": "&lt;p&gt;To multiply a measure of length by a number, you must perform the operation and express the result in the given unit.&lt;/p&gt;",
    "seed": {
        "parameters": [
            {
                "name": "Q1",
                "label": null,
                "min": 100,
                "max": 2000,
                "step": 1
            },
            {
                "name": "Q2",
                "label": null,
                "min": 2,
                "max": 9,
                "step": 1
            },
            {
                "name": "Q3",
                "label": null,
                "list": [
                    "km",
                    "m",
                    "cm"
                ]
            }
        ],
        "calculated": [
            {
                "name": "A1",
                "label": "{{function}}",
                "function": "{{Q1}}*{{Q2}}"
            }
        ],
        "uniques": true
    },
    "algorithm": {
        "name": "calculateOperation",
        "params": {
            "method": "equivLiteral",
            "keyboard": "NUMERICAL"
        }
    }
}</t>
  </si>
  <si>
    <t>&lt;p&gt;Resuelve esta división.&lt;/p&gt;</t>
  </si>
  <si>
    <t>&lt;p&gt;{{T1}} {{Q3}} : {{Q2}} = {{response}} {{Q3}}&lt;/p&gt;</t>
  </si>
  <si>
    <t>T1 = {{Q1}}*{{Q2}}
A1 = {{Q1}}</t>
  </si>
  <si>
    <t>{
    "id": "M3-MyM-20b-E-2",
    "stimulus": "&lt;p&gt;Solve this division.&lt;/p&gt;",
    "template": "&lt;p style=\"text-align: center\"&gt;{{T1}} {{Q3}} : {{Q2}} = {{response}} {{Q3}}&lt;/p&gt;",
    "hint": "&lt;p&gt;Divide and express the result in the given length unit.&lt;/p&gt;",
    "feedback": "&lt;p&gt;To divide a measure of length by a number, you must perform the operation and express the result in the given unit.&lt;/p&gt;",
    "seed": {
        "parameters": [
            {
                "name": "Q1",
                "label": null,
                "min": 100,
                "max": 2000,
                "step": 1
            },
            {
                "name": "Q2",
                "label": null,
                "min": 2,
                "max": 9,
                "step": 1
            },
            {
                "name": "Q3",
                "label": null,
                "list": [
                    "km",
                    "m",
                    "cm"
                ]
            }
        ],
        "calculated": [
            {
                "name": "T1",
                "label": "{{function}}",
                "function": "{{Q1}}*{{Q2}}",
                "temp": true
            },
            {
                "name": "A1",
                "label": "{{function}}",
                "function": "{{Q1}}"
            }
        ],
        "uniques": true
    },
    "algorithm": {
        "name": "calculateOperation",
        "params": {
            "method": "equivLiteral",
            "keyboard": "NUMERICAL"
        }
    }
}</t>
  </si>
  <si>
    <t>&lt;p&gt;Rosa utiliza {{Q2}} cm de lazo para envolver los regalos que hace. Si hoy ha preparado {{Q1}} regalos, ¿cuánto lazo ha necesitado?&lt;/p&gt;</t>
  </si>
  <si>
    <t>&lt;p&gt;{{A1}} cm&lt;/p&gt;</t>
  </si>
  <si>
    <t>Q1 = Min = 2; Max = 9; Step = 1
Q2 = Min = 50; Max = 100; Step = 1</t>
  </si>
  <si>
    <t>&lt;p&gt;Para multiplicar una medida de longitud por un número, hay que realizar la operación y expresar el resultado en la misma unidad:&lt;/p&gt;&lt;p style="text-align: center"&gt;{{Q2}} cm × {{Q1}} = {{A1}} cm&lt;/p&gt;</t>
  </si>
  <si>
    <t>{
    "id": "M3-MyM-20b-A-1",
    "stimulus": "&lt;p&gt;Rosa uses {{Q2}} cm of a ribbon to wrap a gift. If she has prepared {{Q1}} identical gift, how much ribbon did she need?&lt;/p&gt;",
    "template": "&lt;p&gt;She needed {{response}} cm of ribbon.&lt;/p&gt;",
    "hint": "&lt;p&gt;Multiply and express the result in the given length unit.&lt;/p&gt;",
    "feedback": "&lt;p&gt;To multiply a measure of length by a number, perform the operation and express the result in the given unit:&lt;/p&gt;&lt;p style=\"text-align: center\"&gt;{{Q2}} cm × {{Q1}} = {{A1}} cm&lt;/p&gt;",
    "seed": {
        "parameters": [
            {
                "name": "Q1",
                "label": null,
                "min": 2,
                "max": 9,
                "step": 1
            },
            {
                "name": "Q2",
                "label": null,
                "min": 50,
                "max": 100,
                "step": 1
            }
        ],
        "calculated": [
            {
                "name": "A1",
                "label": "{{function}}",
                "function": "{{Q1}}*{{Q2}}"
            }
        ],
        "uniques": true
    },
    "algorithm": {
        "name": "calculateOperation",
        "params": {
            "method": "equivLiteral",
            "keyboard": "NUMERICAL"
        }
    }
}</t>
  </si>
  <si>
    <t>&lt;p&gt;A un ferretero le han pedido que corte una cadena de {{T1}} cm en {{Q1}} fragmentos iguales. ¿Cuánto tiene que medir cada uno?&lt;/p&gt;</t>
  </si>
  <si>
    <t>&lt;p&gt;{{response}} cm&lt;/p&gt;</t>
  </si>
  <si>
    <t>&lt;p&gt;Para dividir una medida de longitud entre un número, hay que realizar la operación y expresar el resultado en la misma unidad.&lt;/p&gt;&lt;p style="text-align: center"&gt;{{T1}} cm : {{Q1}} = {{Q2}} cm&lt;/p&gt;</t>
  </si>
  <si>
    <t>{
    "id": "M3-MyM-20b-A-2",
    "stimulus": "&lt;p&gt;A hardware store owner has been asked to cut a {{T1}} cm chain into {{Q1}} equal pieces. How long will each piece be?&lt;/p&gt;",
    "template": "&lt;p&gt;Each piece will be {{response}} cm long.&lt;/p&gt;",
    "hint": "&lt;p&gt;Divide and express the result in the given length unit.&lt;/p&gt;",
    "feedback": "&lt;p&gt;To divide a measure of length by a number, perform the operation and express the result in the given unit.&lt;/p&gt;&lt;p style=\"text-align: center\"&gt;{{T1}} cm : {{Q1}} = {{Q2}} cm&lt;/p&gt;",
    "seed": {
        "parameters": [
            {
                "name": "Q1",
                "label": null,
                "min": 2,
                "max": 9,
                "step": 1
            },
            {
                "name": "Q2",
                "label": null,
                "min": 50,
                "max": 100,
                "step": 1
            }
        ],
        "calculated": [
            {
                "name": "T1",
                "label": "{{function}}",
                "function": "{{Q1}}*{{Q2}}",
                "temp": true
            },
            {
                "name": "A1",
                "label": "{{function}}",
                "function": "{{Q2}}"
            }
        ],
        "uniques": true
    },
    "algorithm": {
        "name": "calculateOperation",
        "params": {
            "method": "equivLiteral",
            "keyboard": "NUMERICAL"
        }
    }
}</t>
  </si>
  <si>
    <t>&lt;p&gt;Para prepararse para una carrera, Andrea entrena {{Q1}} km cada día. ¿Cuántos kilómetros habrá recorrido al cabo de {{Q2}} días?&lt;/p&gt;</t>
  </si>
  <si>
    <t>Q1 = Min = 100; Max = 120; Step = 1
Q2 = Min = 2; Max = 9; Step = 1</t>
  </si>
  <si>
    <t>&lt;p&gt;Para multiplicar una medida de longitud por un número, hay que realizar la operación y expresar el resultado en la misma unidad:&lt;/p&gt;&lt;p style="text-align: center"&gt;{{Q1}} km × {{Q2}} = {{A1}} km&lt;/p&gt;</t>
  </si>
  <si>
    <t>{
    "id": "M3-MyM-20b-A-3",
    "stimulus": "&lt;p&gt;To prepare for a race, Andrea drives {{Q1}} km every day. How many kilometers will he have traveled after {{Q2}} days?&lt;/p&gt;",
    "template": "&lt;p&gt;He will have traveled {{response}} km&lt;/p&gt;",
    "hint": "&lt;p&gt;Do the multiplication and express the result in the given length unit.&lt;/p&gt;",
    "feedback": "&lt;p&gt;To multiply a measure of length by a number, multiplicate and express the result in the same unit:&lt;/p&gt;&lt;p style=\"text-align: center\"&gt;{{Q1}} km × {{Q2}} = {{A1}} km&lt;/p&gt;",
    "seed": {
        "parameters": [
            {
                "name": "Q1",
                "label": null,
                "min": 100,
                "max": 120,
                "step": 1
            },
            {
                "name": "Q2",
                "label": null,
                "min": 2,
                "max": 9,
                "step": 1
            }
        ],
        "calculated": [
            {
                "name": "A1",
                "label": "{{function}}",
                "function": "{{Q1}}*{{Q2}}"
            }
        ],
        "uniques": true
    },
    "algorithm": {
        "name": "calculateOperation",
        "params": {
            "method": "equivLiteral",
            "keyboard": "NUMERICAL"
        }
    }
}</t>
  </si>
  <si>
    <t>M3-MyM-21a</t>
  </si>
  <si>
    <t>Establece equivalencias entre unidades como las pulgadas, pies, yardas y millas</t>
  </si>
  <si>
    <t>&lt;p&gt;Selecciona las equivalencias correctas.&lt;/p&gt;</t>
  </si>
  <si>
    <t>Multiple Choice</t>
  </si>
  <si>
    <t>Q1 = Min = 2; Max = 30; Step = 1
Q2 = Min = 2; Max = 30; Step = 1
Q3 = Min = 2; Max = 30; Step = 1
Q4 = Min = 2; Max = 30; Step = 1
Q5 = Min = 2; Max = 30; Step = 1
Q6 = Min = 2; Max = 30; Step = 1
Q7 = Min = 2; Max = 30; Step = 1
Q8 = Min = 2; Max = 30; Step = 1
Q9 = Min = 2; Max = 30; Step = 1
Q10 = Min = 2; Max = 30; Step = 1
Q11 = Min = 2; Max = 30; Step = 1
Q12 = Min = 2; Max = 30; Step = 1</t>
  </si>
  <si>
    <t>T1 = {{Q1}}*12
T2 = {{Q2}}*12
T3 = {{Q3}}*3
T4 = {{Q4}}*3
T5 = {{Q5}}*1760
T6 = {{Q6}}*1760
T7 = {{Q7}}*12
T8 = {{Q1}}*12
T9 = {{Q9}}*3
T10 = {{Q3}}*3
T11 = {{Q11}}*1760
T12 = {{Q5}}*1760
T13 = {{Q8}}*12
T14 = {{Q10}}*3
T15 = {{Q12}}*1760
A1={{T1}} pulgadas = {{Q1}} pies#*
A2={{Q2}} pies = {{T2}} pulgadas#*
A3={{T3}} pies = {{Q3}} yardas#*
A4={{Q4}} yardas = {{T4}} pies#*
A5={{T5}} yardas = {{Q5}} millas#*
A6={{Q6}} millas = {{T6}} yardas#*
A7={{T7}} pulgadas = {{Q2}} pies#|&lt;p&gt;La equivalencia correcta es:&lt;/p&gt;&lt;p&gt;{{T7}} pulgadas = {{T7}} : 12 = {{Q7}} pies&lt;/p&gt;
A8={{Q8}} pies = {{T8}} pulgadas#|&lt;p&gt;La equivalencia correcta es:&lt;/p&gt;&lt;p&gt;{{Q8}} pies = {{Q8}} × 12 = {{Q13}} pulgadas&lt;/p&gt;
A9={{T9}} pies = {{Q4}} yardas#|&lt;p&gt;La equivalencia correcta es:&lt;/p&gt;&lt;p&gt;{{T9}} pies = {{T9}} : 3= {{Q9}} yardas&lt;/p&gt;
A10={{Q10}} yardas = {{T10}} pies#|&lt;p&gt;La equivalencia correcta es:&lt;/p&gt;&lt;p&gt;{{Q10}} yardas = {{Q10}} × 3 = {{Q14}} pies&lt;/p&gt;
A11={{T11}} yardas = {{Q6}} millas#|&lt;p&gt;La equivalencia correcta es:&lt;/p&gt;&lt;p&gt;{{T11}} yardas = {{T11}} : 1760 = {{Q11}} millas&lt;/p&gt;
A12={{Q12}} millas = {{T12}} yardas#|&lt;p&gt;La equivalencia correcta es:&lt;/p&gt;&lt;p&gt;{{Q12}} millas = {{Q12}} × 1760 = {{Q15}} yardas&lt;/p&gt;</t>
  </si>
  <si>
    <t>&lt;p&gt;Las equivalencias entre las unidades que no son del sistema métrico decimal son:&lt;/p&gt;&lt;p&gt;1 pie = 12 pulgada&lt;/p&gt;&lt;p&gt;1 yarda = 3 pies&lt;/p&gt;&lt;p&gt;1 milla = 1760 yardas&lt;/p&gt;</t>
  </si>
  <si>
    <t>&lt;p&gt;Las equivalencias entre las unidades que no son del sistema métrico decimal son:&lt;/p&gt;&lt;p&gt;1 pie = 12 pulgadas&lt;/p&gt;&lt;p&gt;1 yarda = 3 pies&lt;/p&gt;&lt;p&gt;1 milla = 1760 yardas&lt;/p&gt;</t>
  </si>
  <si>
    <t>{
    "id": "M3-MyM-21a-I-1",
    "stimulus": "&lt;p&gt;Select the correct equivalencies.&lt;/p&gt;",
    "hint": "&lt;p&gt;This are the equivalences between non-metric units of length:&lt;/p&gt;&lt;p style=\"text-align: center\"&gt;1 foot = 12 inches&lt;/p&gt;&lt;p style=\"text-align: center\"&gt;1 yard = 3 feet&lt;/p&gt;&lt;p style=\"text-align: center\"&gt;1 mile = 1760 yards&lt;/p&gt;",
    "feedback": "&lt;p&gt;This are the equivalences between non-metric units of length:&lt;/p&gt;&lt;p style=\"text-align: center\"&gt;1 foot = 12 inches&lt;/p&gt;&lt;p style=\"text-align: center\"&gt;1 yard = 3 feet&lt;/p&gt;&lt;p style=\"text-align: center\"&gt;1 mile = 1760 yards&lt;/p&gt;",
    "seed": {
        "parameters": [
            {
                "name": "Q1",
                "label": null,
                "min": 2,
                "max": 30,
                "step": 1
            },
            {
                "name": "Q2",
                "label": null,
                "min": 2,
                "max": 30,
                "step": 1
            },
            {
                "name": "Q3",
                "label": null,
                "min": 2,
                "max": 30,
                "step": 1
            },
            {
                "name": "Q4",
                "label": null,
                "min": 2,
                "max": 30,
                "step": 1
            },
            {
                "name": "Q5",
                "label": null,
                "min": 2,
                "max": 30,
                "step": 1
            },
            {
                "name": "Q6",
                "label": null,
                "min": 2,
                "max": 30,
                "step": 1
            },
            {
                "name": "Q7",
                "label": null,
                "min": 2,
                "max": 30,
                "step": 1
            },
            {
                "name": "Q8",
                "label": null,
                "min": 2,
                "max": 30,
                "step": 1
            },
            {
                "name": "Q9",
                "label": null,
                "min": 2,
                "max": 30,
                "step": 1
            },
            {
                "name": "Q10",
                "label": null,
                "min": 2,
                "max": 30,
                "step": 1
            },
            {
                "name": "Q11",
                "label": null,
                "min": 2,
                "max": 30,
                "step": 1
            },
            {
                "name": "Q12",
                "label": null,
                "min": 2,
                "max": 30,
                "step": 1
            }
        ],
        "calculated": [
            {
                "name": "T1",
                "label": "{{function}}",
                "function": "{{Q1}}*12",
                "temp": true
            },
            {
                "name": "T2",
                "label": "{{function}}",
                "function": "{{Q2}}*12",
                "temp": true
            },
            {
                "name": "T3",
                "label": "{{function}}",
                "function": "{{Q3}}*3",
                "temp": true
            },
            {
                "name": "T4",
                "label": "{{function}}",
                "function": "{{Q4}}*3",
                "temp": true
            },
            {
                "name": "T5",
                "label": "{{function}}",
                "function": "{{Q5}}*1760",
                "temp": true
            },
            {
                "name": "T6",
                "label": "{{function}}",
                "function": "{{Q6}}*1760",
                "temp": true
            },
            {
                "name": "T7",
                "label": "{{function}}",
                "function": "{{Q7}}*12",
                "temp": true
            },
            {
                "name": "T8",
                "label": "{{function}}",
                "function": "{{Q1}}*12",
                "temp": true
            },
            {
                "name": "T9",
                "label": "{{function}}",
                "function": "{{Q9}}*3",
                "temp": true
            },
            {
                "name": "T10",
                "label": "{{function}}",
                "function": "{{Q3}}*3",
                "temp": true
            },
            {
                "name": "T11",
                "label": "{{function}}",
                "function": "{{Q11}}*1760",
                "temp": true
            },
            {
                "name": "T12",
                "label": "{{function}}",
                "function": "{{Q5}}*1760",
                "temp": true
            },
            {
                "name": "T13",
                "label": "{{function}}",
                "function": "{{Q8}}*12",
                "temp": true
            },
            {
                "name": "T14",
                "label": "{{function}}",
                "function": "{{Q10}}*3",
                "temp": true
            },
            {
                "name": "T15",
                "label": "{{function}}",
                "function": "{{Q12}}*1760",
                "temp": true
            },
            {
                "name": "A1",
                "label": "{{T1}} inches = {{Q1}} feet"
            },
            {
                "name": "A2",
                "label": "{{Q2}} feet = {{T2}} inches"
            },
            {
                "name": "A3",
                "label": "{{T3}} feet = {{Q3}} yards"
            },
            {
                "name": "A4",
                "label": "{{Q4}} yards = {{T4}} feet"
            },
            {
                "name": "A5",
                "label": "{{T5}} yards = {{Q5}} miles"
            },
            {
                "name": "A6",
                "label": "{{Q6}} miles = {{T6}} yards"
            },
            {
                "name": "A7",
                "label": "{{T7}} inches = {{Q2}} feet",
                "function": "",
                "incorrect": true,
                "feedback": "&lt;p&gt;The correct equivalence is:&lt;/p&gt;&lt;p&gt;{{T7}} inches = {{T7}} : 12 = {{Q7}} feet&lt;/p&gt;"
            },
            {
                "name": "A8",
                "label": "{{Q8}} feet = {{T8}} inches",
                "function": "",
                "incorrect": true,
                "feedback": "&lt;p&gt;The correct equivalence is:&lt;/p&gt;&lt;p&gt;{{Q8}} feet = {{Q8}} × 12 = {{Q13}} inches&lt;/p&gt;"
            },
            {
                "name": "A9",
                "label": "{{T9}} feet = {{Q4}} yards",
                "function": "",
                "incorrect": true,
                "feedback": "&lt;p&gt;The correct equivalence is:&lt;/p&gt;&lt;p&gt;{{T9}} feet = {{T9}} : 3= {{Q9}} yards&lt;/p&gt;"
            },
            {
                "name": "A10",
                "label": "{{Q10}} yards = {{T10}} feet",
                "function": "",
                "incorrect": true,
                "feedback": "&lt;p&gt;The correct equivalence is:&lt;/p&gt;&lt;p&gt;{{Q10}} yards = {{Q10}} × 3 = {{Q14}} feet&lt;/p&gt;"
            },
            {
                "name": "A11",
                "label": "{{T11}} yards = {{Q6}} miles",
                "function": "",
                "incorrect": true,
                "feedback": "&lt;p&gt;The correct equivalence is:&lt;/p&gt;&lt;p&gt;{{T11}} yards = {{T11}} : 1760 = {{Q11}} miles&lt;/p&gt;"
            },
            {
                "name": "A12",
                "label": "{{Q12}} miles = {{T12}} yards",
                "function": "",
                "incorrect": true,
                "feedback": "&lt;p&gt;The correct equivalence is:&lt;/p&gt;&lt;p&gt;{{Q12}} miles = {{Q12}} × 1760 = {{Q15}} yards&lt;/p&gt;"
            }
        ],
        "uniques": true
    },
    "algorithm": {
        "name": "trueFalse",
        "template": "Multiple choice – multiple response",
        "params": {
            "countCorrect": 2,
            "countIncorrect": 1,
            "showCheckIcon":  false,
            "columns": 3
        }
    }
}</t>
  </si>
  <si>
    <t>&lt;p&gt;Calcula esta equivalencia.&lt;/p&gt;</t>
  </si>
  <si>
    <t>&lt;p&gt;{{T1}} pulgadas = {{response}} pies&lt;/p&gt;</t>
  </si>
  <si>
    <t>Q1 = Min = 2; Max = 30; Step = 1</t>
  </si>
  <si>
    <t>T1 = {{Q1}}*12
A1 = {{Q1}}</t>
  </si>
  <si>
    <t>&lt;p&gt;Las equivalencias entre las unidades que no son del sistema métrico decimal son:&lt;/p&gt;&lt;p&gt;1 pie = 12 pulgadas&lt;/p&gt;&lt;p&gt;1 yarda = 3 pies&lt;/p&gt;&lt;p&gt;1 milla = 1760 yardas&lt;/p&gt;&lt;p&gt;En este caso:&lt;/p&gt;&lt;p&gt;{{T1}} pulgadas = {{T1}} : 12 = {{Q1}} pies&lt;/p&gt;</t>
  </si>
  <si>
    <t>{
    "id": "M3-MyM-21a-E-1",
    "stimulus": "&lt;p&gt;Calculate this equivalence.&lt;/p&gt;",
    "template": "&lt;p style=\"text-align: center\"&gt;{{T1}} inches = {{response}} feet&lt;/p&gt;",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inches = {{T1}} : 12 = {{Q1}} feet&lt;/p&gt;",
    "seed": {
        "parameters": [
            {
                "name": "Q1",
                "label": null,
                "min": 2,
                "max": 30,
                "step": 1
            }
        ],
        "calculated": [
            {
                "name": "T1",
                "label": "{{function}}",
                "function": "{{Q1}}*12",
                "temp": true
            },
            {
                "name": "A1",
                "label": "{{function}}",
                "function": "{{Q1}}"
            }
        ],
        "uniques": true
    },
    "algorithm": {
        "name": "calculateOperation",
        "params": {
            "method": "equivLiteral",
            "keyboard": "NUMERICAL"
        }
    }
}</t>
  </si>
  <si>
    <t>&lt;p&gt;{{Q1}} pies = {{response}} pulgadas&lt;/p&gt;</t>
  </si>
  <si>
    <t>A1 = {{Q2}}*12</t>
  </si>
  <si>
    <t>&lt;p&gt;Las equivalencias entre las unidades que no son del sistema métrico decimal son:&lt;/p&gt;&lt;p&gt;1 pie = 12 pulgadas&lt;/p&gt;&lt;p&gt;1 yarda = 3 pies&lt;/p&gt;&lt;p&gt;1 milla = 1760 yardas&lt;/p&gt;&lt;p&gt;En este caso:&lt;/p&gt;&lt;p&gt;{{Q1}} pies = {{T1}} × 12 = {{A1}} pulgadass&lt;/p&gt;</t>
  </si>
  <si>
    <t>{
    "id": "M3-MyM-21a-E-2",
    "stimulus": "&lt;p&gt;Calculate this equivalence.&lt;/p&gt;",
    "template": "&lt;p style=\"text-align: center\"&gt;{{Q1}} feet = {{response}} inches&lt;/p&gt;",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feet = {{Q1}} × 12 = {{A1}} inches&lt;/p&gt;",
    "seed": {
        "parameters": [
            {
                "name": "Q1",
                "label": null,
                "min": 2,
                "max": 30,
                "step": 1
            }
        ],
        "calculated": [
            {
                "name": "A1",
                "label": "{{function}}",
                "function": "{{Q1}}*12"
            }
        ],
        "uniques": true
    },
    "algorithm": {
        "name": "calculateOperation",
        "params": {
            "method": "equivLiteral",
            "keyboard": "NUMERICAL"
        }
    }
}</t>
  </si>
  <si>
    <t>&lt;p&gt;{{T1}} yardas = {{response}} millas&lt;/p&gt;</t>
  </si>
  <si>
    <t>T1 = {{Q1}}*1760
A1 = {{Q1}}</t>
  </si>
  <si>
    <t>&lt;p&gt;Las equivalencias entre las unidades que no son del sistema métrico decimal son:&lt;/p&gt;&lt;p&gt;1 pie = 12 pulgadas&lt;/p&gt;&lt;p&gt;1 yarda = 3 pies&lt;/p&gt;&lt;p&gt;1 milla = 1760 yardas&lt;/p&gt;&lt;p&gt;En este caso:&lt;/p&gt;&lt;p&gt;{{T1}} yardas = {{T1}} : 1760 = {{Q1}} millas&lt;/p&gt;</t>
  </si>
  <si>
    <t>{
    "id": "M3-MyM-21a-E-3",
    "stimulus": "&lt;p&gt;Calculate this equivalence.&lt;/p&gt;",
    "template": "&lt;p style=\"text-align: center\"&gt;{{T1}} yards = {{response}} miles&lt;/p&gt;",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yards = {{T1}} : 1760 = {{Q1}} miles&lt;/p&gt;",
    "seed": {
        "parameters": [
            {
                "name": "Q1",
                "label": null,
                "min": 2,
                "max": 30,
                "step": 1
            }
        ],
        "calculated": [
            {
                "name": "T1",
                "label": "{{function}}",
                "function": "{{Q1}}*1760",
                "temp": true
            },
            {
                "name": "A1",
                "label": "{{function}}",
                "function": "{{Q1}}"
            }
        ],
        "uniques": true
    },
    "algorithm": {
        "name": "calculateOperation",
        "params": {
            "method": "equivLiteral",
            "keyboard": "NUMERICAL"
        }
    }
}</t>
  </si>
  <si>
    <t>&lt;p&gt;{{T1}} pies = {{response}} yardas&lt;/p&gt;</t>
  </si>
  <si>
    <t>T1 = 3*{{Q1}}
A1 = {{Q1}}</t>
  </si>
  <si>
    <t>&lt;p&gt;Las equivalencias entre las unidades que no son del sistema métrico decimal son:&lt;/p&gt;&lt;p&gt;1 pie = 12 pulgadas&lt;/p&gt;&lt;p&gt;1 yarda = 3 pies&lt;/p&gt;&lt;p&gt;1 milla = 1760 yardas&lt;/p&gt;&lt;p&gt;En este caso:&lt;/p&gt;&lt;p&gt;{{T1}} pies = {{T1}} : 3 = {{Q1}} yardas&lt;/p&gt;</t>
  </si>
  <si>
    <t>{
    "id": "M3-MyM-21a-E-4",
    "stimulus": "&lt;p&gt;Calculate this equivalence.&lt;/p&gt;",
    "template": "&lt;p style=\"text-align: center\"&gt;{{T1}} feet = {{response}} yards&lt;/p&gt;",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feet = {{T1}} : 3 = {{Q1}} yards&lt;/p&gt;",
    "seed": {
        "parameters": [
            {
                "name": "Q1",
                "label": null,
                "min": 2,
                "max": 30,
                "step": 1
            }
        ],
        "calculated": [
            {
                "name": "T1",
                "label": "{{function}}",
                "function": "3*{{Q1}}",
                "temp": true
            },
            {
                "name": "A1",
                "label": "{{function}}",
                "function": "{{Q1}}"
            }
        ],
        "uniques": true
    },
    "algorithm": {
        "name": "calculateOperation",
        "params": {
            "method": "equivLiteral",
            "keyboard": "NUMERICAL"
        }
    }
}</t>
  </si>
  <si>
    <t>&lt;p&gt;Susana y su hijo han hecho un paseo de {{Q1}} yardas. ¿A cuántos pies equivalen?&lt;/p&gt;</t>
  </si>
  <si>
    <t>&lt;p&gt;{{response}} pies&lt;/p&gt;</t>
  </si>
  <si>
    <t>Q1 = Min = 100; Max = 999; Step = 1</t>
  </si>
  <si>
    <t>A1 = {{Q1}}*3</t>
  </si>
  <si>
    <t>&lt;p&gt;Las equivalencias entre las unidades que no son del sistema métrico decimal son:&lt;/p&gt;&lt;p&gt;1 pie = 12 pulgadas&lt;/p&gt;&lt;p&gt;1 yarda = 3 pies&lt;/p&gt;&lt;p&gt;1 milla = 1760 yardas&lt;/p&gt;&lt;p&gt;En este caso:&lt;/p&gt;&lt;p&gt;{{Q1}} yardas = {{Q1}} × 3 = {{A1}} pies&lt;/p&gt;</t>
  </si>
  <si>
    <t>{
    "id": "M3-MyM-21a-A-1",
    "stimulus": "&lt;p&gt;Susan and her son took a {{Q1}} yards walk. How many feet is that?&lt;/p&gt;",
    "template": "&lt;p&gt;{{response}} feet.&lt;/p&gt;",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yards = {{Q1}} × 3 = {{A1}} feet&lt;/p&gt;",
    "seed": {
        "parameters": [
            {
                "name": "Q1",
                "label": null,
                "min": 100,
                "max": 999,
                "step": 1
            }
        ],
        "calculated": [
            {
                "name": "A1",
                "label": "{{function}}",
                "function": "{{Q1}}*3"
            }
        ],
        "uniques": true
    },
    "algorithm": {
        "name": "calculateOperation",
        "params": {
            "method": "equivLiteral",
            "keyboard": "NUMERICAL"
        }
    }
}</t>
  </si>
  <si>
    <t>&lt;p&gt;Un carpintero va a fabricar el marco de una ventana que mide {{Q1}} pies de ancho. ¿A cuántas pulgadas equivalen?&lt;/p&gt;</t>
  </si>
  <si>
    <t>&lt;p&gt;{{response}} pulgadas&lt;/p&gt;</t>
  </si>
  <si>
    <t>Q1 = Min = 2; Max = 8; Step = 1</t>
  </si>
  <si>
    <t>A1 = {{Q1}}*12</t>
  </si>
  <si>
    <t>&lt;p&gt;Las equivalencias entre las unidades que no son del sistema métrico decimal son:&lt;/p&gt;&lt;p&gt;1 pie = 12 pulgadas&lt;/p&gt;&lt;p&gt;1 yarda = 3 pies&lt;/p&gt;&lt;p&gt;1 milla = 1760 yardas&lt;/p&gt;&lt;p&gt;En este caso:&lt;/p&gt;&lt;p&gt;{{Q1}} pies = {{Q1}} × 12 = {{A1}} pulgadas&lt;/p&gt;</t>
  </si>
  <si>
    <t>{
    "id": "M3-MyM-21a-A-2",
    "stimulus": "&lt;p&gt;A carpenter is going to make a window frame that is {{Q1}} feet wide. How many inches is it?&lt;/p&gt;",
    "template": "&lt;p&gt;{{response}} inches.&lt;/p&gt;",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feet = {{Q1}} × 12 = {{A1}} inches&lt;/p&gt;",
    "seed": {
        "parameters": [
            {
                "name": "Q1",
                "label": null,
                "min": 2,
                "max": 8,
                "step": 1
            }
        ],
        "calculated": [
            {
                "name": "A1",
                "label": "{{function}}",
                "function": "{{Q1}}*12"
            }
        ],
        "uniques": true
    },
    "algorithm": {
        "name": "calculateOperation",
        "params": {
            "method": "equivLiteral",
            "keyboard": "NUMERICAL"
        }
    }
}</t>
  </si>
  <si>
    <t>&lt;p&gt;Un deportista ha lanzado el balón a {{T1}} pies de distancia. ¿Cuántas yardas son?&lt;/p&gt;</t>
  </si>
  <si>
    <t>&lt;p&gt;Son {{response}} yardas&lt;/p&gt;</t>
  </si>
  <si>
    <t>Q1 = Min = 10; Max = 20; Step = 1</t>
  </si>
  <si>
    <t>{
    "id": "M3-MyM-21a-A-3",
    "stimulus": "&lt;p&gt;An athlete has thrown the ball {{T1}} feet away. How many yards is that?&lt;/p&gt;",
    "template": "&lt;p&gt;It is {{response}} yards.&lt;/p&gt;",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feet = {{T1}} : 3 = {{Q1}} yards&lt;/p&gt;",
    "seed": {
        "parameters": [
            {
                "name": "Q1",
                "label": null,
                "min": 10,
                "max": 20,
                "step": 1
            }
        ],
        "calculated": [
            {
                "name": "T1",
                "label": "{{function}}",
                "function": "3*{{Q1}}",
                "temp": true
            },
            {
                "name": "A1",
                "label": "{{function}}",
                "function": "{{Q1}}"
            }
        ],
        "uniques": true
    },
    "algorithm": {
        "name": "calculateOperation",
        "params": {
            "method": "equivLiteral",
            "keyboard": "NUMERICAL"
        }
    }
}</t>
  </si>
  <si>
    <t>M3-MyM-17a</t>
  </si>
  <si>
    <t>Mide longitudes con cuartos y medios de pulgada</t>
  </si>
  <si>
    <t>&lt;p&gt;¿Cuántas pulgadas mide este tornillo?&lt;/p&gt;
(M3-MyM-17a-1)
{{A1}}
{{A2}}
{{A3}}</t>
  </si>
  <si>
    <t>Q1-Q2= List = "1/2 in.", "3/4 in.", "1 in.", "1 1/4 in.", "1 1/2 in.", "2 in.", "2 1/2 in.", "3 in."</t>
  </si>
  <si>
    <t>A1= "2 1/4 in."
A2= {{Q1}}
A3= {{Q2}}</t>
  </si>
  <si>
    <t>&lt;p&gt;Compara la figura con la regla.&lt;/p&gt;</t>
  </si>
  <si>
    <t>&lt;p&gt;Las pulgadas se dividen en cuartos de pulgada.&lt;/p&gt;</t>
  </si>
  <si>
    <t>{
    "id": "M3-MyM-17a-I-1",
    "stimulus": "&lt;p&gt;How many inches is this screw?&lt;/p&gt;&lt;div style=\"display:flex; justify-content:center;\"&gt;&lt;img src='https://blueberry-assets.oneclick.es/M3_MyM_17a_1.svg' width=\"450\"&gt;&lt;/img&gt;&lt;/div&gt;",
    "hint": "&lt;p&gt;Compare the figure with the ruler.&lt;/p&gt;",
    "feedback": "&lt;p&gt;Inches are divided into quarter inches.&lt;/p&gt;",
    "seed": {
        "parameters": [
            {
                "name": "Q1",
                "label": null,
                "list": [
                    "1/2 in.",
                    "3/4 in.",
                    "1 in.",
                    "1 1/4 in.",
                    "1 1/2 in.",
                    "2 in.",
                    "2 1/2i n.",
                    "3 in."
                ]
            },
            {
                "name": "Q2",
                "label": null,
                "list": [
                    "1/2 in.",
                    "3/4 in.",
                    "1 in.",
                    "1 1/4 in.",
                    "1 1/2 in.",
                    "2 in.",
                    "2 1/2 in.",
                    "3 in."
                ]
            }
        ],
        "calculated": [
            {
                "name": "A1",
                "label": "2 1/4 in."
            },
            {
                "name": "A2",
                "label": "{{Q1}}",
                "incorrect": true
            },
            {
                "name": "A3",
                "label": "{{Q2}}",
                "incorrect": true
            }
        ],
        "uniques": true
    },
    "algorithm": {
        "name": "trueFalse",
        "template": "Multiple choice – standard",
        "params": {
            "countCorrect": 1,
            "countIncorrect": 2,
            "showCheckIcon": false,
            "columns": 3
        }
    }
}</t>
  </si>
  <si>
    <t>&lt;p&gt;¿Cuántas pulgadas mide este lápiz?&lt;/p&gt;
(M3-MyM-17a-2)
{{A1}}
{{A2}}
{{A3}}</t>
  </si>
  <si>
    <t>Q1-Q2= List = "1 in.", "1 1/4 in.", "1 1/2 in.", "2 in.", "2 1/2 in.", "3 in.", "3 1/4 in.", " 3 3/4 in.", "4 in.", "4 1/4 in.", "4 1/2 in."</t>
  </si>
  <si>
    <t>A1= "3 1/2 in."
A2= {{Q1}}
A3= {{Q2}}</t>
  </si>
  <si>
    <t>{
    "id": "M3-MyM-17a-I-2",
    "stimulus": "&lt;p&gt;How many inches is this pencil?&lt;/p&gt;&lt;div style=\"display:flex; justify-content:center;\"&gt;&lt;img src='https://blueberry-assets.oneclick.es/M3_MyM_17a_2.svg' width=\"450\"&gt;&lt;/img&gt;&lt;/div&gt;",
    "hint": "&lt;p&gt;Compare the figure with the ruler.&lt;/p&gt;",
    "feedback": "&lt;p&gt;Inches are divided into quarter inches.&lt;/p&gt;",
    "seed": {
        "parameters": [
            {
                "name": "Q1",
                "label": null,
                "list": [
                    "1 in.",
                    "1 1/4 in.",
                    "1 1/2 in.",
                    "2 in.",
                    "2 1/2 in.",
                    "3 in.",
                    "3 1/4 in.",
                    "3 3/4 in.",
                    "4 in.",
                    "4 1/4 in.",
                    "4 1/2 in."
                ]
            },
            {
                "name": "Q2",
                "label": null,
                "list": [
                    "1 in.",
                    "1 1/4 in.",
                    "1 1/2 in.",
                    "2 in.",
                    "2 1/2 in.",
                    "3 in.",
                    "3 1/4 in.",
                    "3 3/4 in.",
                    "4 in.",
                    "4 1/4 in.",
                    "4 1/2 in."
                ]
            }
        ],
        "calculated": [
            {
                "name": "A1",
                "label": "3 1/2 in."
            },
            {
                "name": "A2",
                "label": "{{Q1}}",
                "incorrect": true
            },
            {
                "name": "A3",
                "label": "{{Q2}}",
                "incorrect": true
            }
        ],
        "uniques": true
    },
    "algorithm": {
        "name": "trueFalse",
        "template": "Multiple choice – standard",
        "params": {
            "countCorrect": 1,
            "countIncorrect": 2,
            "showCheckIcon":  false,
            "columns": 3
        }
    }
}</t>
  </si>
  <si>
    <t>&lt;p&gt;¿Cuántas pulgadas mide esta tuerca?&lt;/p&gt;
(M3-MyM-17a-3)
{{A1}}
{{A2}}
{{A3}}</t>
  </si>
  <si>
    <t>Q1-Q2= "1/2 in.", "3/4 in.", "1 in.", "1 1/4 in.", "1 1/2 in.", "2 in.", "2 1/2 in."</t>
  </si>
  <si>
    <t>A1= "1/4 in."
A2= {{Q1}}
A3= {{Q2}}</t>
  </si>
  <si>
    <t>{
    "id": "M3-MyM-17a-I-3",
    "stimulus": "&lt;p&gt;How many inches is this nut?&lt;/p&gt;&lt;div style=\"display:flex; justify-content:center;\"&gt;&lt;img src='https://blueberry-assets.oneclick.es/M3_MyM_17a_3.svg' width=\"450\"&gt;&lt;/img&gt;&lt;/div&gt;",
    "hint": "&lt;p&gt;Compare the figure with the ruler.&lt;/p&gt;",
    "feedback": "&lt;p&gt;Inches are divided into quarter inches.&lt;/p&gt;",
    "seed": {
        "parameters": [
            {
                "name": "Q1",
                "label": null,
                "list": [
                    "1/2 in.",
                    "3/4 in.",
                    "1 in.",
                    "1 1/4 in.",
                    "1 1/2 in.",
                    "2 in.",
                    "2 1/2 in."
                ]
            },
            {
                "name": "Q2",
                "label": null,
                "list": [
                    "1/2 in.",
                    "3/4 in.",
                    "1 in.",
                    "1 1/4 in.",
                    "1 1/2 in.",
                    "2 in.",
                    "2 1/2 in."
                ]
            }
        ],
        "calculated": [
            {
                "name": "A1",
                "label": "1/4 in."
            },
            {
                "name": "A2",
                "label": "{{Q1}}",
                "incorrect": true
            },
            {
                "name": "A3",
                "label": "{{Q2}}",
                "incorrect": true
            }
        ],
        "uniques": true
    },
    "algorithm": {
        "name": "trueFalse",
        "template": "Multiple choice – standard",
        "params": {
            "countCorrect": 1,
            "countIncorrect": 2,
            "showCheckIcon":  false,
            "columns": 3
        }
    }
}</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</si>
  <si>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</si>
  <si>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</si>
  <si>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</si>
  <si>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</si>
  <si>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</si>
  <si>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</si>
  <si>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</si>
  <si>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
    "id": "M3-MyM-5a-I-1",
    "stimulus": "&lt;p&gt;Select the correct statement.&lt;/p&gt;",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1,
                "max": 9,
                "step": 1
            },
            {
                "name": "Q3",
                "label": null,
                "min": 1,
                "max": 30,
                "step": 1
            },
            {
                "name": "Q5",
                "label": null,
                "min": 1,
                "max": 90,
                "step": 1
            },
            {
                "name": "Q7",
                "label": null,
                "min": 1,
                "max": 90,
                "step": 1
            }
        ],
        "calculated": [
            {
                "name": "A1",
                "label": "One bottle has a capacity of 50 cl."
            },
            {
                "name": "A2",
                "label": "One glass has a capacity of 20 cl."
            },
            {
                "name": "A3",
                "label": "One bathtub has a capacity of 100 l."
            },
            {
                "name": "A4",
                "label": "One carafe has a capacity of 20 l."
            },
            {
                "name": "A5",
                "label": "One bottle has a capacity of {{Q1}} cl.",
                "incorrect": true,
                "feedback": "&lt;p&gt;The capacity of a bottle is usually between 30 cl and 1.5 l.&lt;/p&gt;"
            },
            {
                "name": "A6",
                "label": "One glass has a capacity of",
                "incorrect": true,
                "feedback": "&lt;p&gt;The capacity of a glass is usually 20 cl.&lt;/p&gt;"
            },
            {
                "name": "A7",
                "label": "One bathtub has a capacity of {{Q5}} dl.",
                "incorrect": true,
                "feedback": "&lt;p&gt;The capacity of a bathtub is usually between 100 l to 150 l.&lt;/p&gt;"
            },
            {
                "name": "A8",
                "label": "One carafe has a capacity of{{Q7}} cl.",
                "incorrect": true,
                "feedback": "&lt;p&gt;The capacity of a carafe is usually between 5 l and 25 l.&lt;/p&gt;"
            }
        ],
        "uniques": true
    },
    "algorithm": {
        "name": "trueFalse",
        "template": "Multiple choice – standard",
        "params": {
            "countCorrect": 1,
            "countIncorrect": 2,
            "showCheckIcon": 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</si>
  <si>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</si>
  <si>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</si>
  <si>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</si>
  <si>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</si>
  <si>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
    "id": "M3-MyM-5a-E-1",
    "stimulus": "&lt;p&gt;Write, in its abbreviated form, in which of these units of capacity the following measurements are best expressed: liters, deciliters or centiliters.&lt;/p&gt;",
    "template": "&lt;p&gt;The tank of a car has a capacity of {{Q1}} {{response}}.&lt;/p&gt;&lt;p&gt;One cup has a capacity of {{Q2}} {{response}}.&lt;/p&gt;&lt;p&gt;A pocket-sized bottle of hydroalcoholic gel has a capacity of about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40,
                "max": 70,
                "step": 1
            },
            {
                "name": "Q2",
                "label": null,
                "min": 2,
                "max": 3,
                "step": 1
            },
            {
                "name": "Q3",
                "label": null,
                "min": 5,
                "max": 10,
                "step": 1
            }
        ],
        "calculated": [
            {
                "name": "A1",
                "label": "l",
                "feedback": "&lt;p&gt;The tank capacity of a car is usually between 40 and 120 l.&lt;/p&gt;"
            },
            {
                "name": "A2",
                "label": "dl",
                "feedback": "&lt;p&gt;The capacity of a cup is usually 2 cl.&lt;/p&gt;"
            },
            {
                "name": "A3",
                "label": "cl",
                "feedback": "&lt;p&gt;The capacity of a pocket hydroalcoholic gel is usually between 3 and 10 ml.&lt;/p&gt;"
            }
        ],
        "uniques": true
    },
    "algorithm": {
        "name": "calculateOperation",
        "template": "Cloze with text"
    }
}</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</si>
  <si>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</si>
  <si>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</si>
  <si>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</si>
  <si>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</si>
  <si>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
    "id": "M3-MyM-5a-E-2",
    "stimulus": "&lt;p&gt;Write, in its abbreviated form, in which of these units of capacity the following measurements are best expressed: liters, deciliters or centiliters.&lt;/p&gt;",
    "template": "&lt;p&gt;The capacity of a jar of jam is {{Q1}}} {{response}}.&lt;/p&gt;&lt;p&gt;It is recommended to drink about {{Q2}}} {{response}} of water per day.&lt;/p&gt;&lt;p&gt;One brik has a capacity of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40,
                "max": 50,
                "step": 1
            },
            {
                "name": "Q2",
                "label": null,
                "list": [
                    2,
                    3
                ]
            },
            {
                "name": "Q3",
                "label": null,
                "min": 9.5,
                "max": 10,
                "step": 0.1
            }
        ],
        "calculated": [
            {
                "name": "A1",
                "label": "cl",
                "feedback": "&lt;p&gt;The capacity of a jar of jam is usually between 40 and 50 cl.&lt;/p&gt;"
            },
            {
                "name": "A2",
                "label": "l",
                "feedback": "&lt;p&gt;It is recommended to drink 2 to 3 liters of water per day.&lt;/p&gt;"
            },
            {
                "name": "A3",
                "label": "dl",
                "feedback": "&lt;p&gt;The capacity of a brik is usually 10 dl.&lt;/p&gt;"
            }
        ],
        "uniques": true
    },
    "algorithm": {
        "name": "calculateOperation",
        "template": "Cloze with text"
    }
}</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</si>
  <si>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</si>
  <si>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</si>
  <si>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</si>
  <si>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</si>
  <si>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
    "id": "M3-MyM-5a-E-3",
    "stimulus": "&lt;p&gt;Write, in its abbreviated form, in which of these units of capacity the following measurements are best expressed: liters, deciliters or centiliters.&lt;/p&gt;",
    "template": "&lt;p&gt;A canteen has a capacity of {{Q1}}} {{response}}.&lt;/p&gt;&lt;p&gt;A decanter has a capacity of {{Q2}}} {{response}}.&lt;/p&gt;&lt;p&gt;A can of soda has a capacity of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"list": [
                    4,
                    5,
                    6,
                    7
                ]
            },
            {
                "name": "Q2",
                "label": null,
                "list": [
                    2,
                    3,
                    4,
                    5
                ]
            },
            {
                "name": "Q3",
                "label": null,
                "min": 25,
                "max": 35,
                "step": 1
            }
        ],
        "calculated": [
            {
                "name": "A1",
                "label": "dl",
                "feedback": "&lt;p&gt;The capacity of a canteen is usually between 4 and 7 dl.&lt;/p&gt;"
            },
            {
                "name": "A2",
                "label": "l",
                "feedback": "&lt;p&gt;The capacity of a carafe is usually between 2 and 5 liters.&lt;/p&gt;"
            },
            {
                "name": "A3",
                "label": "cl",
                "feedback": "&lt;p&gt;The capacity of a soft drink can is usually about 25 cl.&lt;/p&gt;"
            }
        ],
        "uniques": true
    },
    "algorithm": {
        "name": "calculateOperation",
        "template": "Cloze with text"
    }
}</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</si>
  <si>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</si>
  <si>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</si>
  <si>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</si>
  <si>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</si>
  <si>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</si>
  <si>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</si>
  <si>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</si>
  <si>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
    "id": "M3-MyM-5b-I-1",
    "stimulus": "&lt;p&gt;Drag the following numbers so that the unit conversions are correct.&lt;/p&gt;",
    "template": "&lt;p style=\"text-align: center\"&gt;{{response}} l = {{response}}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2,
                "max": 20,
                "step": 1
            },
            {
                "name": "Q2",
                "label": null,
                "min": 2,
                "max": 20,
                "step": 1
            },
            {
                "name": "Q3",
                "label": null,
                "min": 2,
                "max": 20,
                "step": 1
            }
        ],
        "calculated": [
            {
                "name": "TA1",
                "label": null,
                "function": "{{Q1}}",
                "temp": true
            },
            {
                "name": "TA2",
                "label": null,
                "function": "{{Q1}}*10",
                "temp": true
            },
            {
                "name": "TA3",
                "label": null,
                "function": "{{Q1}}*100",
                "temp": true
            },
            {
                "name": "TA4",
                "label": null,
                "function": "{{Q2}}*10",
                "temp": true
            },
            {
                "name": "TA5",
                "label": null,
                "function": "{{Q3}}*100",
                "temp": true
            },
            {
                "name": "A1",
                "label": "{{Q1}}",
                "function": "{{Q1}}",
                "feedback": "&lt;p&gt;To calculate this equivalence, divide the dl by 10:&lt;/p&gt;&lt;p&gt;{{TA2}} dl = {{function}} : 10 = {{Q1}} l&lt;/p&gt;"
            },
            {
                "name": "A2",
                "label": "{{Q1}} × 10",
                "function": "{{Q1}}*10",
                "feedback": "&lt;p&gt;To calculate this equivalence it is necessary to multiply the liters by 10:&lt;/p&gt;&lt;p style=\"text-align: center\"&gt;{{Q1}} l = {{Q1}} × 10 = {{function}} dl&lt;/p&gt;"
            },
            {
                "name": "A3",
                "label": "{{Q1}} × 100",
                "function": "{{Q1}}*100",
                "feedback": "&lt;p&gt;To calculate this equivalence it is necessary to multiply the liters by 100:&lt;/p&gt;&lt;p style=\"text-align: center\"&gt;{{Q1}} l = {{Q1}} × 100 = {{function}} cl&lt;/p&gt;"
            },
            {
                "name": "A4",
                "label": "{{Q2}} × 10",
                "function": "{{Q2}}*10",
                "incorrect": true
            },
            {
                "name": "A5",
                "label": "{{Q3}} × 100",
                "function": "{{Q3}}*100",
                "incorrect": true
            }
        ],
        "uniques": true
    },
    "algorithm": {
        "name": "calculateOperation",
        "template": "Cloze with drag &amp; drop",
        "params": {
            "keyboard": "NUMERICAL"
        }
    }
}</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</si>
  <si>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</si>
  <si>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</si>
  <si>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</si>
  <si>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</si>
  <si>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</si>
  <si>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
    "id": "M3-MyM-5b-E-1",
    "stimulus": "&lt;p&gt;Calculate the following conversions.&lt;/p&gt;",
    "template": "&lt;p style=\"text-align: center\"&gt;{{Q1}} l = {{response}} dl&lt;/p&gt;&lt;p style=\"text-align: center\"&gt;{{Q2}}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10,
                "max": 200,
                "step": 1
            },
            {
                "name": "Q2",
                "label": null,
                "min": 10,
                "max": 200,
                "step": 1
            }
        ],
        "calculated": [
            {
                "name": "A1",
                "label": "{{function}}",
                "function": "{{Q1}}*10",
                "feedback": "&lt;p&gt;To calculate this equivalence it is necessary to multiply the liters by 10:&lt;/p&gt;&lt;p style=\"text-align: center\"&gt;{{Q1}} l = {{Q1}} × 10 = {{function}} dl&lt;/p&gt;"
            },
            {
                "name": "A2",
                "label": "{{function}}",
                "function": "{{Q2}}*10",
                "feedback": "&lt;p&gt;To calculate this equivalence it is necessary to multiply the dl by 10:&lt;/p&gt;&lt;p style=\"text-align: center\"&gt;{{Q2}} dl = {{Q2}} × 10 = {{function}} cl&lt;/p&gt;"
            }
        ],
        "uniques": true
    },
    "algorithm": {
        "name": "calculateOperation",
        "params": {
            "method": "equivLiteral",
            "keyboard": "NUMERICAL"
        }
    }
}</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</si>
  <si>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</si>
  <si>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</si>
  <si>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</si>
  <si>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</si>
  <si>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
    "id": "M3-MyM-5b-E-2",
    "stimulus": "&lt;p&gt;Calculate the following conversions.&lt;/p&gt;",
    "template": "&lt;p style=\"text-align: center\"&gt;{{Q3}} dl = {{response}} cl&lt;/p&gt;&lt;p style=\"text-align: center\"&gt;{{Q1}} l = {{response}} dl&lt;/p&gt;",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10,
                "max": 200,
                "step": 1
            },
            {
                "name": "Q3",
                "label": null,
                "min": 10,
                "max": 200,
                "step": 1
            }
        ],
        "calculated": [
            {
                "name": "A3",
                "label": "{{function}}",
                "function": "{{Q3}}*10",
                "feedback": "&lt;p&gt;To calculate this equivalence it is necessary to multiply the dl by 10:&lt;/p&gt;&lt;p style=\"text-align: center\"&gt;{{Q3}} dl = {{Q3}} × 10 = {{function}} cl&lt;/p&gt;"
            },
            {
                "name": "A1",
                "label": "{{function}}",
                "function": "{{Q1}}*10",
                "feedback": "&lt;p&gt;To calculate this equivalence it is necessary to multiply the liters by 10:&lt;/p&gt;&lt;p style=\"text-align: center\"&gt;{{Q1}} l = {{Q1}} × 10 = {{function}} dl&lt;/p&gt;"
            }
        ],
        "uniques": true
    },
    "algorithm": {
        "name": "calculateOperation",
        "params": {
            "method": "equivLiteral",
            "keyboard": "NUMERICAL"
        }
    }
}</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</si>
  <si>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</si>
  <si>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</si>
  <si>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</si>
  <si>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</si>
  <si>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
    "id": "M3-MyM-5b-E-3",
    "stimulus": "&lt;p&gt;Calculate the following conversions.&lt;/p&gt;",
    "template": "&lt;p style=\"text-align: center\"&gt;{{Q2}} l = {{response}} cl&lt;/p&gt;&lt;p style=\"text-align: center\"&gt;{{Q3}}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"Q2",
                "label": null,
                "min": 10,
                "max": 200,
                "step": 1
            },
            {
                "name": "Q3",
                "label": null,
                "min": 10,
                "max": 200,
                "step": 1
            }
        ],
        "calculated": [
            {
                "name": "A2",
                "label": "{{function}}",
                "function": "{{Q2}}*100",
                "feedback": "&lt;p&gt;To calculate this equivalence it is necessary to multiply the liters by 100:&lt;/p&gt;&lt;p style=\"text-align: center\"&gt;{{Q2}} l = {{Q2}} × 100 = {{function}} cl&lt;/p&gt;"
            },
            {
                "name": "A3",
                "label": "{{function}}",
                "function": "{{Q3}}*10",
                "feedback": "&lt;p&gt;To calculate this equivalence it is necessary to multiply the dl by 10:&lt;/p&gt;&lt;p style=\"text-align: center\"&gt;{{Q3}} dl = {{Q3}} × 10 = {{function}} cl&lt;/p&gt;"
            }
        ],
        "uniques": true
    },
    "algorithm": {
        "name": "calculateOperation",
        "params": {
            "method": "equivLiteral",
            "keyboard": "NUMERICAL"
        }
    }
}</t>
  </si>
  <si>
    <t>Una botella contiene {{Q1}} dl de agua. ¿A cuántos centilitros equivalen?
En la botella hay {{A1}} cl de agua.</t>
  </si>
  <si>
    <t>Q1: Mín: 5; Máx: 20; Step: 1</t>
  </si>
  <si>
    <t>A1 = {{Q1}}*10</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</si>
  <si>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</si>
  <si>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</si>
  <si>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</si>
  <si>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</si>
  <si>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
    "id": "M3-MyM-5b-A-1",
    "seed": {
        "parameters": [
            {
                "name": "Q1",
                "label": null,
                "min": 5,
                "max": 20,
                "step": 1
            }
        ],
        "uniques": true
    },
    "scaffolding": [
        {
            "id": "step-0",
            "stimulus": "&lt;p&gt;A bottle contains {{Q1}} dl of water. How many centiliters does this equal?&lt;/p&gt;",
            "template": "&lt;p&gt;In the bottle there are {{response}} cl of water.&lt;/p&gt;",
            "seed": {
                "calculated": [
                    {
                        "name": "0-A1",
                        "label": "{{function}}",
                        "function": "{{Q1}}*10"
                    }
                ]
            },
            "algorithm": {
                "name": "calculateOperation",
                "params": {
                    "method": "equivLiteral",
                    "keyboard": "NUMERICAL"
                }
            }
        },
        {
            "id": "step-1",
            "stimulus": "&lt;p&gt;How much water does the bottle contain?&lt;/p&gt;",
            "template": "&lt;p&gt;Contains {{response}} dl.&lt;/p&gt;",
            "seed": {
                "calculated": [
                    {
                        "name": "1-A1",
                        "label": "{{function}}",
                        "function": "{{Q1}}"
                    }
                ]
            },
            "algorithm": {
                "name": "calculateOperation",
                "params": {
                    "method": "equivLiteral",
                    "keyboard": "NUMERICAL"
                }
            }
        },
        {
            "id": "step-2",
            "stimulus": "&lt;p&gt;What does the statement ask for?&lt;/p&gt;",
            "seed": {
                "calculated": [
                    {
                        "name": "2-A1",
                        "label": "&lt;p&gt;Convert deciliters to centiliters.&lt;/p&gt;"
                    },
                    {
                        "name": "2-A2",
                        "label": "&lt;p&gt;Convert deciliters to milliliters.&lt;/p&gt;",
                        "incorrect": true
                    },
                    {
                        "name": "2-A3",
                        "label": "&lt;p&gt;Convert deciliters to liters.&lt;/p&gt;",
                        "incorrect": true
                    }
                ]
            },
            "algorithm": {
                "name": "trueFalse",
                "template": "Multiple choice – standard"
            }
        },
        {
            "id": "step-3",
            "stimulus": "&lt;p&gt;To make this conversion, which equivalence is correct?&lt;/p&gt;",
            "seed": {
                "calculated": [
                    {
                        "name": "3-A1",
                        "label": "&lt;p style=\"text-align: center\"&gt;1 dl = 10 cl&lt;/p&gt;"
                    },
                    {
                        "name": "3-A2",
                        "label": "&lt;p style=\"text-align: center\"&gt;10 dl = 1 cl&lt;/p&gt;",
                        "incorrect": true
                    },
                    {
                        "name": "3-A3",
                        "label": "&lt;p style=\"text-align: center\"&gt;1 dl = 100 cl&lt;/p&gt;",
                        "incorrect": true
                    }
                ]
            },
            "algorithm": {
                "name": "trueFalse",
                "template": "Multiple choice – standard"
            }
        },
        {
            "id": "step-4",
            "stimulus": "&lt;p&gt;Calculate, therefore, how many centiliters are in the bottle.&lt;/p&gt;",
            "template": "&lt;p style=\"text-align: center\"&gt;{{Q1}} dl × 10 = {{response}} cl&lt;/p&gt;",
            "seed": {
                "calculated": [
                    {
                        "name": "4-A1",
                        "label": "{{function}}",
                        "function": "{{Q1}}*10"
                    }
                ]
            },
            "algorithm": {
                "name": "calculateOperation",
                "params": {
                    "method": "equivLiteral",
                    "keyboard": "NUMERICAL"
                }
            }
        }
    ]
}</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</si>
  <si>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</si>
  <si>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</si>
  <si>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</si>
  <si>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</si>
  <si>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</si>
  <si>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</si>
  <si>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</si>
  <si>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
    "id": "M3-MyM-5b-A-2",
    "seed": {
        "parameters": [
            {
                "name": "Q1",
                "label": null,
                "min": 10,
                "max": 25,
                "step": 1
            }
        ],
        "uniques": true
    },
    "scaffolding": [
        {
            "id": "step-0",
            "stimulus": "&lt;p&gt;Sebastian has filled a pitcher with {{Q1}} dl of water. How many centiliters does that equal?&lt;/p&gt;",
            "template": "&lt;p&gt;The jug contains {{response}} cl of water.&lt;/p&gt;",
            "seed": {
                "calculated": [
                    {
                        "name": "0-A1",
                        "label": "{{function}}",
                        "function": "{{Q1}}*10"
                    }
                ]
            },
            "algorithm": {
                "name": "calculateOperation",
                "params": {
                    "method": "equivLiteral",
                    "keyboard": "NUMERICAL"
                }
            }
        },
        {
            "id": "step-1",
            "stimulus": "&lt;p&gt;How much water does the pitcher Sebastian filled contain?&lt;/p&gt;",
            "template": "&lt;p&gt;Contains {{response}} dl of water.&lt;/p&gt;",
            "seed": {
                "calculated": [
                    {
                        "name": "1-A1",
                        "label": "{{function}}",
                        "function": "{{Q1}}"
                    }
                ]
            },
            "algorithm": {
                "name": "calculateOperation",
                "params": {
                    "method": "equivLiteral",
                    "keyboard": "NUMERICAL"
                }
            }
        },
        {
            "id": "step-2",
            "stimulus": "&lt;p&gt;What does the statement ask for?&lt;/p&gt;",
            "seed": {
                "calculated": [
                    {
                        "name": "2-A1",
                        "label": "&lt;p&gt;Convert deciliters to centiliters.&lt;/p&gt;"
                    },
                    {
                        "name": "2-A2",
                        "label": "&lt;p&gt;Convert deciliters to milliliters.&lt;/p&gt;",
                        "incorrect": true
                    },
                    {
                        "name": "2-A3",
                        "label": "&lt;p&gt;Convert deciliters to liters.&lt;/p&gt;",
                        "incorrect": true
                    }
                ]
            },
            "algorithm": {
                "name": "trueFalse",
                "template": "Multiple choice – standard"
            }
        },
        {
            "id": "step-3",
            "stimulus": "&lt;p&gt;To make this conversion, which of these equivalences is correct?&lt;/p&gt;",
            "seed": {
                "calculated": [
                    {
                        "name": "3-A1",
                        "label": "&lt;p style=\"text-align: center\"&gt;1 dl = 10 cl&lt;/p&gt;"
                    },
                    {
                        "name": "3-A2",
                        "label": "&lt;p style=\"text-align: center\"&gt;1 dl = 100 cl&lt;/p&gt;",
                        "incorrect": true
                    },
                    {
                        "name": "3-A3",
                        "label": "&lt;p style=\"text-align: center\"&gt;10 dl = 10 cl&lt;/p&gt;",
                        "incorrect": true
                    }
                ]
            },
            "algorithm": {
                "name": "trueFalse",
                "template": "Multiple choice – standard"
            }
        },
        {
            "id": "step-4",
            "stimulus": "&lt;p&gt;Calculate, therefore, how many centiliters are in the pitcher of water.&lt;/p&gt;",
            "template": "&lt;p style=\"text-align: center\"&gt;{{Q1}} dl × 10 = {{response}} cl&lt;/p&gt;",
            "seed": {
                "calculated": [
                    {
                        "name": "4-A1",
                        "label": "{{function}}",
                        "function": "{{Q1}}*10"
                    }
                ]
            },
            "algorithm": {
                "name": "calculateOperation",
                "params": {
                    "method": "equivLiteral",
                    "keyboard": "NUMERICAL"
                }
            }
        }
    ]
}</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</si>
  <si>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</si>
  <si>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</si>
  <si>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</si>
  <si>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</si>
  <si>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</si>
  <si>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</si>
  <si>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</si>
  <si>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</si>
  <si>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
    "id": "M3-MyM-5b-A-3",
    "seed": {
        "parameters": [
            {
                "name": "Q1",
                "label": null,
                "min": 100,
                "max": 200,
                "step": 1
            }
        ],
        "uniques": true
    },
    "scaffolding": [
        {
            "id": "step-0",
            "stimulus": "&lt;p&gt;There are &lt;span class=\"no-break\"&gt;{{Q1}} l&lt;/span&gt; of water left in the tank of a fire truck. How many centiliters does this equal?&lt;/p&gt;",
            "template": "&lt;p&gt;There is &lt;span class=\"no-break\"&gt;{{response}} cl&lt;/span&gt; of water left.&lt;/p&gt;",
            "seed": {
                "calculated": [
                    {
                        "name": "0-A1",
                        "label": "{{function}}",
                        "function": "{{Q1}}*100"
                    }
                ]
            },
            "algorithm": {
                "name": "calculateOperation",
                "params": {
                    "method": "equivLiteral",
                    "keyboard": "NUMERICAL"
                }
            }
        },
        {
            "id": "step-1",
            "stimulus": "&lt;p&gt;How many liters of water are left in the tanker?&lt;/p&gt;",
            "template": "&lt;p style=\"text-align: center\"&gt;{{response}} l remaining&lt;/p&gt;",
            "seed": {
                "calculated": [
                    {
                        "name": "1-A1",
                        "label": "{{function}}",
                        "function": "{{Q1}}"
                    }
                ]
            },
            "algorithm": {
                "name": "calculateOperation",
                "params": {
                    "method": "equivLiteral",
                    "keyboard": "NUMERICAL"
                }
            }
        },
        {
            "id": "step-2",
            "stimulus": "&lt;p&gt;What does the statement ask for?&lt;/p&gt;",
            "seed": {
                "calculated": [
                    {
                        "name": "2-A1",
                        "label": "&lt;p&gt;Convert liters to centiliters.&lt;/p&gt;"
                    },
                    {
                        "name": "2-A2",
                        "label": "&lt;p&gt;Convert liters to milliliters.&lt;/p&gt;",
                        "incorrect": true
                    },
                    {
                        "name": "2-A3",
                        "label": "&lt;p&gt;Convert liters to deciliters.&lt;/p&gt;",
                        "incorrect": true
                    }
                ]
            },
            "algorithm": {
                "name": "trueFalse",
                "template": "Multiple choice – standard"
            }
        },
        {
            "id": "step-3",
            "stimulus": "&lt;p&gt;To make this conversion, which of these equivalences is correct?&lt;/p&gt;",
            "seed": {
                "calculated": [
                    {
                        "name": "3-A1",
                        "label": "&lt;p style=\"text-align: center\"&gt;1 l = 100 cl&lt;/p&gt;"
                    },
                    {
                        "name": "3-A2",
                        "label": "&lt;p style=\"text-align: center\"&gt;1 l = 10 cl&lt;/p&gt;",
                        "incorrect": true
                    },
                    {
                        "name": "3-A3",
                        "label": "&lt;p style=\"text-align: center\"&gt;10 l = 100 cl&lt;/p&gt;",
                        "incorrect": true
                    }
                ]
            },
            "algorithm": {
                "name": "trueFalse",
                "template": "Multiple choice – standard"
            }
        },
        {
            "id": "step-4",
            "stimulus": "&lt;p&gt;Calculate, therefore, how many centiliters of water are left in the tank.&lt;/p&gt;",
            "template": "&lt;p style=\"text-align: center\"&gt;{{Q1}} l × 100 = {{response}} cl&lt;/p&gt;",
            "seed": {
                "calculated": [
                    {
                        "name": "4-A1",
                        "label": "{{function}}",
                        "function": "{{Q1}}*100"
                    }
                ]
            },
            "algorithm": {
                "name": "calculateOperation",
                "params": {
                    "method": "equivLiteral",
                    "keyboard": "NUMERICAL"
                }
            }
        }
    ]
}</t>
  </si>
  <si>
    <t>M3-MyM-22a</t>
  </si>
  <si>
    <t>Reconoce el litro y mililitro como unidades para medir la capacidad de recipientes (máx 5 litros, sin decimales)</t>
  </si>
  <si>
    <t>Arrastra la unidad de capacidad adecuada a cada situación.</t>
  </si>
  <si>
    <t>&lt;p&gt;{{Q1}}&lt;/p&gt;&lt;p&gt;{{Q2}}&lt;/p&gt;</t>
  </si>
  <si>
    <t>Q1 = ["Un vaso contiene 200 {{response}} de agua.", "Para lavar su ropa, Cristina suele echar en la lavadora 75 {{response}} de detergente.", "Un tubo de pasta de dientes tiene una capacidad de 100 {{response}}."]
Q1 = ["La bañera de Pedro tiene una capacidad máxima de 200 {{response}}.", "La piscina de Nicolás tiene una capacidad 2000 {{response}}.", "Irene tiene una garrafa de 4 {{response}}."]</t>
  </si>
  <si>
    <t>A1 = "ml"
A2 = "l"</t>
  </si>
  <si>
    <t>El volumen más habitual de una botella de agua es 1 l. Un mililitro  es la milésima parte de esa cantidad.</t>
  </si>
  <si>
    <t>{
    "id": "M3-MyM-22a-I-1",
    "stimulus": "&lt;p&gt;Drag the appropriate unit of capacity for each situation.&lt;/p&gt;",
    "template": "&lt;p&gt;{{Q1}}&lt;/p&gt;{{Q2}}&lt;/p&gt;",
    "hint": "The most common volume of a bottle of water is 1 l. A milliliter is one thousandth of that amount.",
    "feedback": "The most common volume of a bottle of water is 1 l. A milliliter is one thousandth of that amount.",
    "seed": {
        "parameters": [
            {
                "name": "Q1",
                "label": null,
                "list": [
                    "A glass contains 200 {{response}} of water.",
                    "To wash her clothes, Chris usually puts 75 {{response}} of detergent in the washing machine.",
                    "A tube of toothpaste has a capacity of 100 {{response}}."
                ]
            },
            {
                "name": "Q2",
                "label": null,
                "list": [
                    "Pedro's bathtub has a maximum capacity of 200 {{response}}.",
                    "Nick's pool has a capacity of 2000 {{response}}.",
                    "Irene has a jug of 4 {{response}}."
                ]
            }
        ],
        "calculated": [
            {
                "name": "A1",
                "label": "ml",
                "function": ""
            },
            {
                "name": "A2",
                "label": "l",
                "function": ""
            }
        ],
        "uniques": true
    },
    "algorithm": {
        "name": "calculateOperation",
        "template": "Cloze with drag &amp; drop"
    }
}</t>
  </si>
  <si>
    <t>&lt;p&gt;{{Q2}}&lt;/p&gt;&lt;p&gt;{{Q1}}&lt;/p&gt;</t>
  </si>
  <si>
    <t>A1 = "l"
A2 = "ml"</t>
  </si>
  <si>
    <t>{
    "id": "M3-MyM-22a-I-2",
    "stimulus": "&lt;p&gt;Drag the appropriate unit of capacity for each situation.&lt;/p&gt;",
    "template": "&lt;p&gt;{{Q2}}&lt;/p&gt;{{Q1}}&lt;/p&gt;",
    "hint": "The most common volume of a bottle of water is 1 l. A milliliter is one thousandth of that amount.",
    "feedback": "The most common volume of a bottle of water is 1 l. A milliliter is one thousandth of that amount.",
    "seed": {
        "parameters": [
            {
                "name": "Q1",
                "label": null,
                "list": [
                    "A glass contains 200 {{response}} of water.",
                    "To wash her clothes, Chris usually puts 75 {{response}} of detergent in the washing machine.",
                    "A tube of toothpaste has a capacity of 100 {{response}}."
                ]
            },
            {
                "name": "Q2",
                "label": null,
                "list": [
                    "Pedro's bathtub has a maximum capacity of 200 {{response}}.",
                    "Nick's pool has a capacity of 2000 {{response}}.",
                    "Irene has a jug of 4 {{response}}."
                ]
            }
        ],
        "calculated": [
            {
                "name": "A1",
                "label": "l",
                "function": ""
            },
            {
                "name": "A2",
                "label": "ml",
                "function": ""
            }
        ],
        "uniques": true
    },
    "algorithm": {
        "name": "calculateOperation",
        "template": "Cloze with drag &amp; drop"
    }
}</t>
  </si>
  <si>
    <t>Selecciona la opción correcta.</t>
  </si>
  <si>
    <t>{{Q1}}</t>
  </si>
  <si>
    <t>Q1 = ["Un vaso contiene 200 {{response}} de agua.", "Para lavar su ropa, Cristina suele echar en la lavadora 75 {{response}} de detergente.", "Un tubo de pasta de dientes tiene una capacidad de 100 {{response}}."]</t>
  </si>
  <si>
    <t>A1 = "ml"*, "l"</t>
  </si>
  <si>
    <t>{
    "id": "M3-MyM-22a-E-1",
    "stimulus": "&lt;p&gt;Select the correct option.&lt;/p&gt;",
    "template": "&lt;p&gt;{{Q1}}",
    "hint": "&lt;p&gt;The most common volume of a bottle of water is 1 liter (l).&lt;/p&gt;&lt;p&gt;1 milliliter (ml) is one thousandth of that amount.&lt;/p&gt;",
    "feedback": "&lt;p&gt;The most common volume of a bottle of water is &lt;b&gt;1 liter&lt;/b&gt; (l).&lt;/p&gt;&lt;p&gt;&lt;b&gt;1 milliliter&lt;/b&gt; (ml) is one thousandth of that amount.&lt;/p&gt;",
    "seed": {
        "parameters": [
            {
                "name": "Q1",
                "label": null,
                "list": [
                    "A glass contains 200 {{response}} of water.",
                    "To wash her clothes, Chris usually puts 75 {{response}} of detergent in the washing machine.",
                    "A tube of toothpaste has a capacity of 100 {{response}}."
                ]
            }
        ],
        "calculated": [
            {
                "name": "A1",
                "label": "ml",
                "function": "",
                "group": 1
            },
            {
                "name": "A2",
                "label": "l",
                "function": "",
                "group": 1,
                "incorrect": true
            }
        ],
        "uniques": true
    },
    "algorithm": {
        "name": "groupResponses",
        "template": "Cloze with drop down"
    }
}</t>
  </si>
  <si>
    <t>Q1 = ["La bañera de Pedro tiene una capacidad máxima de 200 {{response}}.", "La piscina de Nicolás tiene una capacidad 2000 {{response}}.", "Irene tiene una garrafa de 4 {{response}}."]</t>
  </si>
  <si>
    <t>A1 = "ml", "l"*</t>
  </si>
  <si>
    <t>{
    "id": "M3-MyM-22a-E-2",
    "stimulus": "&lt;p&gt;Select the correct option.&lt;/p&gt;",
    "template": "&lt;p&gt;{{Q1}}",
    "hint": "&lt;p&gt;The most common volume of a bottle of water is 1 liter (l).&lt;/p&gt;&lt;p&gt;1 milliliter (ml) is one thousandth of that amount.&lt;/p&gt;",
    "feedback": "&lt;p&gt;The most common volume of a bottle of water is &lt;b&gt;1 liter&lt;/b&gt; (l).&lt;/p&gt;&lt;p&gt;&lt;b&gt;1 milliliter&lt;/b&gt; (ml) is one thousandth of that amount.&lt;/p&gt;",
    "seed": {
        "parameters": [
            {
                "name": "Q1",
                "label": null,
                "list": [
                    "Pedro's bathtub has a maximum capacity of 200 {{response}}.",
                    "Nick's pool has a capacity of 2000 {{response}}.",
                    "Irene has a jug of 4 {{response}}."
                ]
            }
        ],
        "calculated": [
            {
                "name": "A1",
                "label": "l",
                "function": "",
                "group": 1
            },
            {
                "name": "A2",
                "label": "ml",
                "function": "",
                "group": 1,
                "incorrect": true
            }
        ],
        "uniques": true
    },
    "algorithm": {
        "name": "groupResponses",
        "template": "Cloze with drop down"
    }
}</t>
  </si>
  <si>
    <t>M3-MyM-22b</t>
  </si>
  <si>
    <t>Establece equivalencias entre el litro y mililitro (máx 200 litros, sin decimales)</t>
  </si>
  <si>
    <t>&lt;p&gt;Determina si estas equivalencias son correctas o incorrectas.&lt;/p&gt;</t>
  </si>
  <si>
    <t>True or False
*: options=Correcta,Incorrecta
*: countCorrect=2
*: countIncorrect=1</t>
  </si>
  <si>
    <t>Q1 = Min = 1; Max = 30; Step = 1
Q2 = Min = 1; Max = 30; Step = 1
Q3 = Min = 1; Max = 30; Step = 1
Q4 = Min = 1; Max = 30; Step = 1</t>
  </si>
  <si>
    <t>T1 = {{Q1}}*1000
T2 = {{Q2}}*1000
T3 = {{Q3}}*100
T4 = {{Q4}}*1000
T5 = {{Q3}}*1000
T6 = {{Q4}}*10
A1={{Q1}} l = {{T1}} ml#*
A2={{T2}} ml = {{Q2}} l#*
A3={{Q3}} l = {{T3}} ml#|&lt;p&gt;La equivalencia correcta es:&lt;/p&gt;&lt;p&gt;{{Q3}} l = {{Q3}} × 1000 = {{T5}} ml&lt;/p&gt;
A4={{T4}} ml = {{T6}} l#|&lt;p&gt;La equivalencia correcta es:&lt;/p&gt;&lt;p&gt;{{T4}} ml = {{T4}} : 1000 = {{Q4}} l&lt;/p&gt;</t>
  </si>
  <si>
    <t>&lt;p&gt;La equivalencia entre litros y mililitros es:&lt;/p&gt;&lt;p&gt;1 l = 1000 ml&lt;/p&gt;</t>
  </si>
  <si>
    <t>{
    "id": "M3-MyM-22b-I-1",
    "stimulus": "&lt;p&gt;Determine if these equivalences are correct or incorrect.&lt;/p&gt;",
    "hint": "&lt;p&gt;The equivalence between liters and milliliters is:&lt;/p&gt;&lt;p style=\"text-align: center\"&gt;1 l = 1000 ml&lt;/p&gt;",
    "feedback": "&lt;p&gt;The equivalence between liters and milliliters is:&lt;/p&gt;&lt;p style=\"text-align: center\"&gt;1 l = 1000 ml&lt;/p&gt;",
    "seed": {
        "parameters": [
            {
                "name": "Q1",
                "label": null,
                "min": 1,
                "max": 30,
                "step": 1
            },
            {
                "name": "Q2",
                "label": null,
                "min": 1,
                "max": 30,
                "step": 1
            },
            {
                "name": "Q3",
                "label": null,
                "min": 1,
                "max": 30,
                "step": 1
            },
            {
                "name": "Q4",
                "label": null,
                "min": 1,
                "max": 30,
                "step": 1
            }
        ],
        "calculated": [
            {
                "name": "T1",
                "label": "{{function}}",
                "function": "{{Q1}}*1000",
                "temp": true
            },
            {
                "name": "T2",
                "label": "{{function}}",
                "function": "{{Q2}}*1000",
                "temp": true
            },
            {
                "name": "T3",
                "label": "{{function}}",
                "function": "{{Q3}}*100",
                "temp": true
            },
            {
                "name": "T4",
                "label": "{{function}}",
                "function": "{{Q4}}*1000",
                "temp": true
            },
            {
                "name": "T5",
                "label": "{{function}}",
                "function": "{{Q3}}*1000",
                "temp": true
            },
            {
                "name": "T6",
                "label": "{{function}}",
                "function": "{{Q4}}*10",
                "temp": true
            },
            {
                "name": "A1",
                "label": "{{Q1}} l = {{T1}} ml"
            },
            {
                "name": "A2",
                "label": "{{T2}} ml = {{Q2}} l"
            },
            {
                "name": "A3",
                "label": "{{Q3}} l = {{T3}} ml",
                "function": "",
                "incorrect": true,
                "feedback": "&lt;p&gt;The correct equivalence is:&lt;/p&gt;&lt;p&gt;{{Q3}} l = {{Q3}} × 1000 = {{T5}} ml&lt;/p&gt;"
            },
            {
                "name": "A4",
                "label": "{{T4}} ml = {{T6}} l",
                "function": "",
                "incorrect": true,
                "feedback": "&lt;p&gt;The correct equivalence is:&lt;/p&gt;&lt;p&gt;{{T4}} ml = {{T4}} : 1000 = {{Q4}} l&lt;/p&gt;"
            }
        ],
        "uniques": true
    },
    "algorithm": {
        "name": "trueFalse",
        "template": "Choice matrix – inline",
        "params": {
            "countCorrect": 2,
            "countIncorrect": 1,
            "showCheckIcon": false,
            "options": [
                "Correct",
                "Incorrect"
            ]
        }
    }
}</t>
  </si>
  <si>
    <t>&lt;p&gt;Calcula la siguiente equivalencia.&lt;/p&gt;</t>
  </si>
  <si>
    <t>&lt;p&gt;{{Q1}} l = {{response}} ml&lt;/p&gt;</t>
  </si>
  <si>
    <t>Q1 = Min = 1; Max = 30; Step = 1</t>
  </si>
  <si>
    <t>&lt;p&gt;La equivalencia entre litros y mililitros es:&lt;/p&gt;&lt;p&gt;l = 1000 ml&lt;/p&gt;&lt;p&gt;En este caso:&lt;/p&gt;&lt;p&gt;{{Q1}} l = {{Q1}} × 1000 = {{A1}} ml&lt;/p&gt;</t>
  </si>
  <si>
    <t>{
    "id": "M3-MyM-22b-E-1",
    "stimulus": "&lt;p&gt;Calculate the following equivalence.&lt;/p&gt;",
    "template": "&lt;p style=\"text-align: center\"&gt;{{Q1}} l = {{response}} ml&lt;/p&gt;",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1,
                "max": 30,
                "step": 1
            }
        ],
        "calculated": [
            {
                "name": "A1",
                "label": "{{function}}",
                "function": "{{Q1}}*1000"
            }
        ],
        "uniques": true
    },
    "algorithm": {
        "name": "calculateOperation",
        "params": {
            "method": "equivLiteral",
            "keyboard": "NUMERICAL"
        }
    }
}</t>
  </si>
  <si>
    <t>&lt;p&gt;{{T1}} ml = {{response}} l&lt;/p&gt;</t>
  </si>
  <si>
    <t>&lt;p&gt;La equivalencia entre litros y mililitros es:&lt;/p&gt;&lt;p&gt;l = 1000 ml&lt;/p&gt;&lt;p&gt;En este caso:&lt;/p&gt;&lt;p&gt;{{T1}} ml = {{T1}} : 1000 = {{Q1}} l&lt;/p&gt;</t>
  </si>
  <si>
    <t>{
    "id": "M3-MyM-22b-E-2",
    "stimulus": "&lt;p&gt;Calculate the following equivalence.&lt;/p&gt;",
    "template": "&lt;p style=\"text-align: center\"&gt;{{T1}} ml = {{response}} l&lt;/p&gt;",
    "hint": "&lt;p&gt;The equivalence between liters and milliliters is:&lt;/p&gt;&lt;p style=\"text-align: center\"&gt;1 l = 1000 ml&lt;/p&gt;",
    "feedback": "&lt;p&gt;The equivalence between liters and milliliters is:&lt;/p&gt;&lt;p style=\"text-align: center\"&gt;1 l = 1000 ml&lt;/p&gt;&lt;p&gt;In this case:&lt;/p&gt;&lt;p style=\"text-align: center\"&gt;{{T1}} ml = {{T1}} : 1000 = {{Q1}} l&lt;/p&gt;",
    "seed": {
        "parameters": [
            {
                "name": "Q1",
                "label": null,
                "min": 1,
                "max": 30,
                "step": 1
            }
        ],
        "calculated": [
            {
                "name": "T1",
                "label": "{{function}}",
                "function": "{{Q1}}*1000",
                "temp": true
            },
            {
                "name": "A1",
                "label": "{{function}}",
                "function": "{{Q1}}"
            }
        ],
        "uniques": true
    },
    "algorithm": {
        "name": "calculateOperation",
        "params": {
            "method": "equivLiteral",
            "keyboard": "NUMERICAL"
        }
    }
}</t>
  </si>
  <si>
    <t>&lt;p&gt;Paula ha utilizado {{T1}} l de agua para bañar a su perro. ¿A cuántos mililitros equivalen?&lt;/p&gt;</t>
  </si>
  <si>
    <t>&lt;p&gt;A {{response}} ml de agua.&lt;/p&gt;</t>
  </si>
  <si>
    <t>Q1 = Min = 5; Max = 15; Step = 1</t>
  </si>
  <si>
    <t>&lt;p&gt;La equivalencia entre litros y mililitros es:&lt;/p&gt;&lt;p&gt;1 l = 1000 ml&lt;/p&gt;&lt;p&gt;En este caso:&lt;/p&gt;&lt;p&gt;{{Q1}} l = {{Q1}} × 1000 = {{A1}} ml&lt;/p&gt;</t>
  </si>
  <si>
    <t>{
    "id": "M3-MyM-22b-A-1",
    "stimulus": "&lt;p&gt;Paula has used {{Q1}} l of water to bathe her dog. How many millilitres does this equal?&lt;/p&gt;",
    "template": "&lt;p&gt;It is equivalent to {{response}} ml of water.&lt;/p&gt;",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5,
                "max": 15,
                "step": 1
            }
        ],
        "calculated": [
            {
                "name": "A1",
                "label": "{{function}}",
                "function": "{{Q1}}*1000"
            }
        ],
        "uniques": true
    },
    "algorithm": {
        "name": "calculateOperation",
        "params": {
            "method": "equivLiteral",
            "keyboard": "NUMERICAL"
        }
    }
}</t>
  </si>
  <si>
    <t>&lt;p&gt;Un lechero ha ordeñado {{Q1}} ml de leche de una de sus vacas. ¿Cuántos litros son?&lt;/p&gt;</t>
  </si>
  <si>
    <t>&lt;p&gt;{{response}} l de leche.&lt;/p&gt;</t>
  </si>
  <si>
    <t>Q1 = Min = 30; Max = 50; Step = 1</t>
  </si>
  <si>
    <t>&lt;p&gt;La equivalencia entre litros y mililitros es:&lt;/p&gt;&lt;p&gt;1 l = 1000 ml&lt;/p&gt;&lt;p&gt;En este caso:&lt;/p&gt;&lt;p&gt;{{T1}} ml = {{T1}} : 1000 = {{Q1}} l&lt;/p&gt;</t>
  </si>
  <si>
    <t>{
    "id": "M3-MyM-22b-A-2",
    "stimulus": "&lt;p&gt;A milkman has milked {{T1}} ml of milk from one of his cows. How many liters are they?&lt;/p&gt;",
    "template": "&lt;p&gt;That is {{response}} l of milk.&lt;/p&gt;",
    "hint": "&lt;p&gt;The equivalence between liters and milliliters is:&lt;/p&gt;&lt;p style=\"text-align: center\"&gt;1 l = 1000 ml&lt;/p&gt;",
    "feedback": "&lt;p&gt;The equivalence between liters and milliliters is:&lt;/p&gt;&lt;p style=\"text-align: center\"&gt;1 l = 1000 ml&lt;/p&gt;&lt;p&gt;In this case:&lt;/p&gt;&lt;p style=\"text-align: center\"&gt;{{T1}} ml = {{T1}} : 1000 = {{Q1}} l&lt;/p&gt;",
    "seed": {
        "parameters": [
            {
                "name": "Q1",
                "label": null,
                "min": 30,
                "max": 50,
                "step": 1
            }
        ],
        "calculated": [
            {
                "name": "T1",
                "label": "{{function}}",
                "function": "{{Q1}}*1000",
                "temp": true
            },
            {
                "name": "A1",
                "label": "{{function}}",
                "function": "{{Q1}}"
            }
        ],
        "uniques": true
    },
    "algorithm": {
        "name": "calculateOperation",
        "params": {
            "method": "equivLiteral",
            "keyboard": "NUMERICAL"
        }
    }
}</t>
  </si>
  <si>
    <t>&lt;p&gt;En una mañana, una cafetería ha servido {{Q1}} l de café entre sus clientes. ¿A cuántos mililitros equivalen?&lt;/p&gt;</t>
  </si>
  <si>
    <t>&lt;p&gt;A {{response}} ml de café.&lt;/p&gt;</t>
  </si>
  <si>
    <t>Q1 = Min = 20; Max = 50; Step = 1</t>
  </si>
  <si>
    <t>{
    "id": "M3-MyM-22b-A-3",
    "stimulus": "&lt;p&gt;In one morning, a coffee shop has served {{Q1}} l of coffee to its customers. How many milliliters does this equal to?&lt;/p&gt;",
    "template": "&lt;p&gt;It is {{response}} ml of coffee.&lt;/p&gt;",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20,
                "max": 50,
                "step": 1
            }
        ],
        "calculated": [
            {
                "name": "A1",
                "label": "{{function}}",
                "function": "{{Q1}}*1000"
            }
        ],
        "uniques": true
    },
    "algorithm": {
        "name": "calculateOperation",
        "params": {
            "method": "equivLiteral",
            "keyboard": "NUMERICAL"
        }
    }
}</t>
  </si>
  <si>
    <t>M3-MyM-22c</t>
  </si>
  <si>
    <t>Ordena medidas de capacidad dadas en forma simple (máx 5 litros, sin decimales)</t>
  </si>
  <si>
    <t>&lt;p&gt;Selecciona las opciones correctas.&lt;/p&gt;</t>
  </si>
  <si>
    <t>&lt;p&gt;{{response}} &lt; {{Q1}} {{Q8}} &lt; {{response}}&lt;/p&gt;</t>
  </si>
  <si>
    <t>Q1 = Min = 100; Max = 999; Step = 1
Q2 = Min = 10; Max = 99; Step = 1
Q3 = Min = 10; Max = 99; Step = 1
Q4 = Min = 10; Max = 99; Step = 1
Q5 = Min = 10; Max = 99; Step = 1
Q6 = Min = 10; Max = 99; Step = 1
Q7 = Min = 10; Max = 99; Step = 1
Q8 = list = l, ml</t>
  </si>
  <si>
    <t>T1 = {{Q1}}-{{Q2}}
T2 = {{Q1}}+{{Q3}}
T3 = {{Q1}}+{{Q4}}
T4 = {{Q1}}+{{Q5}}
T5 = {{Q1}}-{{Q6}}
T6 = {{Q1}}-{{Q7}}
group1=
A1 = {{T1}} {{Q8}}#*
A2 = {{T2}} {{Q8}}#
A3 = {{T3}} {{Q8}}#
group2=
A4 = {{T4}} {{Q8}}#*
A5 = {{T5}} {{Q8}}#
A6 = {{T6}} {{Q8}}#</t>
  </si>
  <si>
    <t>&lt;p&gt;Ordena las medidas de capacidad comparando sus cifras de izquierda a derecha.&lt;/p&gt;</t>
  </si>
  <si>
    <t>{
    "id": "M3-MyM-22c-I-1",
    "stimulus": "&lt;p&gt;Select the correct options.&lt;/p&gt;",
    "template": "&lt;p style=\"text-align:center;\"&gt;{{response}} &lt; {{Q1}} {{Q8}} &lt; {{response}}&lt;/p&gt;",
    "hint": "&lt;p&gt;Order the capacity measures by comparing their digits from left to right.&lt;/p&gt;",
    "feedback": "&lt;p&gt;Since the measures are expressed in the same unit, compare their digits starting from the left.&lt;/p&gt;",
    "seed": {
        "parameters": [
            {
                "name": "Q1",
                "label": null,
                "min": 100,
                "max": 999,
                "step": 1
            },
            {
                "name": "Q2",
                "label": null,
                "min": 10,
                "max": 99,
                "step": 1
            },
            {
                "name": "Q3",
                "label": null,
                "min": 10,
                "max": 99,
                "step": 1
            },
            {
                "name": "Q4",
                "label": null,
                "min": 10,
                "max": 99,
                "step": 1
            },
            {
                "name": "Q5",
                "label": null,
                "min": 10,
                "max": 99,
                "step": 1
            },
            {
                "name": "Q6",
                "label": null,
                "min": 10,
                "max": 99,
                "step": 1
            },
            {
                "name": "Q7",
                "label": null,
                "min": 10,
                "max": 99,
                "step": 1
            },
            {
                "name": "Q8",
                "label": null,
                "list": [
                    "l",
                    "ml"
                ]
            }
        ],
        "calculated": [
            {
                "name": "T1",
                "label": "{{function}}",
                "function": "{{Q1}}-{{Q2}}",
                "temp": true
            },
            {
                "name": "T2",
                "label": "{{function}}",
                "function": "{{Q1}}+{{Q3}}",
                "temp": true
            },
            {
                "name": "T3",
                "label": "{{function}}",
                "function": "{{Q1}}+{{Q4}}",
                "temp": true
            },
            {
                "name": "T4",
                "label": "{{function}}",
                "function": "{{Q1}}+{{Q5}}",
                "temp": true
            },
            {
                "name": "T5",
                "label": "{{function}}",
                "function": "{{Q1}}-{{Q6}}",
                "temp": true
            },
            {
                "name": "T6",
                "label": "{{function}}",
                "function": "{{Q1}}-{{Q7}}",
                "temp": true
            },
            {
                "name": "A1",
                "label": "{{T1}} {{Q8}}",
                "group": 1
            },
            {
                "name": "A2",
                "label": "{{T2}} {{Q8}}",
                "incorrect": true,
                "group": 1
            },
            {
                "name": "A3",
                "label": "{{T3}} {{Q8}}",
                "incorrect": true,
                "group": 1
            },
            {
                "name": "A4",
                "label": "{{T4}} {{Q8}}",
                "group": 2
            },
            {
                "name": "A5",
                "label": "{{T5}} {{Q8}}",
                "incorrect": true,
                "group": 2
            },
            {
                "name": "A6",
                "label": "{{T6}} {{Q8}}",
                "incorrect": true,
                "group": 2
            }
        ],
        "uniques": true
    },
    "algorithm": {
        "name": "groupResponses",
        "template": "Cloze with drop down"
    }
}</t>
  </si>
  <si>
    <t>&lt;p&gt;Arrastra estas medidas a su sitio correcto.&lt;/p&gt;</t>
  </si>
  <si>
    <t>Q1 = Min = 100; Max = 999; Step = 1
Q2 = Min = 100; Max = 999; Step = 1
Q3 = Min = 100; Max = 999; Step = 1
Q4 = list = l, ml</t>
  </si>
  <si>
    <t>{
    "id": "M3-MyM-22c-E-1",
    "stimulus": "&lt;p&gt;Drag these measures to their correct place.&lt;/p&gt;",
    "template": "&lt;p style=\"text-align:center;\"&gt;{{response}} &gt; {{response}} &gt; {{response}}&lt;/p&gt;",
    "hint": "&lt;p&gt;Order the capacity measures by comparing their digits from left to right.&lt;/p&gt;",
    "feedback": "&lt;p&gt;Since the measures are expressed in the same unit, compare their digits starting from the left.&lt;/p&gt;",
    "seed": {
        "parameters": [
            {
                "name": "Q1",
                "label": null,
                "min": 100,
                "max": 999,
                "step": 1
            },
            {
                "name": "Q2",
                "label": null,
                "min": 100,
                "max": 999,
                "step": 1
            },
            {
                "name": "Q3",
                "label": null,
                "min": 100,
                "max": 999,
                "step": 1
            },
            {
                "name": "Q4",
                "label": null,
                "list": [
                    "l",
                    "ml"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</si>
  <si>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&lt;p&gt;Una empresa aceitera tiene tres depósitos con estas cantidades de aceite. Quieren saber cuál de los tres está más vacío. Ayúdales ordenando estas cantidades de mayor a menor.&lt;/p&gt;</t>
  </si>
  <si>
    <t>&lt;p style="text-align:center;"&gt;{{response}} &gt; {{response}} &gt; {{response}}&lt;/p&gt;</t>
  </si>
  <si>
    <t>Q1 = Min = 100; Max = 300; Step = 1
Q2 = Min = 100; Max = 300; Step = 1
Q3 = Min = 100; Max = 300; Step = 1</t>
  </si>
  <si>
    <t>T1 = math.max({{Q1}}, {{Q2}}, {{Q3}})
T2 = {{Q1}} + {{Q2}} + {{Q3}} - math.min({{Q1}}, {{Q2}}, {{Q3}}) - math.max({{Q1}}, {{Q2}}, {{Q3}})
T3 = math.min({{Q1}}, {{Q2}}, {{Q3}})
A1 = {{T1}} l*
A2 = {{T2}} l*
A3 = {{T3}} l*</t>
  </si>
  <si>
    <t>{
    "id": "M3-MyM-22c-A-1",
    "stimulus": "&lt;p&gt;An oil company has three tanks with these amounts of oil. They want to know which of the three is emptier. Help them by arranging these amounts from highest to lowest.&lt;/p&gt;",
    "template": "&lt;p style=\"text-align:center;\"&gt;{{response}} &gt; {{response}} &gt; {{response}}&lt;/p&gt;",
    "hint": "&lt;p&gt;Order the capacity measures by comparing their digits from left to right.&lt;/p&gt;",
    "feedback": "&lt;p&gt;Since the measures are expressed in the same unit, compare their digits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l"
            },
            {
                "name": "A2",
                "label": "{{function}}",
                "function": "{{T2}} l"
            },
            {
                "name": "A3",
                "label": "{{function}}",
                "function": "{{T3}} l"
            }
        ],
        "uniques": true
    },
    "algorithm": {
        "name": "calculateOperation",
        "template": "Cloze with drag &amp; drop"
    }
}</t>
  </si>
  <si>
    <t>&lt;p&gt;Los vasos de Miguel, Sandra y Paloma tienen estas cantidades de refresco. ¿Quién de los tres va a beber más? ¿Y quién menos? Ordena estas cantidades de mayor a menor.&lt;/p&gt;</t>
  </si>
  <si>
    <t>&lt;p style="text-align:center;"&gt;{{response}} &lt; {{response}} &lt; {{response}}&lt;/p&gt;</t>
  </si>
  <si>
    <t>T1 = math.max({{Q1}}, {{Q2}}, {{Q3}})
T2 = {{Q1}} + {{Q2}} + {{Q3}} - math.min({{Q1}}, {{Q2}}, {{Q3}}) - math.max({{Q1}}, {{Q2}}, {{Q3}})
T3 = math.min({{Q1}}, {{Q2}}, {{Q3}})
A1 = {{T3}} ml*
A2 = {{T2}} ml*
A3 = {{T1}} ml*</t>
  </si>
  <si>
    <t>{
    "id": "M3-MyM-22c-A-2",
    "stimulus": "&lt;p&gt;Mike's, Sam's, and Paula's glasses contain these amounts of soda. Who will drink the most? And who will drink the least? Arrange these amounts from highest to lowest.&lt;/p&gt;",
    "template": "&lt;p style=\"text-align:center;\"&gt;{{response}} &gt; {{response}} &gt; {{response}}&lt;/p&gt;",
    "hint": "&lt;p&gt;Orders the capacity measurements by comparing their numbers from left to right.&lt;/p&gt;",
    "feedback": "&lt;p&gt;Since the measurements are expressed in the same unit, compare their figures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ml"
            },
            {
                "name": "A2",
                "label": "{{function}}",
                "function": "{{T2}} ml"
            },
            {
                "name": "A3",
                "label": "{{function}}",
                "function": "{{T3}} ml"
            }
        ],
        "uniques": true
    },
    "algorithm": {
        "name": "calculateOperation",
        "template": "Cloze with drag &amp; drop"
    }
}</t>
  </si>
  <si>
    <t>&lt;p&gt;Antonio ha regado sus tres plantas con estas cantidades de agua. ¿Le ayudas a ordenalas de menor a mayor?&lt;/p&gt;</t>
  </si>
  <si>
    <t>{
    "id": "M3-MyM-22c-A-3",
    "stimulus": "&lt;p&gt;Anthony has watered his three plants with these amounts of water. Can you help him arrange them from lowest to highest?&lt;/p&gt;",
    "template": "&lt;p style=\"text-align:center;\"&gt;{{response}} &lt; {{response}} &lt; {{response}}&lt;/p&gt;",
    "hint": "&lt;p&gt;Order the capacity measures by comparing their digits from left to right.&lt;/p&gt;",
    "feedback": "&lt;p&gt;Since the measures are expressed in the same unit, compare their digits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"{{T3}} ml"
            },
            {
                "name": "A2",
                "label": "{{function}}",
                "function": "{{T2}} ml"
            },
            {
                "name": "A3",
                "label": "{{function}}",
                "function": "{{T1}} ml"
            }
        ],
        "uniques": true
    },
    "algorithm": {
        "name": "calculateOperation",
        "template": "Cloze with drag &amp; drop"
    }
}</t>
  </si>
  <si>
    <t>M3-MyM-23a</t>
  </si>
  <si>
    <t>Suma y resta medidas de capacidad dadas en forma simple (nºs de entre 2 y 3 unidades, sin decimales)</t>
  </si>
  <si>
    <t>&lt;p&gt;Elige el resultado de esta suma:&lt;/p&gt;&lt;p style="text-align: center"&gt;{{Q1}} {{Q5}} + {{Q2}} {{Q5}} = ...&lt;/p&gt;</t>
  </si>
  <si>
    <t>Q1 = Min = 10; Max = 500; Step = 1
Q2 = Min = 10; Max = 500; Step = 1
Q3 = Min = 10; Max = 500; Step = 1
Q4 = Min = 10; Max = 500; Step = 1
Q5 = list = l, ml
Q6 = list = l, ml</t>
  </si>
  <si>
    <t>T1 = {{Q1}} + {{Q2}}
T2 = {{Q1}} + {{Q3}}
T3 = {{Q1}} + {{Q4}}
A1={{T1}} {{Q5}}#*
A2={{T1}} {{Q6}}#
A3={{T2}} {{Q5}}#
A4={{T3}} {{Q5}}#</t>
  </si>
  <si>
    <t>&lt;p&gt;Para realizar sumas y restas con unidades de capacidad, todas las medidas tienen que estar expresadas en la misma unidad.&lt;/p&gt;</t>
  </si>
  <si>
    <t>{
    "id": "M3-MyM-23a-I-1",
    "stimulus": "&lt;p&gt;Choose the result of this addition:&lt;/p&gt;&lt;p style=\"text-align: center\"&gt;{{Q1}} {{Q5}} + {{Q2}} {{Q5}} = ...&lt;/p&gt;",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"T2",
                "label": "{{function}}",
                "function": "{{Q1}} + {{Q3}}",
                "temp": true
            },
            {
                "name": "T3",
                "label": "{{function}}",
                "function": "{{Q1}} + {{Q4}}",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t>
  </si>
  <si>
    <t>&lt;p&gt;Elige el resultado de esta resta:&lt;/p&gt;&lt;p style="text-align: center"&gt;{{T1}} {{Q5}} − {{Q1}} {{Q5}} = ...&lt;/p&gt;</t>
  </si>
  <si>
    <t>T1 = {{Q1}} + {{Q2}}
A1={{Q2}} {{Q4}}#*
A2={{Q2}} {{Q5}}#
A3={{Q3}} {{Q4}}#
A4={{Q4}} {{Q4}}#</t>
  </si>
  <si>
    <t>{
    "id": "M3-MyM-23a-I-2",
    "stimulus": "&lt;p&gt;Choose the result of this subtraction:&lt;/p&gt;&lt;p style=\"text-align: center\"&gt;{{T1}} {{Q5}} − {{Q1}} {{Q5}} = ...&lt;/p&gt;",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"A1",
                "label": "{{Q2}} {{Q5}}"
            },
            {
                "name": "A2",
                "label": "{{Q2}} {{Q6}}",
                "incorrect": true
            },
            {
                "name": "A3",
                "label": "{{Q3}} {{Q5}}",
                "incorrect": true
            },
            {
                "name": "A4",
                "label": "{{Q4}} {{Q5}}",
                "incorrect": true
            }
        ],
        "uniques": true
    },
    "algorithm": {
        "name": "trueFalse",
        "template": "Multiple choice – standard",
        "params": {
            "countCorrect": 1,
            "countIncorrect": 2,
            "showCheckIcon": false,
            "columns": 3
        }
    }
}</t>
  </si>
  <si>
    <t>&lt;p&gt;Calcula esta suma.&lt;/p&gt;</t>
  </si>
  <si>
    <t>&lt;p&gt;{{Q1}} {{Q3}} + {{Q2}} {{Q3}} = {{response}} {{Q3}}&lt;/p&gt;</t>
  </si>
  <si>
    <t>Q1 = Min = 10; Max = 500; Step = 1
Q2 = Min = 10; Max = 500; Step = 1
Q3 = list = l, ml</t>
  </si>
  <si>
    <t>{
    "id": "M3-MyM-23a-E-1",
    "stimulus": "&lt;p&gt;Calculate this addition.&lt;/p&gt;",
    "template": "&lt;p style=\"text-align: center\"&gt;{{Q1}} {{Q3}} + {{Q2}} {{Q3}} = {{response}} {{Q3}}&lt;/p&gt;",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"list": [
                    "l",
                    "ml"
                ]
            }
        ],
        "calculated": [
            {
                "name": "A1",
                "label": "{{function}}",
                "function": "{{Q1}} + {{Q2}}"
            }
        ],
        "uniques": true
    },
    "algorithm": {
        "name": "calculateOperation",
        "params": {
            "method": "equivLiteral",
            "keyboard": "NUMERICAL"
        }
    }
}</t>
  </si>
  <si>
    <t>&lt;p&gt;Calcula esta resta.&lt;/p&gt;</t>
  </si>
  <si>
    <t>&lt;p&gt;{{T1}} {{Q3}} − {{Q1}} {{Q3}} = {{response}} {{Q3}}&lt;/p&gt;</t>
  </si>
  <si>
    <t>T1 = {{Q1}} + {{Q2}}
A1 = {{Q2}}</t>
  </si>
  <si>
    <t>{
    "id": "M3-MyM-23a-E-2",
    "stimulus": "&lt;p&gt;Calculate this subtraction.&lt;/p&gt;",
    "template": "&lt;p style=\"text-align: center\"&gt;{{T1}} {{Q3}} − {{Q1}} {{Q3}} = {{response}} {{Q3}}&lt;/p&gt;",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"list": [
                    "l",
                    "ml"
                ]
            }
        ],
        "calculated": [
            {
                "name": "T1",
                "label": "{{function}}",
                "function": "{{Q1}} + {{Q2}}",
                "temp": true
            },
            {
                "name": "A1",
                "label": "{{function}}",
                "function": "{{Q2}}"
            }
        ],
        "uniques": true
    },
    "algorithm": {
        "name": "calculateOperation",
        "params": {
            "method": "equivLiteral",
            "keyboard": "NUMERICAL"
        }
    }
}</t>
  </si>
  <si>
    <t>&lt;p&gt;Federico ha usado {{T1}} l de agua para lavar su coche y {{T2}} l para la moto. ¿Cuánta agua ha gastado entre los dos vehículos?&lt;/p&gt;</t>
  </si>
  <si>
    <t>&lt;p&gt;{{A1}} l de agua.&lt;/p&gt;</t>
  </si>
  <si>
    <t>Q1 = Min = 30; Max = 50; Step = 1
Q2 = Min = 30; Max = 50; Step = 1</t>
  </si>
  <si>
    <t>T1 = math.max({{Q1}}, {{Q2}})
T2 = math.min({{Q1}}, {{Q2}})
A1 = {{T1}} + {{T2}}</t>
  </si>
  <si>
    <t>&lt;p&gt;Para realizar sumas y restas con unidades de capacidad, todas las medidas tienen que estar expresadas en la misma unidad. En este caso:&lt;/p&gt;&lt;p&gt;{{T1}} l + {{T2}} l = {{A1}} l&lt;/p&gt;</t>
  </si>
  <si>
    <t>{
    "id": "M3-MyM-23a-A-1",
    "stimulus": "&lt;p&gt;Phin has used {{T1}} l of water to wash his car and {{T2}} l for the motorcycle. How much water has he used between the two vehicles?&lt;/p&gt;",
    "template": "&lt;p&gt;He spent {{response}} l of water.&lt;/p&gt;",
    "hint": "&lt;p&gt;To add and subtract with units of capacity all measures must be expressed in the same unit.&lt;/p&gt;",
    "feedback": "&lt;p&gt;To add and subtract with units of capacity all measures must be expressed in the same unit. In this case:&lt;/p&gt;&lt;p style=\"text-align: center\"&gt;{{T1}} l + {{T2}} l = {{A1}} l&lt;/p&gt;",
    "seed": {
        "parameters": [
            {
                "name": "Q1",
                "label": null,
                "min": 30,
                "max": 50,
                "step": 1
            },
            {
                "name": "Q2",
                "label": null,
                "min": 30,
                "max": 50,
                "step": 1
            }
        ],
        "calculated": [
            {
                "name": "T1",
                "label": "{{function}}",
                "function": "math.max({{Q1}}, {{Q2}})",
                "temp": true
            },
            {
                "name": "T2",
                "label": "{{function}}",
                "function": "math.min({{Q1}}, {{Q2}})",
                "temp": true
            },
            {
                "name": "A1",
                "label": "{{function}}",
                "function": "{{T1}} + {{T2}}"
            }
        ],
        "uniques": true
    },
    "algorithm": {
        "name": "calculateOperation",
        "params": {
            "method": "equivLiteral",
            "keyboard": "NUMERICAL"
        }
    }
}</t>
  </si>
  <si>
    <t>&lt;p&gt;El depósito de una granja tenía {{T1}} l de agua por la mañana. A lo largo del día se han gastado {{Q1}} l para regar los cultivos. ¿Cuántos litros han quedado en el depósito al llegar la noche?&lt;/p&gt;</t>
  </si>
  <si>
    <t>Q1 = Min = 300; Max = 500; Step = 1
Q2 = Min = 300; Max = 500; Step = 1</t>
  </si>
  <si>
    <t>&lt;p&gt;Para realizar sumas y restas con unidades de capacidad, todas las medidas tienen que estar expresadas en la misma unidad. En este caso:&lt;/p&gt;&lt;p&gt;{{T1}} l − {{Q1}} l = {{Q2}} l&lt;/p&gt;</t>
  </si>
  <si>
    <t>{
    "id": "M3-MyM-23a-A-2",
    "stimulus": "&lt;p&gt;A farm reservoir had {{T1}} l of water in the morning. Throughout the day {{Q1}} l was used to irrigate the crops. How many liters were left in the reservoir at nightfall?&lt;/p&gt;",
    "template": "&lt;p&gt;{{response}} l of water.&lt;/p&gt;",
    "hint": "&lt;p&gt;To add and subtract with units of capacity all measures must be expressed in the same unit.&lt;/p&gt;",
    "feedback": "&lt;p&gt;To add and subtract with units of capacity all measures must be expressed in the same unit. In this case:&lt;/p&gt;&lt;p style=\"text-align: center\"&gt;{{T1}} l − {{Q1}} l = {{Q2}} l&lt;/p&gt;",
    "seed": {
        "parameters": [
            {
                "name": "Q1",
                "label": null,
                "min": 300,
                "max": 500,
                "step": 1
            },
            {
                "name": "Q2",
                "label": null,
                "min": 300,
                "max": 500,
                "step": 1
            }
        ],
        "calculated": [
            {
                "name": "T1",
                "label": "{{function}}",
                "function": "{{Q1}} + {{Q2}}",
                "temp": true
            },
            {
                "name": "A1",
                "label": "{{function}}",
                "function": "{{Q2}}"
            }
        ],
        "uniques": true
    },
    "algorithm": {
        "name": "calculateOperation",
        "params": {
            "method": "equivLiteral",
            "keyboard": "NUMERICAL"
        }
    }
}</t>
  </si>
  <si>
    <t>&lt;p&gt;Como Isabel está resfriada, está tomando mucho caldo. Por la mañana se tomó {{Q1}} ml y por la tarde, {{Q2}} ml. ¿Cuánto ha tomado en total?&lt;/p&gt;</t>
  </si>
  <si>
    <t>&lt;p&gt;{{A1}} ml de caldo.&lt;/p&gt;</t>
  </si>
  <si>
    <t>Q1 = Min = 200; Max = 300; Step = 1
Q2 = Min = 200; Max = 300; Step = 1</t>
  </si>
  <si>
    <t>&lt;p&gt;Para realizar sumas y restas con unidades de capacidad, todas las medidas tienen que estar expresadas en la misma unidad. En este caso:&lt;/p&gt;&lt;p&gt;{{Q1}} ml + {{Q2}} ml = {{A1}} ml&lt;/p&gt;</t>
  </si>
  <si>
    <t>{
    "id": "M3-MyM-23a-A-3",
    "stimulus": "&lt;p&gt;Because Isabel has a cold, she is drinking a lot of broth. In the morning she drank {{Q1}} ml and in the afternoon, {{Q2}} ml. How much did she drink in total?&lt;/p&gt;",
    "template": "&lt;p&gt;She drank {{response}} ml of broth.&lt;/p&gt;",
    "hint": "&lt;p&gt;To add and subtract with units of capacity all measures must be expressed in the same unit.&lt;/p&gt;",
    "feedback": "&lt;p&gt;To add and subtract with units of capacity all measures must be expressed in the same unit. In this case:&lt;/p&gt;&lt;p style=\"text-align: center\"&gt;{{Q1}} ml + {{Q2}} ml = {{A1}} ml&lt;/p&gt;",
    "seed": {
        "parameters": [
            {
                "name": "Q1",
                "label": null,
                "min": 200,
                "max": 300,
                "step": 1
            },
            {
                "name": "Q2",
                "label": null,
                "min": 200,
                "max": 300,
                "step": 1
            }
        ],
        "calculated": [
            {
                "name": "T1",
                "label": "{{function}}",
                "function": "{{Q1}} + {{Q2}}",
                "temp": true
            },
            {
                "name": "A1",
                "label": "{{function}}",
                "function": "{{Q1}} + {{Q2}}"
            }
        ],
        "uniques": true
    },
    "algorithm": {
        "name": "calculateOperation",
        "params": {
            "method": "equivLiteral",
            "keyboard": "NUMERICAL"
        }
    }
}</t>
  </si>
  <si>
    <t>M3-MyM-23b</t>
  </si>
  <si>
    <t>Multiplica y divide medidas de capacidad dadas en forma simple (nºs de entre 2 y 3 unidades, sin decimales)</t>
  </si>
  <si>
    <t>&lt;p&gt;Escoge las opciones correctas.&lt;/p&gt;</t>
  </si>
  <si>
    <t>&lt;p&gt;{{Q1}} {{Q4}} × {{Q2}} = {{response}} {{response}}&lt;/p&gt;</t>
  </si>
  <si>
    <t>Q1 = Min = 100; Max = 999; Step = 1
Q2 = Min = 2; Max = 9; Step = 1
Q3 = Min = 100; Max = 999; Step = 1
Q4 = Min = 100; Max = 999; Step = 1
Q5 = list = l, ml
Q6 = list = l, ml</t>
  </si>
  <si>
    <t>T1 = {{Q1}}*{{Q2}}
T2 = {{Q3}}*{{Q2}}
T3 = {{Q4}}*{{Q2}}
group1=
A1={{T1}}*
A2={{T2}}
A3={{T3}}
group2=
A4={{Q5}}*
A5={{Q6}}</t>
  </si>
  <si>
    <t>&lt;p&gt;Realiza la multiplicación y expresa el resultado en la unidad de capacidad dada.&lt;/p&gt;</t>
  </si>
  <si>
    <t>&lt;p&gt;Para multiplicar una medida de capacidad por un número, hay que realizar la operación y expresar el resultado en esa misma unidad.&lt;/p&gt;</t>
  </si>
  <si>
    <t>{
    "id": "M3-MyM-23b-I-1",
    "stimulus": "&lt;p&gt;Choose the correct options.&lt;/p&gt;",
    "template": "&lt;p style=\"text-align: center\"&gt;{{Q1}} {{Q5}} × {{Q2}} = {{response}} {{response}}&lt;/p&gt;",
    "hint": "&lt;p&gt;Do the multiplication and express the result in the given unit of capacity.&lt;/p&gt;",
    "feedback": "&lt;p&gt;To multiply a measure of capacity by a number, you must perfom the operation and express the result in the given unit.&lt;/p&gt;",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"T2",
                "label": "{{function}}",
                "function": "{{Q3}}*{{Q2}}",
                "temp": true
            },
            {
                "name": "T3",
                "label": "{{function}}",
                "function": "{{Q4}}*{{Q2}}",
                "temp": true
            },
            {
                "name": "A1",
                "label": "{{function}}",
                "function": "{{T1}}",
                "group": 1
            },
            {
                "name": "A2",
                "label": "{{function}}",
                "function": "{{T2}}",
                "incorrect": true,
                "group": 1
            },
            {
                "name": "A3",
                "label": "{{function}}",
                "function": "{{T3}}",
                "incorrect": true,
                "group": 1
            },
            {
                "name": "A4",
                "label": "{{function}}",
                "function": "{{Q5}}",
                "group": 2
            },
            {
                "name": "A5",
                "label": "{{function}}",
                "function": "{{Q6}}",
                "incorrect": true,
                "group": 2
            }
        ],
        "uniques": true
    },
    "algorithm": {
        "name": "groupResponses",
        "template": "Cloze with drop down"
    }
}</t>
  </si>
  <si>
    <t>&lt;p&gt;{{T1}} {{Q4}} : {{Q2}} = {{response}} {{response}}&lt;/p&gt;</t>
  </si>
  <si>
    <t>T1 = {{Q1}}*{{Q2}}
group1 = {{Q1}}*, {{Q3}}, {{Q4}}
group2 = {{Q5}}*, {{Q6}}</t>
  </si>
  <si>
    <t>{
    "id": "M3-MyM-23b-I-2",
    "stimulus": "&lt;p&gt;Choose the correct options.&lt;/p&gt;",
    "template": "&lt;p style=\"text-align: center\"&gt;{{T1}} {{Q5}} : {{Q2}} = {{response}} {{response}}&lt;/p&gt;",
    "hint": "&lt;p&gt;Multiply and express the result in the given unit of capacity.&lt;/p&gt;",
    "feedback": "&lt;p&gt;To multiply a measure of capacity by a number, you must perform the operation and express the result in the given unit.&lt;/p&gt;",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"A1",
                "label": "{{function}}",
                "function": "{{Q1}}",
                "group": 1
            },
            {
                "name": "A2",
                "label": "{{function}}",
                "function": "{{Q3}}",
                "group": 1,
                "incorrect": true
            },
            {
                "name": "A3",
                "label": "{{function}}",
                "function": "{{Q4}}",
                "group": 1,
                "incorrect": true
            },
            {
                "name": "A4",
                "label": "{{function}}",
                "function": "{{Q5}}",
                "group": 2
            },
            {
                "name": "A5",
                "label": "{{function}}",
                "function": "{{Q6}}",
                "group": 2,
                "incorrect": true
            }
        ],
        "uniques": true
    },
    "algorithm": {
        "name": "groupResponses",
        "template": "Cloze with drop down"
    }
}</t>
  </si>
  <si>
    <t>&lt;p&gt;Calcula esta multiplicación.&lt;/p&gt;</t>
  </si>
  <si>
    <t>&lt;p&gt;{{Q1}} {{Q3}} × {{Q2}} = {{response}} {{Q3}}&lt;/p&gt;</t>
  </si>
  <si>
    <t>Q1 = Min = 100; Max = 999; Step = 1
Q2 = Min = 2; Max = 9; Step = 1
Q4 = list = l, ml</t>
  </si>
  <si>
    <t>{
    "id": "M3-MyM-23b-E-1",
    "stimulus": "&lt;p&gt;Calculate this multiplication.&lt;/p&gt;",
    "template": "&lt;p style=\"text-align: center\"&gt;{{Q1}} {{Q4}} × {{Q2}} = {{response}} {{Q4}}&lt;/p&gt;",
    "hint": "&lt;p&gt;Multiply  and express the result in the given unit of capacity.&lt;/p&gt;",
    "feedback": "&lt;p&gt;To multiply a measure of capacity by a number, you must perfom the operation and express the result in the given unit.&lt;/p&gt;",
    "seed": {
        "parameters": [
            {
                "name": "Q1",
                "label": null,
                "min": 100,
                "max": 999,
                "step": 1
            },
            {
                "name": "Q2",
                "label": null,
                "min": 2,
                "max": 9,
                "step": 1
            },
            {
                "name": "Q4",
                "label": null,
                "list": [
                    "l",
                    "ml"
                ]
            }
        ],
        "calculated": [
            {
                "name": "A1",
                "label": "{{function}}",
                "function": "{{Q1}}*{{Q2}}"
            }
        ],
        "uniques": true
    },
    "algorithm": {
        "name": "calculateOperation",
        "params": {
            "method": "equivLiteral",
            "keyboard": "NUMERICAL"
        }
    }
}</t>
  </si>
  <si>
    <t>&lt;p&gt;Calcula esta división.&lt;/p&gt;</t>
  </si>
  <si>
    <t>{
    "id": "M3-MyM-23b-E-2",
    "stimulus": "&lt;p&gt;Calculate this division.&lt;/p&gt;",
    "template": "&lt;p style=\"text-align: center\"&gt;{{T1}} {{Q4}} : {{Q2}} = {{response}} {{Q4}}&lt;/p&gt;",
    "hint": "&lt;p&gt;Divide and express the result in the given unit of capacity.&lt;/p&gt;",
    "feedback": "&lt;p&gt;To divide a measure of capacity by a number, you must perfom the operation and express the result in the given unit.&lt;/p&gt;",
    "seed": {
        "parameters": [
            {
                "name": "Q1",
                "label": null,
                "min": 100,
                "max": 999,
                "step": 1
            },
            {
                "name": "Q2",
                "label": null,
                "min": 2,
                "max": 9,
                "step": 1
            },
            {
                "name": "Q4",
                "label": null,
                "list": [
                    "l",
                    "ml"
                ]
            }
        ],
        "calculated": [
            {
                "name": "T1",
                "label": "{{function}}",
                "function": "{{Q1}}*{{Q2}}",
                "temp": true
            },
            {
                "name": "A1",
                "label": "{{function}}",
                "function": "{{Q1}}"
            }
        ],
        "uniques": true
    },
    "algorithm": {
        "name": "calculateOperation",
        "params": {
            "method": "equivLiteral",
            "keyboard": "NUMERICAL"
        }
    }
}</t>
  </si>
  <si>
    <t>&lt;p&gt;Azucena ha vendido {{Q1}} vasos, cada uno con {{Q2}} ml de limonada. ¿Cuánta ha vendido en total?&lt;/p&gt;</t>
  </si>
  <si>
    <t>&lt;p&gt;{{A1}} ml de limonada.&lt;/p&gt;</t>
  </si>
  <si>
    <t>Q1 = Min = 2; Max = 9; Step = 1
Q2 = Min = 150; Max = 300; Step = 10</t>
  </si>
  <si>
    <t>&lt;p&gt;Para multiplicar una medida de capacidad por un número, hay que realizar la operación y expresar el resultado en esa misma unidad. En este caso&lt;/p&gt;&lt;p&gt;{{Q1}} ml × {{Q2}} = {{A1}} ml&lt;/p&gt;</t>
  </si>
  <si>
    <t>{
    "id": "M3-MyM-23b-A-1",
    "stimulus": "&lt;p&gt;Isabella sold {{Q1}} glasses, each containing {{Q2}} ml of lemonade. How much lemonade did she sell in total?&lt;/p&gt;",
    "template": "&lt;p&gt;She sold {{response}} ml of lemonade.&lt;/p&gt;",
    "hint": "&lt;p&gt;Multiply and express the result in the given unit of capacity.&lt;/p&gt;",
    "feedback": "&lt;p&gt;To multiply a capacity measure by a number, you must perfom the operation and express the result in the given unit. In this case:&lt;/p&gt;&lt;p style=\"text-align: center\"&gt;{{Q1}} ml × {{Q2}} = {{A1}} ml&lt;/p&gt;",
    "seed": {
        "parameters": [
            {
                "name": "Q1",
                "label": null,
                "min": 2,
                "max": 9,
                "step": 1
            },
            {
                "name": "Q2",
                "label": null,
                "min": 150,
                "max": 300,
                "step": 10
            }
        ],
        "calculated": [
            {
                "name": "A1",
                "label": "{{function}}",
                "function": "{{Q1}}*{{Q2}}"
            }
        ],
        "uniques": true
    },
    "algorithm": {
        "name": "calculateOperation",
        "params": {
            "method": "equivLiteral",
            "keyboard": "NUMERICAL"
        }
    }
}</t>
  </si>
  <si>
    <t>&lt;p&gt;Rogelio quiere repartir {{T1}} ml de masa para magdalenas entre {{Q2}} moldes. ¿Cuánta masa tiene que echar en cada uno?&lt;/p&gt;</t>
  </si>
  <si>
    <t>&lt;p&gt;{{A1}} ml de masa.&lt;/p&gt;</t>
  </si>
  <si>
    <t>Q1 = Min = 100; Max = 200; Step = 10
Q2 = Min = 2; Max = 9; Step = 1</t>
  </si>
  <si>
    <t>&lt;p&gt;Para dividir una medida de capacidad entre un número, hay que realizar la operación y expresar el resultado en esa misma unidad. En este caso&lt;/p&gt;&lt;p&gt;{{T1}} ml : {{Q2}} = {{Q1}} ml&lt;/p&gt;</t>
  </si>
  <si>
    <t>{
    "id": "M3-MyM-23b-A-2",
    "stimulus": "&lt;p&gt;Mason wants to divide {{T1}} ml of muffin batter among {{Q2}} molds. How much batter does he have to pour in each one?&lt;/p&gt;",
    "template": "&lt;p&gt;He has to pour {{response}} ml of batter.&lt;/p&gt;",
    "hint": "&lt;p&gt;Multiply and express the result in the given unit of capacity.&lt;/p&gt;",
    "feedback": "&lt;p&gt;To divide a measure of capacity by a number, you must perform the operation and express the result in the given unit. In this case:&lt;/p&gt;&lt;p style=\"text-align: center\"&gt;{{T1}} ml : {{Q2}} = {{Q1}} ml&lt;/p&gt;",
    "seed": {
        "parameters": [
            {
                "name": "Q1",
                "label": null,
                "min": 100,
                "max": 200,
                "step": 10
            },
            {
                "name": "Q2",
                "label": null,
                "min": 2,
                "max": 9,
                "step": 1
            }
        ],
        "calculated": [
            {
                "name": "T1",
                "label": "{{function}}",
                "function": "{{Q1}}*{{Q2}}",
                "temp": true
            },
            {
                "name": "A1",
                "label": "{{function}}",
                "function": "{{Q1}}"
            }
        ],
        "uniques": true
    },
    "algorithm": {
        "name": "calculateOperation",
        "params": {
            "method": "equivLiteral",
            "keyboard": "NUMERICAL"
        }
    }
}</t>
  </si>
  <si>
    <t>&lt;p&gt;Los caballos de Rogelio beben {{Q1}} l de agua en un día. ¿Cuánta agua necesitarán para {{Q2}} días?&lt;/p&gt;</t>
  </si>
  <si>
    <t>Q1 = Min = 100; Max = 1000; Step = 10
Q2 = Min = 2; Max = 9; Step = 1</t>
  </si>
  <si>
    <t>&lt;p&gt;Para multiplicar una medida de capacidad por un número, hay que realizar la operación y expresar el resultado en esa misma unidad. En este caso&lt;/p&gt;&lt;p&gt;{{Q1}} l × {{Q2}} = {{A1}} l&lt;/p&gt;</t>
  </si>
  <si>
    <t>{
    "id": "M3-MyM-23b-A-3",
    "stimulus": "&lt;p&gt;Brittany's horses drink {{Q1}} l of water each day. How much water will they need for {{Q2}} days?&lt;/p&gt;",
    "template": "&lt;p&gt;They will need {{response}} l of water.&lt;/p&gt;",
    "hint": "&lt;p&gt;Multiply and express the result in the given unit of capacity.&lt;/p&gt;",
    "feedback": "&lt;p&gt;To multiply a measure of capacity by a number, you must perform the operation and express the result in the given unit. In this case:&lt;/p&gt;&lt;p style=\"text-align: center\"&gt;{{Q1}} l × {{Q2}} = {{A1}} l&lt;/p&gt;",
    "seed": {
        "parameters": [
            {
                "name": "Q1",
                "label": null,
                "min": 100,
                "max": 1000,
                "step": 10
            },
            {
                "name": "Q2",
                "label": null,
                "min": 2,
                "max": 9,
                "step": 1
            }
        ],
        "calculated": [
            {
                "name": "A1",
                "label": "{{function}}",
                "function": "{{Q1}}*{{Q2}}"
            }
        ],
        "uniques": true
    },
    "algorithm": {
        "name": "calculateOperation",
        "params": {
            "method": "equivLiteral",
            "keyboard": "NUMERICAL"
        }
    }
}</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</si>
  <si>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</si>
  <si>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</si>
  <si>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</si>
  <si>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</si>
  <si>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</si>
  <si>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</si>
  <si>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</si>
  <si>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
    "id": "M3-MyM-9a-I-1",
    "stimulus": "&lt;p&gt;Select the objects with a mass greater than 1 kg.&lt;/p&gt;",
    "hint": "&lt;p&gt;1 kg equals 1,000 g.&lt;/p&gt;",
    "feedback": "&lt;p&gt;1 kg equals 1,000 g.&lt;/p&gt;",
    "seed": {
        "parameters": [
            {
                "name": "Q1",
                "label": null,
                "min": 1,
                "max": 50,
                "step": 1
            },
            {
                "name": "Q2",
                "label": null,
                "min": 1,
                "max": 50,
                "step": 1
            },
            {
                "name": "Q3",
                "label": null,
                "min": 1,
                "max": 50,
                "step": 1
            }
        ],
        "calculated": [
            {
                "name": "A1",
                "label": "&lt;div style=\"display:flex; justify-content:center;\"&gt;&lt;img src=\"https://blueberry-assets.oneclick.es/M3_MyM_9a_1.svg\" width=\"300\"&gt;&lt;/img&gt;&lt;/ div&gt;"
            },
            {
                "name": "A2",
                "label": "&lt;div style=\"display:flex; justify-content:center;\"&gt;&lt;img src=\"https://blueberry-assets.oneclick.es/M3_MyM_9a_2.svg\" width=\"300\"&gt;&lt;/img&gt;&lt;/ div&gt;"
            },
            {
                "name": "A3",
                "label": "&lt;div style=\"display:flex; justify-content:center;\"&gt;&lt;img src=\"https://blueberry-assets.oneclick.es/M3_MyM_9a_3.svg\" width=\"300\"&gt;&lt;/img&gt;&lt;/ div&gt;"
            },
            {
                "name": "A4",
                "label": "&lt;div style=\"display:flex; justify-content:center;\"&gt;&lt;img src=\"https://blueberry-assets.oneclick.es/M3_MyM_9a_4.svg\" width=\"300\"&gt;&lt;/img&gt;&lt;/ div&gt;"
            },
            {
                "name": "A5",
                "label": "&lt;div style=\"display:flex; justify-content:center;\"&gt;&lt;img src=\"https://blueberry-assets.oneclick.es/M3_MyM_9a_5.svg\" width=\"300\"&gt;&lt;/img&gt;&lt;/ div&gt;",
                "incorrect": true,
                "feedback": "&lt;p&gt;The mass of a mobile phone is usually about 200 g.&lt;/p&gt;"
            },
            {
                "name": "A6",
                "label": "&lt;div style=\"display:flex; justify-content:center;\"&gt;&lt;img src=\"https://blueberry-assets.oneclick.es/M3_MyM_9a_6.svg\" width=\"300\"&gt;&lt;/img&gt;&lt;/ div&gt;",
                "incorrect": true,
                "feedback": "&lt;p&gt;The mass of an apple is usually between 170 g and 250 g.&lt;/p&gt;"
            },
            {
                "name": "A7",
                "label": "&lt;div style=\"display:flex; justify-content:center;\"&gt;&lt;img src=\"https://blueberry-assets.oneclick.es/M3_MyM_9a_7.svg\" width=\"300\"&gt;&lt;/img&gt;&lt;/ div&gt;",
                "incorrect": true,
                "feedback": "&lt;p&gt;The mass of a pencil is usually about 30 g.&lt;/p&gt;"
            },
            {
                "name": "A8",
                "label": "&lt;div style=\"display:flex; justify-content:center;\"&gt;&lt;img src=\"https://blueberry-assets.oneclick.es/M3_MyM_9a_8.svg\" width=\"300\"&gt;&lt;/img&gt;&lt;/ div&gt;",
                "incorrect": true,
                "feedback": "&lt;p&gt;The mass of a bag of candies is usually 100 g.&lt;/p&gt;"
            }
        ],
        "uniques": true
    },
    "algorithm": {
        "name": "trueFalse",
        "template": "Multiple choice – multiple response",
        "params": {
            "countCorrect": 2,
            "countIncorrect": 1,
            "showCheckIcon": false,
            "columns": 3
        }
    }
}</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</si>
  <si>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</si>
  <si>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</si>
  <si>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
    "id": "M3-MyM-9a-I-2",
    "stimulus": "&lt;p&gt;Select the objects with a mass less than 1 kg.&lt;/p&gt;",
    "hint": "&lt;p&gt;1 kg equals 1,000 g.&lt;/p&gt;",
    "feedback": "&lt;p&gt;1 kg equals 1,000 g.&lt;/p&gt;",
    "seed": {
        "parameters": [
            {
                "name": "Q1",
                "label": null,
                "min": 1,
                "max": 50,
                "step": 1
            },
            {
                "name": "Q2",
                "label": null,
                "min": 1,
                "max": 50,
                "step": 1
            },
            {
                "name": "Q3",
                "label": null,
                "min": 1,
                "max": 50,
                "step": 1
            }
        ],
        "calculated": [
            {
                "name": "A1",
                "label": "&lt;div style=\"display:flex; justify-content:center;\"&gt;&lt;img src=\"https://blueberry-assets.oneclick.es/M3_MyM_9a_1.svg\" width=\"300\"&gt;&lt;/img&gt;&lt;/ div&gt;",
                "incorrect": true,
                "feedback": "&lt;p&gt;The mass of a table can be between 10 kg and 100 kg.&lt;/p&gt;"
            },
            {
                "name": "A2",
                "label": "&lt;div style=\"display:flex; justify-content:center;\"&gt;&lt;img src=\"https://blueberry-assets.oneclick.es/M3_MyM_9a_2.svg\" width=\"300\"&gt;&lt;/img&gt;&lt;/ div&gt;",
                "incorrect": true,
                "feedback": "&lt;p&gt;The mass of a shark is usually between 700 kg and 1,000 kg.&lt;/p&gt;"
            },
            {
                "name": "A3",
                "label": "&lt;div style=\"display:flex; justify-content:center;\"&gt;&lt;img src=\"https://blueberry-assets.oneclick.es/M3_MyM_9a_3.svg\" width=\"300\"&gt;&lt;/img&gt;&lt;/ div&gt;",
                "incorrect": true,
                "feedback": "&lt;p&gt;The mass of a car is between 700 kg and 1,000 kg.&lt;/p&gt;"
            },
            {
                "name": "A4",
                "label": "&lt;div style=\"display:flex; justify-content:center;\"&gt;&lt;img src=\"https://blueberry-assets.oneclick.es/M3_MyM_9a_4.svg\" width=\"300\"&gt;&lt;/img&gt;&lt;/ div&gt;",
                "incorrect": true,
                "feedback": "&lt;p&gt;The mass of a television can be between 5 kg and 15 kg.&lt;/p&gt;"
            },
            {
                "name": "A5",
                "label": "&lt;div style=\"display:flex; justify-content:center;\"&gt;&lt;img src=\"https://blueberry-assets.oneclick.es/M3_MyM_9a_5.svg\" width=\"300\"&gt;&lt;/img&gt;&lt;/ div&gt;"
            },
            {
                "name": "A6",
                "label": "&lt;div style=\"display:flex; justify-content:center;\"&gt;&lt;img src=\"https://blueberry-assets.oneclick.es/M3_MyM_9a_6.svg\" width=\"300\"&gt;&lt;/img&gt;&lt;/ div&gt;"
            },
            {
                "name": "A7",
                "label": "&lt;div style=\"display:flex; justify-content:center;\"&gt;&lt;img src=\"https://blueberry-assets.oneclick.es/M3_MyM_9a_7.svg\" width=\"300\"&gt;&lt;/img&gt;&lt;/ div&gt;"
            },
            {
                "name": "A8",
                "label": "&lt;div style=\"display:flex; justify-content:center;\"&gt;&lt;img src=\"https://blueberry-assets.oneclick.es/M3_MyM_9a_8.svg\" width=\"300\"&gt;&lt;/img&gt;&lt;/ div&gt;"
            }
        ],
        "uniques": true
    },
    "algorithm": {
        "name": "trueFalse",
        "template": "Multiple choice – multiple response",
        "params": {
            "countCorrect": 2,
            "countIncorrect": 1,
            "showCheckIcon": false,
            "columns": 3
        }
    }
}</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</si>
  <si>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</si>
  <si>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</si>
  <si>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</si>
  <si>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</si>
  <si>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</si>
  <si>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
    "id": "M3-MyM-9a-E-1",
    "stimulus": "&lt;p&gt;Choose which of these units, &lt;i&gt;kilograms&lt;/i&gt; or &lt;i&gt;grams&lt;/i&gt;, is better for expressing the following masses. Write them in their abbreviated form.&lt;/p&gt;",
    "template": "&lt;p&gt;{{Q1}} {{response}}.&lt;/p&gt;&lt;p&gt;{{Q2}} {{response}}.&lt;/p&gt;&lt;p&gt;{{Q3}} {{response}}.&lt;/p&gt;",
    "hint": "&lt;p&gt;1 kg equals 1,000 g.&lt;/p&gt;",
    "feedback": "&lt;p&gt;1 kg equals 1,000 g.&lt;/p&gt;",
    "seed": {
        "parameters": [
            {
                "name": "Q1",
                "label": null,
                "list": [
                    "The mass of a sparrow is 30",
                    "The mass of a hamster is 120",
                    "The mass of a hummingbird is about 20"
                ]
            },
            {
                "name": "Q2",
                "label": null,
                "list": [
                    "The mass of a giraffe is about 1,000",
                    "The mass of a dog is usually about 30",
                    "The mass of a pig is about 150"
                ]
            },
            {
                "name": "Q3",
                "label": null,
                "list": [
                    "The mass of a lizard is about 2",
                    "The mass of a mouse is about 20",
                    "The mass of a pigeon is about 300"
                ]
            }
        ],
        "calculated": [
            {
                "name": "A1",
                "label": "g"
            },
            {
                "name": "A2",
                "label": "kg"
            },
            {
                "name": "A3",
                "label": "g"
            }
        ],
        "uniques": true
    },
    "algorithm": {
        "name": "calculateOperation",
        "template": "Cloze with text"
    }
}</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</si>
  <si>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</si>
  <si>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</si>
  <si>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</si>
  <si>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
    "id": "M3-MyM-9a-E-2",
    "stimulus": "&lt;p&gt;Choose which of these units, &lt;i&gt;kilograms&lt;/i&gt; or &lt;i&gt;grams&lt;/i&gt;, is better for expressing the following masses. Write them in their abbreviated form.&lt;/p&gt;",
    "template": "&lt;p&gt;{{Q1}} {{response}}.&lt;/p&gt;&lt;p&gt;{{Q2}} {{response}}.&lt;/p&gt;&lt;p&gt;{{Q3}} {{response}}.&lt;/p&gt;",
    "hint": "&lt;p&gt;1 kg equals 1,000 g.&lt;/p&gt;",
    "feedback": "&lt;p&gt;1 kg equals 1,000 g.&lt;/p&gt;",
    "seed": {
        "parameters": [
            {
                "name": "Q2",
                "label": null,
                "list": [
                    "The mass of a sparrow is 30",
                    "The mass of a hamster is 120",
                    "The mass of a hummingbird is about 20"
                ]
            },
            {
                "name": "Q1",
                "label": null,
                "list": [
                    "The mass of a giraffe is about 1,000",
                    "The mass of a dog is usually about 30",
                    "The mass of a pig is about 150"
                ]
            },
            {
                "name": "Q3",
                "label": null,
                "list": [
                    "The mass of a lizard is about 2",
                    "The mass of a mouse is about 20",
                    "The mass of a pigeon is about 300"
                ]
            }
        ],
        "calculated": [
            {
                "name": "A1",
                "label": "kg"
            },
            {
                "name": "A2",
                "label": "g"
            },
            {
                "name": "A3",
                "label": "g"
            }
        ],
        "uniques": true
    },
    "algorithm": {
        "name": "calculateOperation",
        "template": "Cloze with text"
    }
}</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</si>
  <si>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</si>
  <si>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</si>
  <si>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</si>
  <si>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</si>
  <si>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</si>
  <si>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</si>
  <si>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</si>
  <si>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</si>
  <si>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</si>
  <si>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
    "id": "M3-MyM-9b-I-1",
    "stimulus": "&lt;p&gt;Select which of these equivalences is correct.&lt;/p&gt;",
    "hint": "&lt;p&gt;This is the equivalence between kilograms and grams:&lt;/p&gt;&lt;p style=\"text-align: center\"&gt;1 kg = 1,000 g&lt;/p&gt;",
    "feedback": "&lt;p&gt;This is the equivalence between kilograms and grams:&lt;/p&gt;&lt;p style=\"text-align: center\"&gt;1 kg = 1,000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"&lt;p&gt;The correct equivalence is:&lt;/p&gt;&lt;p&gt;{{Q2}} kg × 1,000 = {{T4}} g&lt;/p&gt;"
            },
            {
                "name": "A3",
                "label": "{{Q3}} kg = {{function}} g",
                "function": "{{Q3}}*10",
                "incorrect": true,
                "feedback": "&lt;p&gt;The correct equivalence is:&lt;/p&gt;&lt;p&gt;{{Q3}} kg × 1,000 = {{T5}} g&lt;/p&gt;"
            }
        ],
        "uniques": true
    },
    "algorithm": {
        "name": "trueFalse",
        "template": "Multiple choice – standard",
        "params": {
            "countCorrect": 1,
            "countIncorrect": 2,
            "showCheckIcon":false,
            "columns": 3
        }
    }
}</t>
  </si>
  <si>
    <t>Calcula la siguiente equivalencia.
{{Q1}} kg = {{A1}} g</t>
  </si>
  <si>
    <t>Q1: Mín 1;Máx 50; Step: 1</t>
  </si>
  <si>
    <t>&lt;p&gt;La equivalencia entre kilogramos y gramos es:&lt;/p&gt;&lt;p&gt;1 kg = 1 000 g&lt;/p&gt;&lt;p&gt;{{Q1}} kg × 1 000 = {{A1}} g&lt;/p&gt;</t>
  </si>
  <si>
    <t>{
    "id": "M3-MyM-9b-E-1",
    "stimulus": "&lt;p&gt;Find the following equivalence.&lt;/p&gt;",
    "template": "&lt;p style=\"text-align: center\"&gt;{{Q1}} kg = {{response}} g&lt;/p&gt;",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50,
                "step": 1
            }
        ],
        "calculated": [
            {
                "name": "A1",
                "label": "{{function}}",
                "function": "{{Q1}}*1000"
            }
        ],
        "uniques": true
    },
    "algorithm": {
        "name": "calculateOperation",
        "params": {
            "method": "equivLiteral",
            "keyboard": "NUMERICAL"
        }
    }
}</t>
  </si>
  <si>
    <t>Vera ha comprado &lt;span class=\"no-break\"&gt;{{Q1}} kg&lt;/span&gt; de comida para patos. ¿Cuántos gramos son?
Ha comprado &lt;span class=\"no-break\"&gt;{{A1}} g&lt;/span&gt; de comida.</t>
  </si>
  <si>
    <t xml:space="preserve">Q1: Mín: 1; Máx: 20; Step: 1
</t>
  </si>
  <si>
    <t>{
    "id": "M3-MyM-9b-A-1",
    "stimulus": "&lt;p&gt;Vera bought &lt;span class=\"no-break\"&gt;{{Q1}} kg&lt;/span&gt; of duck food. How many grams are they equivalent to?&lt;/p&gt;",
    "template": "&lt;p&gt;She bought &lt;span class=\"no-break\"&gt;{{response}} g&lt;/span&gt; of food.&lt;/p&gt;",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20,
                "step": 1
            }
        ],
        "calculated": [
            {
                "name": "A1",
                "label": "{{function}}",
                "function": "{{Q1}}*1000"
            }
        ],
        "uniques": true
    },
    "algorithm": {
        "name": "calculateOperation",
        "params": {
            "method": "equivLiteral",
            "keyboard": "NUMERICAL"
        }
    }
}</t>
  </si>
  <si>
    <t>Santiago ha preparado una barbacoa con &lt;span class=\"no-break\"&gt;{{Q1}} kg&lt;/span&gt; de carne para sus amigos. ¿A cuántos gramos equivalen?
Ha cocinado &lt;span class=\"no-break\"&gt;{{A1}} g&lt;/span&gt; de carne.</t>
  </si>
  <si>
    <t>Q1: Mín: 1; Máx: 12; Step: 1</t>
  </si>
  <si>
    <t>{
    "id": "M3-MyM-9b-A-2",
    "stimulus": "&lt;p&gt;Santiago used &lt;span class=\"no-break\"&gt;{{Q1}} kg&lt;/span&gt; of meat to prepare a barbecue for his friends. How many grams is this  equivalent to?&lt;/p&gt;",
    "template": "&lt;p&gt;He cooked &lt;span class=\"no-break\"&gt;{{response}} g&lt;/span&gt; of meat.&lt;/p&gt;",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12,
                "step": 1
            }
        ],
        "calculated": [
            {
                "name": "A1",
                "label": "{{function}}",
                "function": "{{Q1}}*1000"
            }
        ],
        "uniques": true
    },
    "algorithm": {
        "name": "calculateOperation",
        "params": {
            "method": "equivLiteral",
            "keyboard": "NUMERICAL"
        }
    }
}</t>
  </si>
  <si>
    <t>Para reparar un muro se necesitan &lt;span class=\"no-break\"&gt;{{Q1}} kg&lt;/span&gt; de cemento. ¿A cuántos gramos equivalen?
Equivalen a &lt;span class=\"no-break\"&gt;{{A1}} g.&lt;/span&gt;</t>
  </si>
  <si>
    <t>Q1: Mín: 1; Máx: 50; Step: 1</t>
  </si>
  <si>
    <t>{
    "id": "M3-MyM-9b-A-3",
    "stimulus": "&lt;p&gt;To repair a wall a worker needs &lt;span class=\"no-break\"&gt;{{Q1}} kg&lt;/span&gt; of cement. How many grams are they equivalent to?&lt;/p&gt;",
    "template": "&lt;p&gt;They are equivalent to &lt;span class=\"no-break\"&gt;{{response}} g.&lt;/span&gt;&lt;/p&gt;",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50,
                "step": 1
            }
        ],
        "calculated": [
            {
                "name": "A1",
                "label": "{{function}}",
                "function": "{{Q1}}*1000"
            }
        ],
        "uniques": true
    },
    "algorithm": {
        "name": "calculateOperation",
        "params": {
            "method": "equivLiteral",
            "keyboard": "NUMERICAL"
        }
    }
}</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</si>
  <si>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</si>
  <si>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</si>
  <si>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</si>
  <si>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</si>
  <si>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</si>
  <si>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&lt;p&gt;Como están expresadas en la misma unidad, solo hay que comparar sus cifras empezando por la izquierda.&lt;/p&gt;</t>
  </si>
  <si>
    <t>&lt;p&gt;Para comparar medidas de masa, tienen que estar todas expresadas en la misma unidad. Después, se comparan sus cifras empezando por la izquierda.&lt;/p&gt;
(No TE individual)</t>
  </si>
  <si>
    <t>{
    "id": "M3-MyM-9c-I-1",
    "stimulus": "&lt;p&gt;Select the mass that is less than {{Q1}} kg.&lt;/p&gt;",
    "feedback": "&lt;p&gt;To compare mass measurements, they must all be expressed in the same unit. The numbers are then compared starting from the left.&lt;/p&gt;",
    "hint": "&lt;p&gt;Since they are expressed in the same unit, compare the numbers starting from the left.&lt;/p&gt;",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</si>
  <si>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</si>
  <si>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</si>
  <si>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</si>
  <si>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</si>
  <si>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</si>
  <si>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</si>
  <si>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</si>
  <si>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
    "id": "M3-MyM-9c-E-1",
    "seed": {
        "parameters": [
            {
                "name": "Q1",
                "label": null,
                "min": 1000,
                "max": 5000,
                "step": 1000
            },
            {
                "name": "Q2",
                "label": null,
                "min": 1000,
                "max": 5000,
                "step": 1000
            },
            {
                "name": "Q3",
                "label": null,
                "min": 250,
                "max": 5000,
                "step": 25
            },
            {
                "name": "Q4",
                "label": null,
                "min": 250,
                "max": 5000,
                "step": 25
            }
        ],
        "uniques": true
    },
    "scaffolding": [
        {
            "id": "step-0",
            "stimulus": "&lt;p&gt;Drag and put the following mass measurements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 measurements in the correct order from highest to lowest.&lt;/p&gt;"
                    },
                    {
                        "name": "1-A2",
                        "label": "&lt;p&gt;Put the mass measurements in the correct order from lowest to highest.&lt;/p&gt;",
                        "incorrect": true
                    },
                    {
                        "name": "1-A3",
                        "label": "&lt;p&gt;Find out the largest mass measurement.&lt;/p&gt;",
                        "incorrect": true
                    }
                ]
            },
            "algorithm": {
                "name": "trueFalse",
                "template": "Multiple choice – standard"
            }
        },
        {
            "id": "step-2",
            "stimulus": "&lt;p&gt;To arrange the different measurements, they must be expressed in the same unit. Which of these unit conversions is correct?&lt;/p&gt;",
            "seed": {
                "calculated": [
                    {
                        "name": "2-A1",
                        "label": "&lt;p&gt;1 kg = 1 000 g&lt;/p&gt;"
                    },
                    {
                        "name": "2-A2",
                        "label": "&lt;p&gt;1 kg = 10 g&lt;/p&gt;",
                        "incorrect": true
                    },
                    {
                        "name": "2-A3",
                        "label": "&lt;p&gt;1 000 kg = 1 g&lt;/p&gt;",
                        "incorrect": true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</si>
  <si>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</si>
  <si>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</si>
  <si>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</si>
  <si>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</si>
  <si>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</si>
  <si>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</si>
  <si>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</si>
  <si>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
    "id": "M3-MyM-9c-A-1",
    "seed": {
        "parameters": [
            {
                "name": "Q1",
                "label": null,
                "list": [
                    1000,
                    2000,
                    3000
                ]
            },
            {
                "name": "Q2",
                "label": null,
                "min": 800,
                "max": 1200,
                "step": 25
            },
            {
                "name": "Q3",
                "label": null,
                "list": [
                    1000,
                    2000,
                    3000
                ]
            },
            {
                "name": "Q4",
                "label": null,
                "min": 800,
                "max": 1200,
                "step": 25
            },
            {
                "name": "Q5",
                "list": [
                    "Gouda",
                    "Parmesan",
                    "raclette",
                    "cheddar",
                    "Edam",
                    "mozzarella",
                    "provolone"
                ]
            },
            {
                "name": "Q6",
                "list": [
                    "Gouda",
                    "Parmesan",
                    "raclette",
                    "cheddar",
                    "Edam",
                    "mozzarella",
                    "provolone"
                ]
            },
            {
                "name": "Q7",
                "list": [
                    "Gouda",
                    "Parmesan",
                    "raclette",
                    "cheddar",
                    "Edam",
                    "mozzarella",
                    "provolone"
                ]
            },
            {
                "name": "Q8",
                "list": [
                    "Gouda",
                    "Parmesan",
                    "raclette",
                    "cheddar",
                    "Edam",
                    "mozzarella",
                    "provolone"
                ]
            }
        ],
        "uniques": true
    },
    "scaffolding": [
        {
            "id": "step-0",
            "stimulus": "&lt;p&gt;Rodrigo wants to cook lasagna and needs to buy a big wedge of cheese. Drag and put the following masses of cheese in the correct order from highest &lt;span style=\"color:#FF0000\";&gt;⭡&lt;/span&gt; to lowest &lt;span style=\"color:#FF0000\";&gt;⭣&lt;/span&gt;. &lt;/ P&gt;",
            "seed": {
                "calculated": [
                    {
                        "name": "T1",
                        "function": "{{Q1}}/1000",
                        "temp": true
                    },
                    {
                        "name": "T3",
                        "function": "{{Q3}}/1000",
                        "temp": true
                    },
                    {
                        "name": "0-A1",
                        "label": "{{T1}} kg of {{Q5}}",
                        "function": "{{Q1}}"
                    },
                    {
                        "name": "0-A2",
                        "label": "{{Q2}} g of {{Q6}}",
                        "function": "{{Q2}}"
                    },
                    {
                        "name": "0-A3",
                        "label": "{{T3}} kg of {{Q7}}",
                        "function": "{{Q3}}"
                    },
                    {
                        "name": "0-A4",
                        "label": "{{Q4}} g of {{Q8}}",
                        "function": "{{Q4}}"
                    }
                ]
            },
            "algorithm": {
                "name": "orderNumbers",
                "params": {
                    "order": "desc"
                }
            }
        },
        {
            "id": "step-1",
            "stimulus": "&lt;p&gt;What does the statement ask for?&lt;/p&gt;",
            "seed": {
                "calculated": [
                    {
                        "name": "1-A1",
                        "label": "&lt;p&gt;Put the masses in the correct from highest to lowest.&lt;/p&gt;"
                    },
                    {
                        "name": "1-A2",
                        "label": "&lt;p&gt;Put the masses in the correct from lowest to highest.&lt;/p&gt;",
                        "incorrect": true
                    },
                    {
                        "name": "1-A3",
                        "label": "&lt;p&gt;Select the cheese with the lowest mass.&lt;/p&gt;",
                        "incorrect": true
                    }
                ]
            },
            "algorithm": {
                "name": "trueFalse",
                "template": "Multiple choice – standard"
            }
        },
        {
            "id": "step-2",
            "stimulus": "&lt;p&gt;To arrange the measurements, you must express them in the same unit. Which of these equivalences is correct?&lt;/p&gt;",
            "seed": {
                "calculated": [
                    {
                        "name": "2-A1",
                        "label": "&lt;p&gt;1 kg = 1 000 g&lt;/p&gt;"
                    },
                    {
                        "name": "2-A2",
                        "label": "&lt;p&gt;1 kg = 10 g&lt;/p&gt;",
                        "incorrect": true
                    },
                    {
                        "name": "2-A3",
                        "label": "&lt;p&gt;1 000 kg = 1 g&lt;/p&gt;",
                        "incorrect": true
                    }
                ]
            },
            "algorithm": {
                "name": "trueFalse",
                "template": "Multiple choice – standard"
            }
        },
        {
            "id": "step-3",
            "stimulus": "&lt;p&gt;Using the previous equation, convert all quantities to grams.&lt;/p&gt;",
            "template": "&lt;p style=\"text-align: center\"&gt;{{T1}} kg = {{T1}} × 1 000 = {{response}} g&lt;/p&gt;&lt;p style=\"text-align: center\"&gt;{{T3}} kg = {{T3}} × 1 000 = {{response}} g&lt;/p&gt;",
            "seed": {
                "calculated": [
                    {
                        "name": "T1",
                        "function": "{{Q1}}/1000",
                        "temp": true
                    },
                    {
                        "name": "T3",
                        "function": "{{Q3}}/1000",
                        "temp": true
                    },
                    {
                        "name": "4-A1",
                        "label": "{{function}}",
                        "function": "{{Q1}}"
                    },
                    {
                        "name": "4-A2",
                        "label": "{{function}}",
                        "function": "{{Q3}}"
                    }
                ]
            },
            "algorithm": {
                "name": "calculateOperation",
                "params": {
                    "method": "equivLiteral",
                    "keyboard": "NUMERICAL"
                }
            }
        },
        {
            "id": "step-4",
            "stimulus": "&lt;p&gt;Using the results above, drag and put the mass measurements in the correct from highest &lt;span style=\"color:#FF0000\";&gt;⭡&lt;/span&gt; to lowest &lt;span style=\"color:#FF0000\";&gt;⭣&lt;/span&gt;.&lt;/p&gt;",
            "seed": {
                "calculated": [
                    {
                        "name": "T1",
                        "function": "{{Q1}}/1000",
                        "temp": true
                    },
                    {
                        "name": "T3",
                        "function": "{{Q3}}/1000",
                        "temp": true
                    },
                    {
                        "name": "5-A1",
                        "label": "{{T1}} kg = {{Q1}} g",
                        "function": "{{Q1}}"
                    },
                    {
                        "name": "5-A2",
                        "label": "{{Q2}} g",
                        "function": "{{Q2}}"
                    },
                    {
                        "name": "5-A3",
                        "label": "{{T3}} kg = {{Q3}} g",
                        "function": "{{Q3}}"
                    },
                    {
                        "name": "5-A4",
                        "label": "{{Q4}} g",
                        "function": "{{Q4}}"
                    }
                ]
            },
            "algorithm": {
                "name": "orderNumbers",
                "params": {
                    "order": "desc"
                }
            }
        }
    ]
}</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</si>
  <si>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</si>
  <si>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</si>
  <si>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</si>
  <si>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</si>
  <si>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</si>
  <si>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
    "id": "M3-MyM-9c-A-2",
    "seed": {
        "parameters": [
            {
                "name": "Q1",
                "label": null,
                "list": [
                    1000,
                    2000,
                    3000
                ]
            },
            {
                "name": "Q2",
                "label": null,
                "list": [
                    1000,
                    2000,
                    3000
                ]
            },
            {
                "name": "Q3",
                "label": null,
                "min": 250,
                "max": 3000,
                "step": 25
            },
            {
                "name": "Q4",
                "label": null,
                "min": 250,
                "max": 3000,
                "step": 25
            }
        ],
        "uniques": true
    },
    "scaffolding": [
        {
            "id": "step-0",
            "stimulus": "&lt;p&gt;Alejandra has distributed several loaves of bread into four baskets. Drag and put the bread masses that each basket contains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bread masses in the baskets in the correct order from highest to lowest.&lt;/p&gt;"
                    },
                    {
                        "name": "1-A2",
                        "label": "&lt;p&gt;Put the bread masses in the correct order from lowest to highest.&lt;/p&gt;",
                        "incorrect": true
                    },
                    {
                        "name": "1-A3",
                        "label": "&lt;p&gt;Select the basket with the largest amount of bread in it.&lt;/p&gt;",
                        "incorrect": true
                    }
                ]
            },
            "algorithm": {
                "name": "trueFalse",
                "template": "Multiple choice – standard"
            }
        },
        {
            "id": "step-2",
            "stimulus": "&lt;p&gt;To arrange the different measurements, they must be expressed in the same unit. Which of these unit conversions is correct?&lt;/p&gt;",
            "seed": {
                "calculated": [
                    {
                        "name": "2-A1",
                        "label": "&lt;p&gt;1 000 kg = 1 g&lt;/p&gt;",
                        "incorrect": true
                    },
                    {
                        "name": "2-A2",
                        "label": "&lt;p&gt;1 kg = 10 g&lt;/p&gt;",
                        "incorrect": true
                    },
                    {
                        "name": "2-A3",
                        "label": "&lt;p&gt;1 kg = 1 000 g&lt;/p&gt;"
                    }
                ]
            },
            "algorithm": {
                "name": "trueFalse",
                "template": "Multiple choice – standard"
            }
        },
        {
            "id": "step-3",
            "stimulus": "&lt;p&gt;Using the previous equation, convert all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</si>
  <si>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</si>
  <si>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</si>
  <si>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</si>
  <si>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</si>
  <si>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
    "id": "M3-MyM-9c-A-3",
    "seed": {
        "parameters": [
            {
                "name": "Q1",
                "label": null,
                "list": [
                    1000,
                    2000,
                    3000
                ]
            },
            {
                "name": "Q2",
                "label": null,
                "list": [
                    1000,
                    2000,
                    3000
                ]
            },
            {
                "name": "Q3",
                "label": null,
                "min": 400,
                "max": 3000,
                "step": 25
            },
            {
                "name": "Q4",
                "label": null,
                "min": 400,
                "max": 3000,
                "step": 25
            }
        ],
        "uniques": true
    },
    "scaffolding": [
        {
            "id": "step-0",
            "stimulus": "&lt;p&gt;A team of vets has recorded the weight of four puppies.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pups in the correct order from highest to lowest.&lt;/p&gt;"
                    },
                    {
                        "name": "1-A2",
                        "label": "&lt;p&gt;Put the masses of the pups in the correct order from lowest to highest.&lt;/p&gt;",
                        "incorrect": true
                    },
                    {
                        "name": "1-A3",
                        "label": "&lt;p&gt;Select the puppy with the lowest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</si>
  <si>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</si>
  <si>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</si>
  <si>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</si>
  <si>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</si>
  <si>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</si>
  <si>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</si>
  <si>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
    "id": "M3-MyM-9c-A-4",
    "seed": {
        "parameters": [
            {
                "name": "Q1",
                "label": null,
                "list": [
                    3000,
                    4000,
                    5000
                ]
            },
            {
                "name": "Q2",
                "label": null,
                "list": [
                    3000,
                    4000,
                    5000
                ]
            },
            {
                "name": "Q3",
                "label": null,
                "min": 3000,
                "max": 5000,
                "step": 50
            },
            {
                "name": "Q4",
                "label": null,
                "min": 3000,
                "max": 5000,
                "step": 50
            }
        ],
        "uniques": true
    },
    "scaffolding": [
        {
            "id": "step-0",
            "stimulus": "&lt;p&gt;A farmer is comparing four of his watermelons.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watermelons in the correct order from lowest to highest.&lt;/p&gt;",
                        "incorrect": true
                    },
                    {
                        "name": "1-A2",
                        "label": "&lt;p&gt;Put the masses of the watermelons in the correct order from highest to lowest.&lt;/p&gt;"
                    },
                    {
                        "name": "1-A3",
                        "label": "&lt;p&gt;Select the watermelon with the lowest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</si>
  <si>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</si>
  <si>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</si>
  <si>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</si>
  <si>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</si>
  <si>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
    "id": "M3-MyM-9c-A-5",
    "seed": {
        "parameters": [
            {
                "name": "Q1",
                "label": null,
                "list": [
                    1000,
                    2000,
                    3000,
                    4000,
                    5000
                ]
            },
            {
                "name": "Q2",
                "label": null,
                "list": [
                    1000,
                    2000,
                    3000,
                    4000,
                    5000
                ]
            },
            {
                "name": "Q3",
                "label": null,
                "min": 250,
                "max": 5000,
                "step": 25
            },
            {
                "name": "Q4",
                "label": null,
                "min": 250,
                "max": 5000,
                "step": 25
            }
        ],
        "uniques": true
    },
    "scaffolding": [
        {
            "id": "step-0",
            "stimulus": "&lt;p&gt;On a construction site, four bags have been filled with these amounts of sand.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sandbags in the correct order from lowest to highest.&lt;/p&gt;",
                        "incorrect": true
                    },
                    {
                        "name": "1-A2",
                        "label": "&lt;p&gt;Put the masses of the sandbags in the correct order from highest to lowest.&lt;/p&gt;"
                    },
                    {
                        "name": "1-A3",
                        "label": "&lt;p&gt;Select the sandbag with the lower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</si>
  <si>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</si>
  <si>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</si>
  <si>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</si>
  <si>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</si>
  <si>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</si>
  <si>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</si>
  <si>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
    "id": "M3-MyM-12a-I-1",
    "stimulus": "&lt;p&gt;Select the correct result of the following operation.&lt;/p&gt;",
    "template": "&lt;p style=\"text-align: center\"&gt;{{Q1}}g + {{Q2}}g = {{response}}g&lt;/p&gt;",
    "hint": "&lt;p&gt;To add mass measurements, all quantities must be expressed in the same unit.&lt;/p&gt;",
    "feedback": "&lt;p&gt;To add mass measurements, all quantities must be expressed in the same unit.&lt;/p&gt;",
    "seed": {
        "parameters": [
            {
                "name": "Q1",
                "label": null,
                "min": 100,
                "max": 3000,
                "step": 1
            },
            {
                "name": "Q2",
                "label": null,
                "min": 100,
                "max": 3000,
                "step": 1
            },
            {
                "name": "Q3",
                "label": null,
                "min": 1,
                "max": 99,
                "step": 1
            },
            {
                "name": "Q4",
                "label": null,
                "min": 1,
                "max": 99,
                "step": 1
            }
        ],
        "calculated": [
            {
                "name": "A1",
                "label": "{{function}}",
                "function": "{{Q1}}+{{Q2}}",
                "group": 1
            },
            {
                "name": "A2",
                "label": "{{function}}",
                "function": "{{Q1}}+{{Q2}}-{{Q3}}",
                "group": 1,
                "incorrect": true
            },
            {
                "name": "A3",
                "label": "{{function}}",
                "function": "{{Q1}}+{{Q2}}+{{Q4}}",
                "group": 1,
                "incorrect": true
            }
        ],
        "uniques": true
    },
    "algorithm": {
        "name": "groupResponses",
        "template": "Cloze with drop down"
    }
}</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</si>
  <si>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</si>
  <si>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</si>
  <si>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</si>
  <si>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</si>
  <si>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
    "id": "M3-MyM-12a-I-2",
    "stimulus": "&lt;p&gt;Select the correct result of the following operation.&lt;/p&gt;",
    "template": "&lt;p style=\"text-align: center\"&gt;{{T1}} g − {{Q2}} g = {{response}} g&lt;/p&gt;",
    "hint": "&lt;p&gt;To subtract mass measurements, all quantities must be expressed in the same unit.&lt;/p&gt;",
    "feedback": "&lt;p&gt;To subtract mass measurements, all quantities must be expressed in the same unit.&lt;/p&gt;",
    "seed": {
        "parameters": [
            {
                "name": "Q1",
                "label": null,
                "min": 100,
                "max": 999,
                "step": 1
            },
            {
                "name": "Q2",
                "label": null,
                "min": 100,
                "max": 999,
                "step": 1
            },
            {
                "name": "Q3",
                "label": null,
                "min": 1,
                "max": 99,
                "step": 1
            },
            {
                "name": "Q4",
                "label": null,
                "min": 1,
                "max": 99,
                "step": 1
            }
        ],
        "calculated": [
            {
                "name": "T1",
                "label": "{{function}}",
                "function": "{{Q1}}+{{Q2}}",
                "temp": true
            },
            {
                "name": "A1",
                "label": "{{function}}",
                "function": "{{Q1}}",
                "group": 1
            },
            {
                "name": "A2",
                "label": "{{function}}",
                "function": "{{Q1}}+{{Q3}}",
                "group": 1,
                "incorrect": true
            },
            {
                "name": "A3",
                "label": "{{function}}",
                "function": "{{Q1}}+{{Q4}}",
                "group": 1,
                "incorrect": true
            }
        ],
        "uniques": true
    },
    "algorithm": {
        "name": "groupResponses",
        "template": "Cloze with drop down"
    }
}</t>
  </si>
  <si>
    <t>Calcula la siguiente suma.
{{Q1}} g + {{Q2}} g = {{A1}} g</t>
  </si>
  <si>
    <t>Q1-Q2: Mín: 100; Máx: 1000; Step: 1</t>
  </si>
  <si>
    <t>{
    "id": "M3-MyM-12a-E-1",
    "stimulus": "&lt;p&gt;Calculate the following addition.&lt;/p&gt;",
    "template": "&lt;p style=\"text-align: center\"&gt;{{Q1}}g + {{Q2}}g = {{response}}g&lt;/p&gt;",
    "hint": "&lt;p&gt;To add mass measurements, all quantities must be expressed in the same unit.&lt;/p&gt;",
    "feedback": "&lt;p&gt;To add mass measurements, all quantities must be expressed in the same unit.&lt;/p&gt;",
    "seed": {
        "parameters": [
            {
                "name": "Q1",
                "label": null,
                "min": 100,
                "max": 1000,
                "step": 1
            },
            {
                "name": "Q2",
                "label": null,
                "min": 100,
                "max": 1000,
                "step": 1
            }
        ],
        "calculated": [
            {
                "name": "A1",
                "label": "{{function}}",
                "function": "{{Q1}}+{{Q2}}"
            }
        ],
        "uniques": true
    },
    "algorithm": {
        "name": "calculateOperation",
        "params": {
            "method": "equivLiteral",
            "keyboard": "NUMERICAL"
        }
    }
}</t>
  </si>
  <si>
    <t>Calcula la siguiente resta.
{{T2}} g  −{{Q4]} g = {{A2}} g</t>
  </si>
  <si>
    <t>T2 = {{Q3}}+{{Q4}}
A2 = {{Q3}}</t>
  </si>
  <si>
    <t>{
    "id": "M3-MyM-12a-E-2",
    "stimulus": "&lt;p&gt;Calculate the following subtraction.&lt;/p&gt;",
    "template": "&lt;p style=\"text-align: center\"&gt;{{T2}} g − {{Q4}} g = {{response}} g&lt;/p&gt;",
    "hint": "&lt;p&gt;To subtract mass measurements, all quantities must be expressed in the same unit.&lt;/p&gt;",
    "feedback": "&lt;p&gt;To subtract mass measurements, all quantities must be expressed in the same unit.&lt;/p&gt;",
    "seed": {
        "parameters": [
            {
                "name": "Q3",
                "label": null,
                "min": 100,
                "max": 1000,
                "step": 1
            },
            {
                "name": "Q4",
                "label": null,
                "min": 100,
                "max": 1000,
                "step": 1
            }
        ],
        "calculated": [
            {
                "name": "T2",
                "label": "{{function}}",
                "function": "{{Q3}}+{{Q4}}",
                "temp": true
            },
            {
                "name": "A2",
                "label": "{{function}}",
                "function": "{{Q3}}"
            }
        ],
        "uniques": true
    },
    "algorithm": {
        "name": "calculateOperation",
        "params": {
            "method": "equivLiteral",
            "keyboard": "NUMERICAL"
        }
    }
}</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</si>
  <si>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</si>
  <si>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</si>
  <si>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</si>
  <si>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
    "id": "M3-MyM-12a-A-1",
    "stimulus": "&lt;p&gt;Gonzalo had {{Q1}} g of flour at home and went to the market to buy {{Q2}} g more. Calculate how many grams of flour he has now.&lt;/ P&gt;",
    "template": "&lt;p&gt;He has a total of {{response}} g of flour.&lt;/p&gt;",
    "hint": "&lt;p&gt;To add mass measurements, all quantities must be expressed in the same unit.&lt;/p&gt;",
    "feedback": "&lt;p&gt;To add mass measurements, all quantities must be expressed in the same unit.&lt;/p&gt;",
    "seed": {
        "parameters": [
            {
                "name": "Q1",
                "label": null,
                "min": 100,
                "max": 1000,
                "step": 10
            },
            {
                "name": "Q2",
                "label": null,
                "min": 100,
                "max": 5000,
                "step": 10
            }
        ],
        "calculated": [
            {
                "name": "A1",
                "label": "{{function}}",
                "function": "{{Q1}}+{{Q2}}"
            }
        ],
        "uniques": true
    },
    "algorithm": {
        "name": "calculateOperation",
        "params": {
            "method": "equivLiteral",
            "keyboard": "NUMERICAL"
        }
    }
}</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</si>
  <si>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</si>
  <si>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</si>
  <si>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</si>
  <si>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
    "id": "M3-MyM-12a-A-2",
    "stimulus": "&lt;p&gt;An empty glass container weighing &lt;span class=\"no-break\"&gt;{{Q1}} g&lt;/span&gt; has been filled with &lt;span class=\"no-break\"&gt;{{Q2}} g&lt;/span&gt; of water. Calculate the total weight of the filled container.&lt;/p&gt;",
    "template": "&lt;p&gt;It weighs &lt;span class=\"no-break\"&gt;{{response}} g.&lt;/span&gt;&lt;/p&gt;",
    "hint": "&lt;p&gt;To add mass measurements, all quantities must be expressed in the same unit.&lt;/p&gt;",
    "feedback": "&lt;p&gt;To add mass measurements, all quantities must be expressed in the same unit.&lt;/p&gt;",
    "seed": {
        "parameters": [
            {
                "name": "Q1",
                "label": null,
                "min": 500,
                "max": 1000,
                "step": 10
            },
            {
                "name": "Q2",
                "label": null,
                "min": 1000,
                "max": 5000,
                "step": 10
            }
        ],
        "calculated": [
            {
                "name": "A1",
                "label": "{{function}}",
                "function": "{{Q1}}+{{Q2}}"
            }
        ],
        "uniques": true
    },
    "algorithm": {
        "name": "calculateOperation",
        "params": {
            "method": "equivLiteral",
            "keyboard": "NUMERICAL"
        }
    }
}</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</si>
  <si>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</si>
  <si>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</si>
  <si>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</si>
  <si>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</si>
  <si>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
    "id": "M3-MyM-12a-A-3",
    "stimulus": "&lt;p&gt;Alice had {{Q1}} g of lentils in a jar and used {{Q2}} g to prepare a meal. Calculate how many grams of lentils are left in the jar.&lt;/ P&gt;",
    "template": "&lt;p&gt;There are {{response}} g of lentils left.&lt;/p&gt;",
    "hint": "&lt;p&gt;To subtract mass measurements, all quantities must be expressed in the same unit.&lt;/p&gt;",
    "feedback": "&lt;p&gt;To subtract mass measurements, all quantities must be expressed in the same unit.&lt;/p&gt;",
    "seed": {
        "parameters": [
            {
                "name": "Q1",
                "label": null,
                "min": 1500,
                "max": 2500,
                "step": 10
            },
            {
                "name": "Q2",
                "label": null,
                "min": 250,
                "max": 1000,
                "step": 10
            }
        ],
        "calculated": [
            {
                "name": "A1",
                "label": "{{function}}",
                "function": "{{Q1}}-{{Q2}}"
            }
        ],
        "uniques": true
    },
    "algorithm": {
        "name": "calculateOperation",
        "params": {
            "method": "equivLiteral",
            "keyboard": "NUMERICAL"
        }
    }
}</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</si>
  <si>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</si>
  <si>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</si>
  <si>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</si>
  <si>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</si>
  <si>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</si>
  <si>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</si>
  <si>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</si>
  <si>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
    "id": "M3-MyM-12b-I-1",
    "stimulus": "&lt;p&gt;Drag the solution of the following multiplication.&lt;/p&gt;",
    "template": "&lt;p style=\"text-align: center\"&gt;{{Q1}} g × {{Q2}} = {{response}} g&lt;/p&gt;",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100,
                "max": 999,
                "step": 1
            },
            {
                "name": "Q2",
                "label": null,
                "min": 2,
                "max": 9,
                "step": 1
            },
            {
                "name": "Q3",
                "label": null,
                "min": 10,
                "max": 90,
                "step": 10
            }
        ],
        "calculated": [
            {
                "name": "A1",
                "label": "{{function}}",
                "function": "{{Q1}}*{{Q2}}"
            },
            {
                "name": "A3",
                "label": "{{function}}",
                "function": "{{Q1}}+{{Q2}}",
                "incorrect": true
            },
            {
                "name": "A4",
                "label": "{{function}}",
                "function": "{{Q1}}-{{Q2}}",
                "incorrect": true
            },
            {
                "name": "A5",
                "label": "{{function}}",
                "function": "{{Q1}}*{{Q2}}+{{Q3}}",
                "incorrect": true
            }
        ],
        "uniques": true
    },
    "algorithm": {
        "name": "calculateOperation",
        "template": "Cloze with drag &amp; drop",
        "params": {
            "keyboard": "NUMERICAL"
        }
    }
}</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</si>
  <si>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</si>
  <si>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</si>
  <si>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</si>
  <si>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</si>
  <si>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</si>
  <si>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
    "id": "M3-MyM-12b-I-2",
    "stimulus": "&lt;p&gt;Drag the solution of this division.&lt;/p&gt;",
    "template": "&lt;p style=\"text-align: center\"&gt;{{T1}} g : {{Q2}} = {{response}} g&lt;/p&gt;",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1
            },
            {
                "name": "Q2",
                "label": null,
                "min": 2,
                "max": 9,
                "step": 1
            },
            {
                "name": "Q3",
                "label": null,
                "min": 10,
                "max": 90,
                "step": 10
            }
        ],
        "calculated": [
            {
                "name": "T1",
                "label": "{{function}}",
                "function": "{{Q1}}*{{Q2}}",
                "temp": true
            },
            {
                "name": "A1",
                "label": "{{function}}",
                "function": "{{Q1}}"
            },
            {
                "name": "A3",
                "label": "{{function}}",
                "function": "{{T1}}*{{Q2}}",
                "incorrect": true
            },
            {
                "name": "A4",
                "label": "{{function}}",
                "function": "{{T1}}+{{Q2}}",
                "incorrect": true
            },
            {
                "name": "A5",
                "label": "{{function}}",
                "function": "{{Q1}}-{{Q3}}",
                "incorrect": true
            }
        ],
        "uniques": true
    },
    "algorithm": {
        "name": "calculateOperation",
        "template": "Cloze with drag &amp; drop",
        "params": {
            "keyboard": "NUMERICAL"
        }
    }
}</t>
  </si>
  <si>
    <t>Calcula la siguiente división.
{{T1}} g : {{Q2}} = {{A1}} g</t>
  </si>
  <si>
    <t>Q1: Mín: 100; Máx: 500; Step: 1
Q2: Mín: 2; Máx: 9; Step: 1</t>
  </si>
  <si>
    <t>{
    "id": "M3-MyM-12b-E-1",
    "stimulus": "&lt;p&gt;Calculate the following division.&lt;/p&gt;",
    "template": "&lt;p style=\"text-align: center\"&gt;{{T1}} g : {{Q2}} = {{response}} g&lt;/p&gt;",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1
            },
            {
                "name": "Q2",
                "label": null,
                "min": 2,
                "max": 9,
                "step": 1
            }
        ],
        "calculated": [
            {
                "name": "A1",
                "label": "{{Q1}}",
                "function": "{{Q1}}"
            },
            {
                "name": "T1",
                "function": "{{Q1}}*{{Q2}}",
                "temp": true
            }
        ],
        "uniques": true
    },
    "algorithm": {
        "name": "calculateOperation",
        "params": {
            "method": "equivLiteral",
            "keyboard": "NUMERICAL"
        }
    }
}</t>
  </si>
  <si>
    <t>Calcula la siguiente multiplicación.
{{Q1}} g × {{Q2}} = {{A2}} g</t>
  </si>
  <si>
    <t>Q1: Mín: 100; Máx: 999; Step: 1
Q2: Mín: 2; Máx: 9; Step: 1</t>
  </si>
  <si>
    <t>{
    "id": "M3-MyM-12b-E-2",
    "stimulus": "&lt;p&gt;Calculate the following multiplication.&lt;/p&gt;",
    "template": "&lt;p style=\"text-align: center\"&gt;{{Q1}} g × {{Q2}} = {{response}} g&lt;/p&gt;",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100,
                "max": 999,
                "step": 1
            },
            {
                "name": "Q2",
                "label": null,
                "min": 2,
                "max": 9,
                "step": 1
            }
        ],
        "calculated": [
            {
                "name": "A1",
                "label": "{{function}}",
                "function": "{{Q1}}*{{Q2}}"
            }
        ],
        "uniques": true
    },
    "algorithm": {
        "name": "calculateOperation",
        "params": {
            "method": "equivLiteral",
            "keyboard": "NUMERICAL"
        }
    }
}</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</si>
  <si>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</si>
  <si>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</si>
  <si>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
    "id": "M3-MyM-12b-A-1",
    "stimulus": "&lt;p&gt;Louis bought {{Q1}} bars of chocolate. If each has a mass of &lt;span class=\"no-break\"&gt; {{Q2}} g, &lt;/span&gt; how many grams of chocolate did he buy altogether?&lt;/p&gt;",
    "template": "&lt;p&gt;Louis bought &lt;span class=\"no-break\"&gt;{{response}} g&lt;/span&gt; of chocolate.&lt;/p&gt;",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2,
                "max": 9,
                "step": 1
            },
            {
                "name": "Q2",
                "label": null,
                "min": 100,
                "max": 500,
                "step": 50
            }
        ],
        "calculated": [
            {
                "name": "A1",
                "label": "{{function}}",
                "function": "{{Q1}}*{{Q2}}"
            }
        ],
        "uniques": true
    },
    "algorithm": {
        "name": "calculateOperation",
        "params": {
            "method": "equivLiteral",
            "keyboard": "NUMERICAL"
        }
    }
}</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</si>
  <si>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</si>
  <si>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</si>
  <si>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</si>
  <si>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
    "id": "M3-MyM-12b-A-2",
    "stimulus": "&lt;p&gt;A bread oven distributes its production among {{Q1}} bakeries. If each one receives {{Q2}} kg of bread per day, how many kilograms of bread does the oven deliver in all?&lt;/p&gt;",
    "template": "&lt;p&gt;The oven delivers {{response}} kg of bread per day.&lt;/p&gt;",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5,
                "max": 12,
                "step": 1
            },
            {
                "name": "Q2",
                "label": null,
                "min": 100,
                "max": 300,
                "step": 1
            }
        ],
        "calculated": [
            {
                "name": "A1",
                "label": "{{function}}",
                "function": "{{Q1}}*{{Q2}}"
            }
        ],
        "uniques": true
    },
    "algorithm": {
        "name": "calculateOperation",
        "params": {
            "method": "equivLiteral",
            "keyboard": "NUMERICAL"
        }
    }
}</t>
  </si>
  <si>
    <t>Joaquín tiene {{T1}} g de maíz y los quiere repartir en {{Q2}} tarros iguales. Calcula cuántos gramos de maíz habrá en cada recipiente.
Cada tarro tendrá &lt;span class=\"no-break\"&gt;{{A1}} g&lt;/span&gt; de maíz.</t>
  </si>
  <si>
    <t>Q1: Mín: 100; Máx: 500; Step: 50
Q2: Mín: 2; Máx: 9; Step: 1</t>
  </si>
  <si>
    <t>{
    "id": "M3-MyM-12b-A-3",
    "stimulus": "&lt;p&gt;Joe has {{T1}} g of corn and he wants to divide it into {{Q2}} equal jars. Calculate how many grams of corn will be in each jar.&lt;/P&gt;",
    "template": "&lt;p&gt;Each jar will contain &lt;span class=\"no-break\"&gt;{{response}} g&lt;/span&gt; of corn.&lt;/p&gt;",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50
            },
            {
                "name": "Q2",
                "label": null,
                "min": 2,
                "max": 9,
                "step": 1
            }
        ],
        "calculated": [
            {
                "name": "T1",
                "label": "{{function}}",
                "function": "{{Q1}}*{{Q2}}",
                "temp": true
            },
            {
                "name": "A1",
                "label": "{{function}}",
                "function": "{{Q1}}"
            }
        ],
        "uniques": true
    },
    "algorithm": {
        "name": "calculateOperation",
        "params": {
            "method": "equivLiteral",
            "keyboard": "NUMERICAL"
        }
    }
}</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</si>
  <si>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</si>
  <si>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</si>
  <si>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</si>
  <si>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
    "id": "M3-MyM-12b-A-4",
    "stimulus": "&lt;p&gt;A farmer has to distribute a crop of &lt;span class=\"no-break\"&gt;{{T1}} kg&lt;/span&gt; of potatoes into {{Q1}} crates. How many kilograms will there be in each crate?&lt;/p&gt;",
    "template": "&lt;p&gt;Each crate will hold &lt;span class=\"no-break\"&gt;{{response}} kg&lt;/span&gt; of potatoes.&lt;/p&gt;",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900,
                "step": 10
            },
            {
                "name": "Q2",
                "label": null,
                "min": 5,
                "max": 10,
                "step": 1
            }
        ],
        "calculated": [
            {
                "name": "T1",
                "label": "{{function}}",
                "function": "{{Q1}}*{{Q2}}",
                "temp": true
            },
            {
                "name": "A1",
                "label": "{{function}}",
                "function": "{{Q2}}"
            }
        ],
        "uniques": true
    },
    "algorithm": {
        "name": "calculateOperation",
        "params": {
            "method": "equivLiteral",
            "keyboard": "NUMERICAL"
        }
    }
}</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</si>
  <si>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</si>
  <si>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</si>
  <si>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</si>
  <si>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</si>
  <si>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
    "id": "M3-MyM-12b-A-5",
    "stimulus": "&lt;p&gt;The owners of an animal shelter feed {{Q1}} dogs with {{T1}} grams of food per week. How many grams of food does each dog receive?&lt;/p&gt;",
    "template": "&lt;p&gt;Each dog receives &lt;span class=\"no-break\"&gt;{{response}} g&lt;/span&gt; of food per week.&lt;/p&gt;",
    "hint": "&lt;p&gt;Perform the division and check that the result is expressed in the same unit of capacity as the given one.&lt;/p&gt;",
    "feedback": "&lt;p&gt;To divide a measure of capacity by a number, perform the operation and express the result in the same unit.&lt;/p&gt;",
    "seed": {
        "parameters": [
            {
                "name": "Q1",
                "label": null,
                "min": 5,
                "max": 10,
                "step": 1
            },
            {
                "name": "Q2",
                "label": null,
                "min": 350,
                "max": 4500,
                "step": 50
            }
        ],
        "calculated": [
            {
                "name": "T1",
                "label": "{{function}}",
                "function": "{{Q1}}*{{Q2}}",
                "temp": true
            },
            {
                "name": "A1",
                "label": "{{function}}",
                "function": "{{Q2}}"
            }
        ],
        "uniques": true
    },
    "algorithm": {
        "name": "calculateOperation",
        "params": {
            "method": "equivLiteral",
            "keyboard": "NUMERICAL"
        }
    }
}</t>
  </si>
  <si>
    <t>M3-MyM-18a</t>
  </si>
  <si>
    <t>Entiende la unidad de área</t>
  </si>
  <si>
    <t>&lt;p&gt;Selecciona la figura que mide 6 unidades cuadradas.&lt;/p&gt;
M3-MyM-18a-1*
M3-MyM-18a-2*
M3-MyM-18a-3
M3-MyM-18a-4
M3-MyM-18a-5
M3-MyM-18a-6</t>
  </si>
  <si>
    <t>&lt;p&gt;Las unidades cuadradas tienen que tener todas el mismo tamaño.&lt;/p&gt;</t>
  </si>
  <si>
    <t>{
    "id": "M3-MyM-18a-I-1",
    "stimulus": "&lt;p&gt;Select the figure that measures 6 square units.&lt;/p&gt;",
    "hint": "&lt;p&gt;The square units must all be the same size.&lt;/p&gt;",
    "feedback": "&lt;p&gt;The square units must all be the same size.&lt;/p&gt;",
    "seed": {
        "parameters": [],
        "calculated": [
            {
                "name": "A1",
                "label": "&lt;img src=\"https://blueberry-assets.oneclick.es/M3_MyM_18a_1.svg\" width=\"300\"&gt;&lt;/img&gt;"
            },
            {
                "name": "A2",
                "label": "&lt;img src=\"https://blueberry-assets.oneclick.es/M3_MyM_18a_2.svg\" width=\"300\"&gt;&lt;/img&gt;"
            },
            {
                "name": "A3",
                "label": "&lt;img src=\"https://blueberry-assets.oneclick.es/M3_MyM_18a_3.svg\" width=\"300\"&gt;&lt;/img&gt;",
                "incorrect": true
            },
            {
                "name": "A4",
                "label": "&lt;img src=\"https://blueberry-assets.oneclick.es/M3_MyM_18a_4.svg\" width=\"300\"&gt;&lt;/img&gt;",
                "incorrect": true
            },
            {
                "name": "A5",
                "label": "&lt;img src=\"https://blueberry-assets.oneclick.es/M3_MyM_18a_5.svg\" width=\"300\"&gt;&lt;/img&gt;",
                "incorrect": true
            },
            {
                "name": "A6",
                "label": "&lt;img src=\"https://blueberry-assets.oneclick.es/M3_MyM_18a_6.svg\" width=\"300\"&gt;&lt;/img&gt;",
                "incorrect": true
            }
        ],
        "uniques": true
    },
    "algorithm": {
        "name": "trueFalse",
        "template": "Multiple choice – standard",
        "params": {
            "countCorrect": 1,
            "countIncorrect": 2,
            "showCheckIcon": false,
            "columns": 3
        }
    }
}</t>
  </si>
  <si>
    <t>&lt;p&gt;Selecciona la figura que mide 7 unidades cuadradas.&lt;/p&gt;
M3-MyM-18a-7*
M3-MyM-18a-8*
M3-MyM-18a-9
M3-MyM-18a-10
M3-MyM-18a-11
M3-MyM-18a-12</t>
  </si>
  <si>
    <t>{
    "id": "M3-MyM-18a-I-2",
    "stimulus": "&lt;p&gt;Select the figure that measures 7 square units.&lt;/p&gt;",
    "hint": "&lt;p&gt;The square units must all be the same size.&lt;/p&gt;",
    "feedback": "&lt;p&gt;The square units must all be the same size.&lt;/p&gt;",
    "seed": {
        "parameters": [],
        "calculated": [
            {
                "name": "A1",
                "label": "&lt;img src=\"https://blueberry-assets.oneclick.es/M3_MyM_18a_7.svg\" width=\"300\"&gt;&lt;/img&gt;"
            },
            {
                "name": "A2",
                "label": "&lt;img src=\"https://blueberry-assets.oneclick.es/M3_MyM_18a_8.svg\" width=\"300\"&gt;&lt;/img&gt;"
            },
            {
                "name": "A3",
                "label": "&lt;img src=\"https://blueberry-assets.oneclick.es/M3_MyM_18a_9.svg\" width=\"300\"&gt;&lt;/img&gt;",
                "incorrect": true
            },
            {
                "name": "A4",
                "label": "&lt;img src=\"https://blueberry-assets.oneclick.es/M3_MyM_18a_10.svg\" width=\"300\"&gt;&lt;/img&gt;",
                "incorrect": true
            },
            {
                "name": "A5",
                "label": "&lt;img src=\"https://blueberry-assets.oneclick.es/M3_MyM_18a_11.svg\" width=\"300\"&gt;&lt;/img&gt;",
                "incorrect": true
            },
            {
                "name": "A6",
                "label": "&lt;img src=\"https://blueberry-assets.oneclick.es/M3_MyM_18a_12.svg\" width=\"300\"&gt;&lt;/img&gt;",
                "incorrect": true
            }
        ],
        "uniques": true
    },
    "algorithm": {
        "name": "trueFalse",
        "template": "Multiple choice – standard",
        "params": {
            "countCorrect": 1,
            "countIncorrect": 2,
            "showCheckIcon": false,
            "columns": 3
        }
    }
}</t>
  </si>
  <si>
    <t>&lt;p&gt;Selecciona la figura que mide 8 unidades cuadradas.&lt;/p&gt;
M3-MyM-18a-13*
M3-MyM-18a-14*
M3-MyM-18a-15
M3-MyM-18a-16
M3-MyM-18a-17
M3-MyM-18a-18</t>
  </si>
  <si>
    <t>{
    "id": "M3-MyM-18a-I-3",
    "stimulus": "&lt;p&gt;Select the figure that measures 8 square units.&lt;/p&gt;",
    "hint": "&lt;p&gt;The square units must all be the same size.&lt;/p&gt;",
    "feedback": "&lt;p&gt;The square units must all be the same size.&lt;/p&gt;",
    "seed": {
        "parameters": [],
        "calculated": [
            {
                "name": "A1",
                "label": "&lt;img src=\"https://blueberry-assets.oneclick.es/M3_MyM_18a_13.svg\" width=\"300\"&gt;&lt;/img&gt;"
            },
            {
                "name": "A2",
                "label": "&lt;img src=\"https://blueberry-assets.oneclick.es/M3_MyM_18a_14.svg\" width=\"300\"&gt;&lt;/img&gt;"
            },
            {
                "name": "A3",
                "label": "&lt;img src=\"https://blueberry-assets.oneclick.es/M3_MyM_18a_15.svg\" width=\"300\"&gt;&lt;/img&gt;",
                "incorrect": true
            },
            {
                "name": "A4",
                "label": "&lt;img src=\"https://blueberry-assets.oneclick.es/M3_MyM_18a_16.svg\" width=\"300\"&gt;&lt;/img&gt;",
                "incorrect": true
            },
            {
                "name": "A5",
                "label": "&lt;img src=\"https://blueberry-assets.oneclick.es/M3_MyM_18a_17.svg\" width=\"300\"&gt;&lt;/img&gt;",
                "incorrect": true
            },
            {
                "name": "A6",
                "label": "&lt;img src=\"https://blueberry-assets.oneclick.es/M3_MyM_18a_18.svg\" width=\"300\"&gt;&lt;/img&gt;",
                "incorrect": true
            }
        ],
        "uniques": true
    },
    "algorithm": {
        "name": "trueFalse",
        "template": "Multiple choice – standard",
        "params": {
            "countCorrect": 1,
            "countIncorrect": 2,
            "showCheckIcon": false,
            "columns": 3
        }
    }
}</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</si>
  <si>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</si>
  <si>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</si>
  <si>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</si>
  <si>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</si>
  <si>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</si>
  <si>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
    "id": "M3-MyM-13a-I-1",
    "stimulus": "&lt;p&gt;If each square in the figure is 1 cm&lt;sup&gt;2&lt;/sup&gt;, what is the total area of ​​the figure? Select.&lt;/p&gt;&lt;div style=\"display:flex; justify-content:center; \"&gt;&lt;img src=\"https://blueberry-assets.oneclick.es/M3_MyM_13a_1.svg\" width=\"300\"&gt;&lt;/img&gt;&lt;/div&gt;",
    "hint": "&lt;p&gt;To find the area of ​​the figure, count the number of squares.&lt;/p&gt;",
    "feedback": "&lt;p&gt;To find the area of ​​the figure, count the number of squares.&lt;/p&gt;",
    "seed": {
        "parameters": [],
        "calculated": [
            {
                "name": "A1",
                "label": "9 cm&lt;sup&gt;2&lt;/sup&gt;"
            },
            {
                "name": "A2",
                "label": "10 cm&lt;sup&gt;2&lt;/sup&gt;",
                "incorrect": true
            },
            {
                "name": "A3",
                "label": "8 cm&lt;sup&gt;2&lt;/sup&gt;",
                "incorrect": true
            },
            {
                "name": "A4",
                "label": "11 cm&lt;sup&gt;2&lt;/sup&gt;",
                "incorrect": true
            }
        ],
        "uniques": true
    },
    "algorithm": {
        "name": "trueFalse",
        "template": "Multiple choice – standard",
        "params": {
            "countCorrect": 1,
            "countIncorrect": 2,
            "showCheckIcon":false,
            "columns": 3
        }
    }
}</t>
  </si>
  <si>
    <t>Si cada cuadrado de la imagen mide 1 m&lt;sup&gt;2&lt;/sup&gt;, ¿cuánto mide el área total de la figura?
M3-MyM-13a-2
4 m&lt;sup&gt;2&lt;/sup&gt; *
5 m&lt;sup&gt;2&lt;/sup&gt;
3 m&lt;sup&gt;2&lt;/sup&gt;
6 m&lt;sup&gt;2&lt;/sup&gt;
(Se ven 3)</t>
  </si>
  <si>
    <t>{
    "id": "M3-MyM-13a-I-2",
    "stimulus": "&lt;p&gt;If each square in the figure is 1 cm&lt;sup&gt;2&lt;/sup&gt;, what is the total area of ​​the figure? Select.&lt;/p&gt;&lt;div style=\"display:flex; justify-content:center; \"&gt;&lt;img src=\"https://blueberry-assets.oneclick.es/M3_MyM_13a_2.svg\" width=\"300\"&gt;&lt;/img&gt;&lt;/div&gt;",
    "hint": "&lt;p&gt;To find the area of ​​the figure, count the number of squares.&lt;/p&gt;",
    "feedback": "&lt;p&gt;To find the area of ​​the figure, count the number of squares.&lt;/p&gt;",
    "seed": {
        "parameters": [],
        "calculated": [
            {
                "name": "A1",
                "label": "4m&lt;sup&gt;2&lt;/sup&gt;"
            },
            {
                "name": "A2",
                "label": "5m&lt;sup&gt;2&lt;/sup&gt;",
                "incorrect": true
            },
            {
                "name": "A3",
                "label": "3m&lt;sup&gt;2&lt;/sup&gt;",
                "incorrect": true
            },
            {
                "name": "A4",
                "label": "6m&lt;sup&gt;2&lt;/sup&gt;",
                "incorrect": true
            }
        ],
        "uniques": true
    },
    "algorithm": {
        "name": "trueFalse",
        "template": "Multiple choice – standard",
        "params": {
            "countCorrect": 1,
            "countIncorrect": 2,
            "showCheckIcon": false,
            "columns": 3
        }
    }
}</t>
  </si>
  <si>
    <t>Si cada cuadrado de la imagen mide 1 cm&lt;sup&gt;2&lt;/sup&gt;, ¿cuánto mide el área total de la figura?
M3-MyM-13a-3
20 cm&lt;sup&gt;2&lt;/sup&gt; *
21 cm&lt;sup&gt;2&lt;/sup&gt;
19 cm&lt;sup&gt;2&lt;/sup&gt;
22 cm&lt;sup&gt;2&lt;/sup&gt;
(Se ven 3)</t>
  </si>
  <si>
    <t>{
    "id": "M3-MyM-13a-I-3",
    "stimulus": "&lt;p&gt;If each square in the figure is 1 cm&lt;sup&gt;2&lt;/sup&gt;, what is the total area of ​​the figure? Select.&lt;/p&gt;&lt;div style=\"display:flex; justify-content:center; \"&gt;&lt;img src=\"https://blueberry-assets.oneclick.es/M3_MyM_13a_3.svg\" width=\"300\"&gt;&lt;/img&gt;&lt;/div&gt;",
    "hint": "&lt;p&gt;To find the area of ​​the shape, count the number of squares.&lt;/p&gt;",
    "feedback": "&lt;p&gt;To find the area of ​​the figure, count the number of squares.&lt;/p&gt;",
    "seed": {
        "parameters": [],
        "calculated": [
            {
                "name": "A1",
                "label": "20cm&lt;sup&gt;2&lt;/sup&gt;"
            },
            {
                "name": "A2",
                "label": "21 cm&lt;sup&gt;2&lt;/sup&gt;",
                "incorrect": true
            },
            {
                "name": "A3",
                "label": "19cm&lt;sup&gt;2&lt;/sup&gt;",
                "incorrect": true
            },
            {
                "name": "A4",
                "label": "22cm&lt;sup&gt;2&lt;/sup&gt;",
                "incorrect": true
            }
        ],
        "uniques": true
    },
    "algorithm": {
        "name": "trueFalse",
        "template": "Multiple choice – standard",
        "params": {
            "countCorrect": 1,
            "countIncorrect": 2,
            "showCheckIcon":false,
            "columns": 3
        }
    }
}</t>
  </si>
  <si>
    <t>Calcula el área total de la imagen si cada cuadrado mide 1 cm&lt;sup&gt;2&lt;/sup&gt;.
M3-MyM-13a-4
Área = {{A1}} cm&lt;sup&gt;2&lt;/sup&gt;</t>
  </si>
  <si>
    <t xml:space="preserve">
</t>
  </si>
  <si>
    <t>A1 = 9</t>
  </si>
  <si>
    <t>{
    "id": "M3-MyM-13a-E-1",
    "stimulus": "&lt;p&gt;Find the total area of ​​the figure taking into account that each square is 1 cm&lt;sup&gt;2&lt;/sup&gt;.&lt;/p&gt;&lt;div style=\"display:flex; justify-content:center;\"&gt;&lt;img src= \"https://blueberry-assets.oneclick.es/M3_MyM_13a_4.svg\"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"9"
            }
        ],
        "uniques": true
    },
    "algorithm": {
        "name": "calculateOperation",
        "params": {
            "method": "equivLiteral",
            "keyboard": "NUMERICAL"
        }
    }
}</t>
  </si>
  <si>
    <t>Calcula el área total de la imagen si cada cuadrado mide 1 cm&lt;sup&gt;2&lt;/sup&gt;.
M3-MyM-13a-5
Área = {{A1}} cm&lt;sup&gt;2&lt;/sup&gt;</t>
  </si>
  <si>
    <t>A1 = 12</t>
  </si>
  <si>
    <t>{
    "id": "M3-MyM-13a-E-2",
    "stimulus": "&lt;p&gt;Find the total area of ​​the figure taking into account that each square is 1 cm&lt;sup&gt;2&lt;/sup&gt;.&lt;/p&gt;&lt;div style=\"display:flex; justify-content:center;\"&gt;&lt;img src= \"https://blueberry-assets.oneclick.es/M3_MyM_13a_5.svg\"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"12"
            }
        ],
        "uniques": true
    },
    "algorithm": {
        "name": "calculateOperation",
        "params": {
            "method": "equivLiteral",
            "keyboard": "NUMERICAL"
        }
    }
}</t>
  </si>
  <si>
    <t>Calcula el área total de la imagen si cada cuadrado mide 1 cm&lt;sup&gt;2&lt;/sup&gt;.
M3-MyM-13a-6
Área = {{A1}} cm&lt;sup&gt;2&lt;/sup&gt;</t>
  </si>
  <si>
    <t>{
    "id": "M3-MyM-13a-E-3",
    "stimulus": "&lt;p&gt;Find the total area of ​​the figure taking into account that each square is 1 cm&lt;sup&gt;2&lt;/sup&gt;.&lt;/p&gt;&lt;div style=\"display:flex; justify-content:center;\"&gt;&lt;img src= \"https://blueberry-assets.oneclick.es/M3_MyM_13a_6.svg\"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"12"
            }
        ],
        "uniques": true
    },
    "algorithm": {
        "name": "calculateOperation",
        "params": {
            "method": "equivLiteral",
            "keyboard": "NUMERICAL"
        }
    }
}</t>
  </si>
  <si>
    <t>Calcula el área total de la imagen si cada cuadrado mide 1 cm&lt;sup&gt;2&lt;/sup&gt;.
M3-MyM-13a-7
Área = {{A1}} cm&lt;sup&gt;2&lt;/sup&gt;</t>
  </si>
  <si>
    <t>A1 = 7</t>
  </si>
  <si>
    <t>{
    "id": "M3-MyM-13a-E-4",
    "stimulus": "&lt;p&gt;Find the total area of ​​the figure taking into account that each square is 1 cm&lt;sup&gt;2&lt;/sup&gt;.&lt;/p&gt;&lt;div style=\"display:flex; justify-content:center;\"&gt;&lt;img src= \"https://blueberry-assets.oneclick.es/M3_MyM_13a_7.svg\"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"7"
            }
        ],
        "uniques": true
    },
    "algorithm": {
        "name": "calculateOperation",
        "params": {
            "method": "equivLiteral",
            "keyboard": "NUMERICAL"
        }
    }
}</t>
  </si>
  <si>
    <t>Calcula el área total de la imagen si cada cuadrado mide 1 cm&lt;sup&gt;2&lt;/sup&gt;.
M3-MyM-13a-8
Área = {{A1}} cm&lt;sup&gt;2&lt;/sup&gt;</t>
  </si>
  <si>
    <t>A1 = 10</t>
  </si>
  <si>
    <t>{
    "id": "M3-MyM-13a-E-5",
    "stimulus": "&lt;p&gt;Find the total area of ​​the figure taking into account that each square is 1 cm&lt;sup&gt;2&lt;/sup&gt;.&lt;/p&gt;&lt;div style=\"display:flex; justify-content:center;\"&gt;&lt;img src= \"https://blueberry-assets.oneclick.es/M3_MyM_13a_8.svg\"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"10"
            }
        ],
        "uniques": true
    },
    "algorithm": {
        "name": "calculateOperation",
        "params": {
            "method": "equivLiteral",
            "keyboard": "NUMERICAL"
        }
    }
}</t>
  </si>
  <si>
    <t>Calcula el área total de la imagen si cada cuadrado mide 1 cm&lt;sup&gt;2&lt;/sup&gt;.
M3-MyM-13a-9
Área = {{A1}} cm&lt;sup&gt;2&lt;/sup&gt;</t>
  </si>
  <si>
    <t>A1 = 6</t>
  </si>
  <si>
    <t>{
    "id": "M3-MyM-13a-E-6",
    "stimulus": "&lt;p&gt;Find the total area of ​​the figure taking into account that each square is 1 cm&lt;sup&gt;2&lt;/sup&gt;.&lt;/p&gt;&lt;div style=\"display:flex; justify-content:center;\"&gt;&lt;img src= \"https://blueberry-assets.oneclick.es/M3_MyM_13a_9.svg\"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"6"
            }
        ],
        "uniques": true
    },
    "algorithm": {
        "name": "calculateOperation",
        "params": {
            "method": "equivLiteral",
            "keyboard": "NUMERICAL"
        }
    }
}</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</si>
  <si>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</si>
  <si>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</si>
  <si>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</si>
  <si>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</si>
  <si>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</si>
  <si>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</si>
  <si>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</si>
  <si>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
    "id": "M3-MyM-13b-I-1",
    "stimulus": "&lt;p&gt;What is the area of ​​this rectangle?&lt;/p&gt;&lt;div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
    "hint": "&lt;p&gt;The area of ​​a rectangle is calculated by multiplying the base by the height.&lt;/p&gt;",
    "feedback": "&lt;p&gt;The area of ​​a rectangle is calculated by multiplying the base by the height:&lt;/p&gt;&lt;p style=\"text-align: center\"&gt;Area of ​​a rectangle = {{Q1}} m × {{T0}} m = {{A1}} m&lt;sup&gt;2&lt;/sup&gt;&lt;/p&gt;",
    "seed": {
        "parameters": [
            {
                "name": "Q1",
                "label": null,
                "min": 2,
                "max": 10,
                "step": 1
            }
        ],
        "calculated": [
            {
                "name": "T0",
                "label": "{{function}}",
                "function": "2*{{Q1}}",
                "temp": true
            },
            {
                "name": "A1",
                "label": "{{function}} m&lt;sup&gt;2&lt;/sup&gt;",
                "function": "{{Q1}}*{{T0}}"
            },
            {
                "name": "A2",
                "label": "{{function}} m&lt;sup&gt;2&lt;/sup&gt;",
                "function": "{{Q1}}+{{T0}}",
                "incorrect": true
            },
            {
                "name": "A3",
                "label": "{{function}} m&lt;sup&gt;2&lt;/sup&gt;",
                "function": "3*{{Q1}}+2*{{T0}}",
                "incorrect": true
            },
            {
                "name": "A4",
                "label": "{{function}} m&lt;sup&gt;2&lt;/sup&gt;",
                "function": "{{Q1}}*{{T0}}+1",
                "incorrect": true
            },
            {
                "name": "A5",
                "label": "{{function}} m&lt;sup&gt;2&lt;/sup&gt;",
                "function": "{{Q1}}*{{T0}}-1",
                "incorrect": true
            }
        ],
        "uniques": true
    },
    "algorithm": {
        "name": "trueFalse",
        "template": "Multiple choice – standard",
        "params": {
            "countCorrect": 1,
            "countIncorrect": 2,
            "showCheckIcon":false,
            "columns": 3
        }
    }
}</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</si>
  <si>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</si>
  <si>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</si>
  <si>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</si>
  <si>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</si>
  <si>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
    "id": "M3-MyM-13b-I-2",
    "stimulus": "&lt;p&gt;What is the area of ​​this rectangle? Select.&lt;/p&gt;&lt;div style=\"display:flex; justify-content:center;\"&gt;&lt;div class=\"lemo-fixed-to-responsive\" style=\"max-width: 300px;max-height: 200px;position: relative;width: 100%;display: inline-block;\"&gt;\n&lt;img src=\"https://blueberry-assets.oneclick.es/M3_MyM_13b_2.svg\" alt=\"\" tabindex=\"0\"&gt;&lt;/img&gt;\n&lt;div class=\"lemo-graphie-container\" style=\"position: absolute;top: 0;left: 0;width: 100%;height: 100%;\"&gt;\n&lt;div class=\"lemo-graphie\" style=\"position: relative; width: 100%; height: 100%;\"&gt;\n&lt;span class=\"lemo-graphie-label\" style=\"position: absolute; left: 44.8173%; top: 3.6510%;\"&gt;{{T0}} cm&lt;/span&gt;\n&lt;span class=\"lemo-graphie-label\" style=\"position: absolute; left: 83.8365%; top: 41.8682%;\"&gt;{{Q1}} cm&lt;/span&gt;\n&lt;/div&gt;\n&lt;/div&gt;\n&lt;/div&gt;&lt;/div&gt;",
    "hint": "&lt;p&gt;The area of ​​a rectangle is calculated by multiplying the base by the height.&lt;/p&gt;",
    "feedback": "&lt;p&gt;The area of ​​a rectangle is calculated by multiplying the base by the height:&lt;/p&gt;&lt;p style=\"text-align: center\"&gt;Area of ​​a rectangle = {{Q1}} cm × {{T0}} cm = {{A1}} cm&lt;sup&gt;2&lt;/sup&gt;&lt;/p&gt;",
    "seed": {
        "parameters": [
            {
                "name": "Q1",
                "label": null,
                "min": 2,
                "max": 16,
                "step": 2
            }
        ],
        "calculated": [
            {
                "name": "T0",
                "label": "{{function}}",
                "function": "1.5*{{Q1}}",
                "temp": true
            },
            {
                "name": "A1",
                "label": "{{function}} cm&lt;sup&gt;2&lt;/sup&gt;",
                "function": "{{Q1}}*{{T0}}"
            },
            {
                "name": "A2",
                "label": "{{function}} cm&lt;sup&gt;2&lt;/sup&gt;",
                "function": "{{Q1}}+{{T0}}",
                "incorrect": true
            },
            {
                "name": "A3",
                "label": "{{function}} cm&lt;sup&gt;2&lt;/sup&gt;",
                "function": "3*{{Q1}}+2*{{T0}}",
                "incorrect": true
            },
            {
                "name": "A4",
                "label": "{{function}} cm&lt;sup&gt;2&lt;/sup&gt;",
                "function": "{{Q1}}*{{T0}}+1",
                "incorrect": true
            },
            {
                "name": "A5",
                "label": "{{function}} cm&lt;sup&gt;2&lt;/sup&gt;",
                "function": "{{Q1}}*{{T0}}-1",
                "incorrect": true
            }
        ],
        "uniques": true
    },
    "algorithm": {
        "name": "trueFalse",
        "template": "Multiple choice – standard",
        "params": {
            "countCorrect": 1,
            "countIncorrect": 2,
            "showCheckIcon": 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</si>
  <si>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</si>
  <si>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</si>
  <si>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</si>
  <si>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</si>
  <si>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</si>
  <si>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
    "id": "M3-MyM-13b-E-1",
    "seed": {
        "parameters": [
            {
                "name": "Q1",
                "label": null,
                "min": 2,
                "max": 10,
                "step": 1
            }
        ],
        "uniques": true
    },
    "scaffolding": [
        {
            "id": "step-0",
            "stimulus": "&lt;p&gt;Find the area of ​​this rectangle.&lt;/p&gt;&lt;div style=\"display:flex; justify-content:center;\"&gt;&lt;div class=\"lemo-fixed-to-responsive\" style=\"max-width : 300px;max-height: 200px;position: relative;width: 100%;display: inline-block;\"&gt;\n&lt;img src=\"https://blueberry-assets.oneclick.es/M3_MyM_13b_1.svg\" alt=\"\" tabindex=\"0\"&gt;&lt;/img&gt;\n&lt;div class=\"lemo-graphie-container\" style=\"position: absolute;top: 0;left: 0;width: 110%;height: 100%;\"&gt;\n&lt;div class=\"lemo-graphie\" style=\"position: relative; width: 100%; height: 100%;\"&gt;\n&lt;span class=\"lemo-graphie-label\" style=\"position: absolute; left: 39.8173%; top: 3.6510%;\"&gt;{{T1}} cm&lt;/span&gt;\n&lt;span class=\"lemo-graphie-label\" style=\"position: absolute; left: 85.8365%; top: 41.8682%;\"&gt;{{Q1}} cm&lt;/span&gt;\n&lt;/div&gt;\n&lt;/div&gt;\n&lt;/div&gt;&lt;/div&gt;",
            "template": "&lt;p&gt;Its area is {{response}} cm&lt;sup&gt;2&lt;/sup&gt;.&lt;/p&gt;",
            "seed": {
                "calculated": [
                    {
                        "name": "T1",
                        "label": "{{function}}",
                        "function": "2*{{Q1}}",
                        "temp": true
                    },
                    {
                        "name": "0-A1",
                        "label": "{{function}}",
                        "function": "{{Q1}}*{{T1}}"
                    }
                ]
            },
            "algorithm": {
                "name": "calculateOperation",
                "params": {
                    "method": "equivLiteral",
                    "keyboard": "NUMERICAL"
                }
            }
        },
        {
            "id": "step-1",
            "stimulus": "&lt;p&gt;What are the dimensions of the rectangle? Type.&lt;/p&gt;",
            "template": "&lt;p&gt;Base = {{response}} cm&lt;/p&gt;&lt;p&gt;Height = {{response}} cm&lt;/p&gt;",
            "seed": {
                "calculated": [
                    {
                        "name": "T1",
                        "label": "{{function}}",
                        "function": "2*{{Q1}}",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cm × {{Q1}} cm = {{response}} cm&lt;sup&gt;2&lt;/sup&gt;&lt;/p&gt;",
            "seed": {
                "calculated": [
                    {
                        "name": "T1",
                        "label": "{{function}}",
                        "function": "2*{{Q1}}",
                        "temp": true
                    },
                    {
                        "name": "3-A1",
                        "label": "{{function}}",
                        "function": "{{Q1}}*{{T1}}"
                    }
                ]
            },
            "algorithm": {
                "name": "calculateOperation",
                "params": {
                    "method": "equivLiteral",
                    "keyboard": "NUMERICAL"
                }
            }
        }
    ]
}</t>
  </si>
  <si>
    <t>Calcula el área de este rectángulo.
(Imagen M3-MyM-13b-2: de {{T1}} m de base y {{Q1}} m de altura)
Su área mide {{A1}} m&lt;sup&gt;2&lt;/sup&gt;.</t>
  </si>
  <si>
    <t>T1 = 1.5*{{Q1}}
A1 = {{Q1}}*{{T1}}</t>
  </si>
  <si>
    <t>¿Cuáles son las medidas del rectángulo?
Base = {{A2}} m
Altura = {{A3}} m
[Cloze with math]
A2 = {{T1}}
A3 = {{Q1}}</t>
  </si>
  <si>
    <t>{
    "id": "M3-MyM-13b-E-2",
    "seed": {
        "parameters": [
            {
                "name": "Q1",
                "label": null,
                "min": 2,
                "max": 16,
                "step": 2
            }
        ],
        "uniques": true
    },
    "scaffolding": [
        {
            "id": "step-0",
            "stimulus": "&lt;p&gt;Find the area of ​​this rectangle.&lt;/p&gt;&lt;div style=\"display:flex; justify-content:center;\"&gt;&lt;div class=\"lemo-fixed-to-responsive\" style=\"max-width : 300px;max-height: 200px;position: relative;width: 100%;display: inline-block;\"&gt;\n&lt;img src=\"https://blueberry-assets.oneclick.es/M3_MyM_13b_2.svg\" alt=\"\" tabindex=\"0\"&gt;&lt;/img&gt;\n&lt;div class=\"lemo-graphie-container\" style=\"position: absolute;top: 0;left: 0;width: 100%;height: 100%;\"&gt;\n&lt;div class=\"lemo-graphie\" style=\"position: relative; width: 100%; height: 100%;\"&gt;\n&lt;span class=\"lemo-graphie-label\" style=\"position: absolute; left: 44.8173%; top: 3.6510%;\"&gt;{{T1}} m&lt;/span&gt;\n&lt;span class=\"lemo-graphie-label\" style=\"position: absolute; left: 83.8365%; top: 41.8682%;\"&gt;{{Q1}} m&lt;/span&gt;\n&lt;/div&gt;\n&lt;/div&gt;\n&lt;/div&gt;&lt;/div&gt;",
            "template": "&lt;p&gt;Its area is {{response}} m&lt;sup&gt;2&lt;/sup&gt;.&lt;/p&gt;",
            "seed": {
                "calculated": [
                    {
                        "name": "T1",
                        "label": "{{function}}",
                        "function": "1.5*{{Q1}}",
                        "temp": true
                    },
                    {
                        "name": "0-A1",
                        "label": "{{function}}",
                        "function": "{{Q1}}*{{T1}}"
                    }
                ]
            },
            "algorithm": {
                "name": "calculateOperation",
                "params": {
                    "method": "equivLiteral",
                    "keyboard": "NUMERICAL"
                }
            }
        },
        {
            "id": "step-1",
            "stimulus": "&lt;p&gt;What are the dimensions of the rectangle? Type.&lt;/p&gt;",
            "template": "&lt;p&gt;Base = {{response}} m&lt;/p&gt;&lt;p&gt;Height = {{response}} m&lt;/p&gt;",
            "seed": {
                "calculated": [
                    {
                        "name": "T1",
                        "label": "{{function}}",
                        "function": "1.5*{{Q1}}",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m × {{Q1}} m = {{response}} m&lt;sup&gt;2&lt;/sup&gt;&lt;/p&gt;",
            "seed": {
                "calculated": [
                    {
                        "name": "T1",
                        "label": "{{function}}",
                        "function": "1.5*{{Q1}}",
                        "temp": true
                    },
                    {
                        "name": "3-A1",
                        "label": "{{function}}",
                        "function": "{{Q1}}*{{T1}}"
                    }
                ]
            },
            "algorithm": {
                "name": "calculateOperation",
                "params": {
                    "method": "equivLiteral",
                    "keyboard": "NUMERICAL"
                }
            }
        }
    ]
}</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</si>
  <si>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</si>
  <si>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</si>
  <si>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</si>
  <si>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</si>
  <si>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
    "id": "M3-MyM-13b-A-1",
    "seed": {
        "parameters": [
            {
                "name": "Q1",
                "label": null,
                "min": 50,
                "max": 90,
                "step": 1
            }
        ],
        "uniques": true
    },
    "scaffolding": [
        {
            "id": "step-0",
            "stimulus": "&lt;p&gt;Find the area of ​​this map.&lt;/p&gt;&lt;div style=\"display:flex; justify-content:center;\"&gt;&lt;div class=\"lemo-fixed-to-responsive\" style=\"max-width : 300px;max-height: 300px;position: relative;width: 100%;display: inline-block;\"&gt;\n&lt;img src=\"https://blueberry-assets.oneclick.es/M3_MyM_13b_3.svg\" alt=\"\" tabindex=\"0\"&gt;&lt;/img&gt;\n&lt;div class=\"lemo-graphie-container\" style=\"position: absolute;top: 0;left: 0;width: 100%;height: 100%;\"&gt;\n&lt;div class=\"lemo-graphie\" style=\"position: relative; width: 100%; height: 100%;\"&gt;\n&lt;span class=\"lemo-graphie-label\" style=\"position: absolute; left: 43.9259%; top: 3.5648%;\"&gt;{{T1}} cm&lt;/span&gt;\n&lt;span class=\"lemo-graphie-label\" style=\"position: absolute; left: 79%; top: 44.7434%;\"&gt;{{Q1}} cm&lt;/span&gt;\n&lt;/div&gt;\n&lt;/div&gt;\n&lt;/div&gt;&lt;/div&gt;",
            "template": "&lt;p&gt;Its area is {{response}} cm&lt;sup&gt;2&lt;/sup&gt;.&lt;/p&gt;",
            "seed": {
                "calculated": [
                    {
                        "name": "T1",
                        "label": "{{function}}",
                        "function": "math.floor(5*{{Q1}}/7)",
                        "temp": true
                    },
                    {
                        "name": "0-A1",
                        "label": "{{function}}",
                        "function": "{{Q1}}*{{T1}}"
                    }
                ]
            },
            "algorithm": {
                "name": "calculateOperation",
                "params": {
                    "method": "equivLiteral",
                    "keyboard": "NUMERICAL"
                }
            }
        },
        {
            "id": "step-1",
            "stimulus": "&lt;p&gt;What are the map dimensions? Type.&lt;/p&gt;",
            "template": "&lt;p&gt;Base = {{response}} cm&lt;/p&gt;&lt;p&gt;Height = {{response}} cm&lt;/p&gt;",
            "seed": {
                "calculated": [
                    {
                        "name": "T1",
                        "label": "{{function}}",
                        "function": "math.floor(5*{{Q1}}/7)",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cm × {{Q1}} cm = {{response}} cm&lt;sup&gt;2&lt;/sup&gt;&lt;/p&gt;",
            "seed": {
                "calculated": [
                    {
                        "name": "T1",
                        "label": "{{function}}",
                        "function": "math.floor(5*{{Q1}}/7)",
                        "temp": true
                    },
                    {
                        "name": "3-A1",
                        "label": "{{function}}",
                        "function": "{{Q1}}*{{T1}}"
                    }
                ]
            },
            "algorithm": {
                "name": "calculateOperation",
                "params": {
                    "method": "equivLiteral",
                    "keyboard": "NUMERICAL"
                }
            }
        }
    ]
}</t>
  </si>
  <si>
    <t>Calcula el área de este cuadro.
(Imagen M3-MyM-13b-4 con {{T1}} cm de base y {{Q1}} cm de altura)
Su área mide {{A1}} cm&lt;sup&gt;2&lt;/sup&gt;.</t>
  </si>
  <si>
    <t>T1 = math.floor({{Q1}}/3)
A1 = {{Q1}}*{{T1}}</t>
  </si>
  <si>
    <t>¿Cuáles son las medidas del cuadro?
Base = {{A2}} cm
Altura = {{A3}} cm
[Cloze with math]
A2 = {{T1}}
A3 = {{Q1}}</t>
  </si>
  <si>
    <t>{
    "id": "M3-MyM-13b-A-2",
    "seed": {
        "parameters": [
            {
                "name": "Q1",
                "label": null,
                "min": 50,
                "max": 90,
                "step": 1
            }
        ],
        "uniques": true
    },
    "scaffolding": [
        {
            "id": "step-0",
            "stimulus": "&lt;p&gt;Calculate the area of this painting.&lt;/p&gt;&lt;div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
            "template": "&lt;p&gt;Its area measures {{response}} cm&lt;sup&gt;2&lt;/sup&gt;.&lt;/p&gt;",
            "seed": {
                "calculated": [
                    {
                        "name": "T1",
                        "label": "{{function}}",
                        "function": "math.floor({{Q1}}/3)",
                        "temp": true
                    },
                    {
                        "name": "0-A1",
                        "label": "{{function}}",
                        "function": "{{Q1}}*{{T1}}"
                    }
                ]
            },
            "algorithm": {
                "name": "calculateOperation",
                "params": {
                    "method": "equivLiteral",
                    "keyboard": "NUMERICAL"
                }
            }
        },
        {
            "id": "step-1",
            "stimulus": "&lt;p&gt;What are the painting dimensions?&lt;/p&gt;",
            "template": "&lt;p&gt;Base = {{response}} cm&lt;/p&gt;&lt;p&gt;Height = {{response}} cm&lt;/p&gt;",
            "seed": {
                "calculated": [
                    {
                        "name": "T1",
                        "label": "{{function}}",
                        "function": "math.floor({{Q1}}/3)",
                        "temp": true
                    },
                    {
                        "name": "1-A2",
                        "label": "{{function}}",
                        "function": "{{T1}}"
                    },
                    {
                        "name": "1-A3",
                        "label": "{{function}}",
                        "function": "{{Q1}}"
                    }
                ]
            },
            "algorithm": {
                "name": "calculateOperation",
                "params": {
                    "method": "equivLiteral",
                    "keyboard": "NUMERICAL"
                }
            }
        },
        {
            "id": "step-2",
            "stimulus": "&lt;p&gt;What is the formula for the area of a rectangle?&lt;/p&gt;",
            "seed": {
                "calculated": [
                    {
                        "name": "2-A1",
                        "label": "&lt;p style=\"text-align: center\"&gt;Area of rectangle = base × height&lt;/p&gt;"
                    },
                    {
                        "name": "2-A2",
                        "label": "&lt;p style=\"text-align: center\"&gt;Area of rectangle = &lt;span class=\"fr-math-v2 fr-draggable\" contenteditable=\"false\" data-original-math=\"\\(\\frac{{{\\text{base × height}}}}{{{2}}}\\)\" draggable=\"true\"&gt;\\(\\frac{{{\\text{base × height}}}}{{{2}}}\\)&lt;/span&gt;&lt;/p&gt;",
                        "incorrect": true
                    },
                    {
                        "name": "2-A3",
                        "label": "&lt;p style=\"text-align: center\"&gt;Area of rectangle = side × side&lt;/p&gt;",
                        "incorrect": true
                    }
                ]
            },
            "algorithm": {
                "name": "trueFalse",
                "template": "Multiple choice – standard"
            }
        },
        {
            "id": "step-3",
            "stimulus": "&lt;p&gt;Now calculate the area of the rectangle.&lt;/p&gt;",
            "template": "&lt;p style=\"text-align: center\"&gt;Area of rectangle = base × height = {{T1}} cm × {{Q1}} cm = {{response}} cm&lt;sup&gt;2&lt;/sup&gt;&lt;/p&gt;",
            "seed": {
                "calculated": [
                    {
                        "name": "T1",
                        "label": "{{function}}",
                        "function": "math.floor({{Q1}}/3)",
                        "temp": true
                    },
                    {
                        "name": "3-A1",
                        "label": "{{function}}",
                        "function": "{{Q1}}*{{T1}}"
                    }
                ]
            },
            "algorithm": {
                "name": "calculateOperation",
                "params": {
                    "method": "equivLiteral",
                    "keyboard": "NUMERICAL"
                }
            }
        }
    ]
}</t>
  </si>
  <si>
    <t>Calcula el área de este mantel.
(Imagen M3-MyM-13b-5 con {{T1}} cm de base y {{Q1}} cm de altura)
Su área mide {{A1}} cm&lt;sup&gt;2&lt;/sup&gt;.</t>
  </si>
  <si>
    <t>T1 = math.floor(3*{{Q1}}/7)
A1 = {{Q1}}*{{T1}}</t>
  </si>
  <si>
    <t>¿Cuáles son las medidas del mantel?
Base = {{A2}} cm
Altura = {{A3}} cm
[Cloze with math]
A2 = {{T1}}
A3 = {{Q1}}</t>
  </si>
  <si>
    <t>{
    "id": "M3-MyM-13b-A-3",
    "seed": {
        "parameters": [
            {
                "name": "Q1",
                "label": null,
                "min": 50,
                "max": 90,
                "step": 1
            }
        ],
        "uniques": true
    },
    "scaffolding": [
        {
            "id": "step-0",
            "stimulus": "&lt;p&gt;Calculate the area of this tablecloth.&lt;/p&gt;&lt;div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
            "template": "&lt;p&gt;Its area measures {{response}} cm&lt;sup&gt;2&lt;/sup&gt;.&lt;/p&gt;",
            "seed": {
                "calculated": [
                    {
                        "name": "T1",
                        "label": "{{function}}",
                        "function": "math.floor(3*{{Q1}}/7)",
                        "temp": true
                    },
                    {
                        "name": "0-A1",
                        "label": "{{function}}",
                        "function": "{{Q1}}*{{T1}}"
                    }
                ]
            },
            "algorithm": {
                "name": "calculateOperation",
                "params": {
                    "method": "equivLiteral",
                    "keyboard": "NUMERICAL"
                }
            }
        },
        {
            "id": "step-1",
            "stimulus": "&lt;p&gt;What are the dimensions of the tablecloth?&lt;/p&gt;",
            "template": "&lt;p&gt;Base = {{response}} cm&lt;/p&gt;&lt;p&gt;Height = {{response}} cm&lt;/p&gt;",
            "seed": {
                "calculated": [
                    {
                        "name": "T1",
                        "label": "{{function}}",
                        "function": "math.floor(3*{{Q1}}/7)",
                        "temp": true
                    },
                    {
                        "name": "1-A2",
                        "label": "{{function}}",
                        "function": "{{Q1}}"
                    },
                    {
                        "name": "1-A3",
                        "label": "{{function}}",
                        "function": "{{T1}}"
                    }
                ]
            },
            "algorithm": {
                "name": "calculateOperation",
                "params": {
                    "method": "equivLiteral",
                    "keyboard": "NUMERICAL"
                }
            }
        },
        {
            "id": "step-2",
            "stimulus": "&lt;p&gt;What is the formula for the area of a rectangle?&lt;/p&gt;",
            "seed": {
                "calculated": [
                    {
                        "name": "2-A1",
                        "label": "&lt;p style=\"text-align: center\"&gt;Area of rectangle = base × height&lt;/p&gt;"
                    },
                    {
                        "name": "2-A2",
                        "label": "&lt;p style=\"text-align: center\"&gt;Area of rectangle = &lt;span class=\"fr-math-v2 fr-draggable\" contenteditable=\"false\" data-original-math=\"\\(\\frac{{{\\text{base × height}}}}{{{2}}}\\)\" draggable=\"true\"&gt;\\(\\frac{{{\\text{base × height}}}}{{{2}}}\\)&lt;/span&gt;&lt;/p&gt;",
                        "incorrect": true
                    },
                    {
                        "name": "2-A3",
                        "label": "&lt;p style=\"text-align: center\"&gt;Area of rectangle = side × side&lt;/p&gt;",
                        "incorrect": true
                    }
                ]
            },
            "algorithm": {
                "name": "trueFalse",
                "template": "Multiple choice – standard"
            }
        },
        {
            "id": "step-3",
            "stimulus": "&lt;p&gt;Now calculate the area of the rectangle.&lt;/p&gt;",
            "template": "&lt;p style=\"text-align: center\"&gt;Area of rectangle = base × height = {{Q1}} cm × {{T1}} cm = {{response}} cm&lt;sup&gt;2&lt;/sup&gt;&lt;/p&gt;",
            "seed": {
                "calculated": [
                    {
                        "name": "T1",
                        "label": "{{function}}",
                        "function": "math.floor(3*{{Q1}}/7)",
                        "temp": true
                    },
                    {
                        "name": "3-A1",
                        "label": "{{function}}",
                        "function": "{{Q1}}*{{T1}}"
                    }
                ]
            },
            "algorithm": {
                "name": "calculateOperation",
                "params": {
                    "method": "equivLiteral",
                    "keyboard": "NUMERICAL"
                }
            }
        }
    ]
}</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</si>
  <si>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</si>
  <si>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</si>
  <si>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</si>
  <si>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</si>
  <si>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</si>
  <si>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</si>
  <si>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</si>
  <si>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
    "id": "M3-MyM-13c-I-1",
    "stimulus": "&lt;p&gt;Select the equality with which the area of this rectangle can be calculated.&lt;/p&gt;&lt;div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"&lt;p&gt;The area of a rectangle is calculated by multiplying the base by the height.&lt;/p&gt;",
    "feedback": "&lt;p&gt;The area of a rectangle is calculated by multiplying the base by the height. In this case:&lt;/p&gt;&lt;p&gt;Area = height × base = {{T1}} × ({{Q1}} + {{T1}}) cm&lt;sup&gt;2&lt;/sup&gt;&lt;/p&gt;&lt;p&gt;To solve these calculations, apply the distributive property:&lt;/p&gt;&lt;p&gt;Area = base × height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"Area = {{T1}} × ({{Q1}} + {{T1}}) = {{T1}} × {{Q1}} + {{T1}} × {{T1}} cm&lt;sup&gt;2&lt;/sup&gt;"
            },
            {
                "name": "A2",
                "label": "Area = {{T1}} × ({{Q1}} + {{T1}}) = {{T1}} + {{Q1}} × {{T1}} + {{T1}} cm&lt;sup&gt;2&lt;/sup&gt;",
                "incorrect": true
            },
            {
                "name": "A3",
                "label": "Area = {{T1}} × ({{Q1}} + {{T1}}) = {{T1}} + {{Q1}} + {{T1}} + {{T1}} cm&lt;sup&gt;2&lt;/sup&gt;",
                "incorrect": true
            },
            {
                "name": "A4",
                "label": "Area = {{T1}} × ({{Q1}} + {{T1}}) = {{T1}} × {{Q1}} × {{T1}} × {{T1}} cm&lt;sup&gt;2&lt;/sup&gt;",
                "incorrect": true
            },
            {
                "name": "A5",
                "label": "Area = {{T1}} × ({{Q1}} + {{T1}}) = {{T1}} × {{Q1}} − {{T1}} × {{T1}} cm&lt;sup&gt;2&lt;/sup&gt;",
                "incorrect": true
            }
        ],
        "uniques": true
    },
    "algorithm": {
        "name": "trueFalse",
        "template": "Multiple choice – standard",
        "params": {
            "countCorrect": 1,
            "countIncorrect": 2,
            "showCheckIcon": 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</si>
  <si>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</si>
  <si>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</si>
  <si>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</si>
  <si>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</si>
  <si>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
    "id": "M3-MyM-13c-I-2",
    "stimulus": "&lt;p&gt;Select the equality with which the area of this rectangle can be calculated.&lt;/p&gt;&lt;div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"&lt;p&gt;The area of a rectangle is calculated by multiplying the base by the height.&lt;/p&gt;",
    "feedback": "&lt;p&gt;The area of a rectangle is calculated by multiplying the base by the height. In this case:&lt;/p&gt;&lt;p style=\"text-align: center\"&gt;Area = base × height = {{T1}} × ({{Q1}} + {{T2}}) cm&lt;sup&gt;2&lt;/sup&gt;&lt;/p&gt;&lt;p&gt;To solve these calculations, apply the distributive property:&lt;/p&gt;&lt;p style=\"text-align: center\"&gt;Area = base × height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"Area = {{T1}} × ({{Q1}} + {{T2}}) = {{T1}} × {{Q1}} + {{T1}} × {{T2}} cm&lt;sup&gt;2&lt;/sup&gt;"
            },
            {
                "name": "A2",
                "label": "Area = {{T1}} × ({{Q1}} + {{T2}}) = {{T1}} + {{Q1}} × {{T1}} + {{T2}} cm&lt;sup&gt;2&lt;/sup&gt;",
                "incorrect": true
            },
            {
                "name": "A3",
                "label": "Area = {{T1}} × ({{Q1}} + {{T2}}) = {{T1}} + {{Q1}} + {{T1}} + {{T2}} cm&lt;sup&gt;2&lt;/sup&gt;",
                "incorrect": true
            },
            {
                "name": "A4",
                "label": "Area = {{T1}} × ({{Q1}} + {{T2}}) = {{T1}} × {{Q1}} × {{T1}} × {{T2}} cm&lt;sup&gt;2&lt;/sup&gt;",
                "incorrect": true
            },
            {
                "name": "A5",
                "label": "Area = {{T1}} × ({{Q1}} + {{T2}}) = {{T1}} × {{Q1}} − {{T1}} × {{T2}} cm&lt;sup&gt;2&lt;/sup&gt;",
                "incorrect": true
            }
        ],
        "uniques": true
    },
    "algorithm": {
        "name": "trueFalse",
        "template": "Multiple choice – standard",
        "params": {
            "countCorrect": 1,
            "countIncorrect": 2,
            "showCheckIcon":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</si>
  <si>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</si>
  <si>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</si>
  <si>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</si>
  <si>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
    "id": "M3-MyM-13c-E-1",
    "stimulus": "&lt;p&gt;Complete the following operations to calculate the area of this rectangle.&lt;/p&gt;&lt;div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"template": "&lt;p style=\"text-align: center\"&gt;Area = {{T1}} × ({{Q1}} + {{T1}}) = {{T1}} × {{Q1}} + {{T1}} × {{T1}} = {{response}} + {{T2}}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{{T1}}) cm&lt;sup&gt;2&lt;/sup&gt;&lt;/p&gt;&lt;p&gt;To solve these calculations, apply the distributive property:&lt;/p&gt;&lt;p style=\"text-align: center\"&gt;Area = base × height. = {{T1}} × ({{Q1}} + {{T1}}) = {{T1}} × {{Q1}} + {{T1}} × {{T1}} = {{A1}} + {{T2}} = {{A2}} cm&lt;sup&gt;2&lt;/sup&gt;&lt;/p&gt;",
    "seed": {
        "parameters": [
            {
                "name": "Q1",
                "label": null,
                "min": 5,
                "max": 20,
                "step": 1
            }
        ],
        "calculated": [
            {
                "name": "T1",
                "label": "{{function}}",
                "function": "2*{{Q1}}",
                "temp": true
            },
            {
                "name": "T2",
                "label": "{{function}}",
                "function": "4*{{Q1}}*{{Q1}}",
                "temp": true
            },
            {
                "name": "A1",
                "label": "{{function}}",
                "function": "{{Q1}}*{{T1}}"
            },
            {
                "name": "A2",
                "label": "{{function}}",
                "function": "{{T1}}*({{Q1}}+{{T1}})"
            }
        ],
        "uniques": true
    },
    "algorithm": {
        "name": "calculateOperation",
        "params": {
            "method": "equivLiteral",
            "keyboard": "NUMERICAL"
        }
    }
}</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</si>
  <si>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</si>
  <si>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</si>
  <si>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</si>
  <si>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
    "id": "M3-MyM-13c-E-2",
    "stimulus": "&lt;p&gt;Complete the following operations to calculate the area of this rectangle.&lt;/p&gt;&lt;div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"template": "&lt;p style=\"text-align: center\"&gt;Area = {{T1}} × ({{Q1}} + {{T2}}) = {{T1}} × {{Q1}} + {{T1}} × {{T2}} = {{response}} + {{T3}}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{{T2}}) cm&lt;sup&gt;2&lt;/sup&gt;&lt;/p&gt;&lt;p&gt;To solve these calculations, apply the distributive property:&lt;/p&gt;&lt;p style=\"text-align: center\"&gt;Area = base × height = {{T1}} × ({{Q1}} + {{T2}}) = {{T1}} × {{Q1}} + {{T1}} × {{T2}} = {{A1}} + {{T3}} = {{A2}} cm&lt;sup&gt;2&lt;/sup&gt;&lt;/p&gt;",
    "seed": {
        "parameters": [
            {
                "name": "Q1",
                "label": null,
                "min": 5,
                "max": 20,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</si>
  <si>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</si>
  <si>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</si>
  <si>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
    "id": "M3-MyM-13c-A-1",
    "stimulus": "&lt;p&gt;To prepare for a family reunion, Enric has put together two tables with the measures in the image below. Complete these operations to calculate the total area of the tables.&lt;/p&gt;&lt;div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
    "template": "&lt;p style=\"text-align: center\"&gt;Area = {{T1}} × ({{Q1}} + {{T2}}) = {{T1}} × {{Q1}} + {{T1}} × {{T2}} = {{response}} + {{T3}}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{{T2}}) cm&lt;sup&gt;2&lt;/sup&gt;&lt;/p&gt;&lt;p&gt;To solve these calculations, apply the distributive property:&lt;/p&gt;&lt;p style=\"text-align: center\"&gt;Area = base × height = {{T1}} × ({{Q1}} + {{T2}}) = {{T1}} × {{Q1}} + {{T1}} × {{T2}} = {{A1}} + {{T3}} = {{A2}} cm&lt;sup&gt;2&lt;/sup&gt;&lt;/p&gt;",
    "seed": {
        "parameters": [
            {
                "name": "Q1",
                "label": null,
                "min": 45,
                "max": 65,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</si>
  <si>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</si>
  <si>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</si>
  <si>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</si>
  <si>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</si>
  <si>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
    "id": "M3-MyM-13c-A-2",
    "stimulus": "&lt;p&gt;During the renovation of her house, Micaela has enlarged her room so that it has the measures in the image below. Complete these operations to calculate the new area of the room.&lt;/p&gt;&lt;div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
    "template": "&lt;p style=\"text-align: center\"&gt;Area = {{Q1}} × ({{Q1}} + {{T1}}) = {{Q1}} × {{Q1}} + {{Q1}} × {{T1}} = {{T2}} + {{response}} = {{response}} m&lt;sup&gt;2&lt;/sup&gt;&lt;/p&gt;",
    "hint": "&lt;p&gt;The area of a rectangle is calculated by multiplying the base by the height.&lt;/p&gt;",
    "feedback": "&lt;p&gt;The area of a rectangle is calculated by multiplying the base by the height. In this case:&lt;/p&gt;&lt;p style=\"text-align: center\"&gt;Area = height × base = {{Q1}} × ({{Q1}} + {{T1}}) m&lt;sup&gt;2&lt;/sup&gt;&lt;/p&gt;&lt;p&gt;To solve these calculations, apply the distributive property:&lt;/p&gt;&lt;p style=\"text-align: center\"&gt;Area = {{Q1}} × ({{Q1}} + {{T1}}) = {{Q1}} × {{Q1}} + {{Q1}} × {{T1}} = {{T2}} + {{A1}} = {{A2}} m&lt;sup&gt;2&lt;/sup&gt;&lt;/p&gt;",
    "seed": {
        "parameters": [
            {
                "name": "Q1",
                "label": null,
                "min": 3,
                "max": 6,
                "step": 1
            }
        ],
        "calculated": [
            {
                "name": "T1",
                "label": "{{function}}",
                "function": "2*{{Q1}}",
                "temp": true
            },
            {
                "name": "T2",
                "label": "{{function}}",
                "function": "{{Q1}}*{{Q1}}",
                "temp": true
            },
            {
                "name": "A1",
                "label": "{{function}}",
                "function": "{{Q1}}*{{T1}}"
            },
            {
                "name": "A2",
                "label": "{{function}}",
                "function": "{{Q1}}*({{Q1}}+{{T1}})"
            }
        ],
        "uniques": true
    },
    "algorithm": {
        "name": "calculateOperation",
        "params": {
            "method": "equivLiteral",
            "keyboard": "NUMERICAL"
        }
    }
}</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</si>
  <si>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</si>
  <si>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</si>
  <si>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</si>
  <si>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
    "id": "M3-MyM-13c-A-3",
    "stimulus": "&lt;p&gt;Since the pool he was going to build seemed small, Darius had it enlarged to have the dimensions shown in the picture below. Complete these operations to calculate the new area of the pool.&lt;/p&gt;&lt;div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
    "template": "&lt;p style=\"text-align: center\"&gt;Area = {{T1}} × ({{Q1}} + {{T2}}) = {{T1}} × {{Q1}} + {{T1}} × {{T2}} = {{response}} + {{T3}} = {{response}} m&lt;sup&gt;2&lt;/sup&gt;&lt;/p&gt;",
    "hint": "&lt;p&gt;The area of a rectangle is calculated by multiplying the base by the height.&lt;/p&gt;",
    "feedback": "&lt;p&gt;The area of a rectangle is calculated by multiplying the base by the height. In this case:&lt;/p&gt;&lt;p style=\"text-align: center\"&gt;Area = height × base = {{T1}} × ({{Q1}} + {{T2}}) m&lt;sup&gt;2&lt;/sup&gt;&lt;/p&gt;&lt;p&gt;To solve these calculations, apply the distributive property:&lt;/p&gt;&lt;p style=\"text-align: center\"&gt;Area = base × height = {{T1}} × ({{Q1}} + {{T2}}) = {{T1}} × {{Q1}} + {{T1}} × {{T2}} = {{A1}} + {{T3}} = {{A2}} m&lt;sup&gt;2&lt;/sup&gt;&lt;/p&gt;",
    "seed": {
        "parameters": [
            {
                "name": "Q1",
                "label": null,
                "min": 1,
                "max": 4,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</si>
  <si>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</si>
  <si>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</si>
  <si>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</si>
  <si>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</si>
  <si>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</si>
  <si>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</si>
  <si>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</si>
  <si>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</si>
  <si>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
    "id": "M3-MyM-13d-I-1",
    "seed": {
        "parameters": [
            {
                "name": "Q1",
                "label": null,
                "list": [
                    2,
                    3,
                    4,
                    5
                ]
            },
            {
                "name": "Q2",
                "label": null,
                "min": 1,
                "max": 10,
                "step": 1
            },
            {
                "name": "Q3",
                "label": null,
                "min": 1,
                "max": 10,
                "step": 1
            },
            {
                "name": "Q4",
                "label": null,
                "min": 1,
                "max": 10,
                "step": 1
            },
            {
                "name": "Q5",
                "label": null,
                "min": 1,
                "max": 10,
                "step": 1
            }
        ],
        "uniques": true
    },
    "scaffolding": [
        {
            "id": "step-0",
            "stimulus": "&lt;p&gt;Select the area of the following figure.&lt;/p&gt;&lt;div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"Area = {{T4}} cm&lt;sup&gt;2&lt;/sup&gt;"
                    },
                    {
                        "name": "A2",
                        "label": "Area = {{T5}} cm&lt;sup&gt;2&lt;/sup&gt;",
                        "incorrect": true
                    },
                    {
                        "name": "A3",
                        "label": "Area = {{T6}} cm&lt;sup&gt;2&lt;/sup&gt;",
                        "incorrect": true
                    },
                    {
                        "name": "A4",
                        "label": "Area = {{T7}} cm&lt;sup&gt;2&lt;/sup&gt;",
                        "incorrect": true
                    },
                    {
                        "name": "A5",
                        "label": "Area = {{T8}} cm&lt;sup&gt;2&lt;/sup&gt;",
                        "incorrect": true
                    }
                ]
            },
            "algorithm": {
                "name": "trueFalse",
                "template": "Multiple choice – standard",
                "params": {
                    "countCorrect": 1,
                    "countIncorrect": 2,
                    "showCheckIcon": false,
                    "columns": 3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center\"&gt;Area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</si>
  <si>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</si>
  <si>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</si>
  <si>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</si>
  <si>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</si>
  <si>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</si>
  <si>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</si>
  <si>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
    "id": "M3-MyM-13d-I-2",
    "seed": {
        "parameters": [
            {
                "name": "Q1",
                "label": null,
                "list": [
                    2,
                    3,
                    4,
                    5
                ]
            },
            {
                "name": "Q2",
                "label": null,
                "min": 1,
                "max": 10,
                "step": 1
            },
            {
                "name": "Q3",
                "label": null,
                "min": 1,
                "max": 10,
                "step": 1
            },
            {
                "name": "Q4",
                "label": null,
                "min": 1,
                "max": 10,
                "step": 1
            },
            {
                "name": "Q5",
                "label": null,
                "min": 1,
                "max": 10,
                "step": 1
            }
        ],
        "uniques": true
    },
    "scaffolding": [
        {
            "id": "step-0",
            "stimulus": "&lt;p&gt;Select the area of the following figure.&lt;/p&gt;&lt;div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
            "seed": {
                "calculated": [
                    {
                        "name": "T1",
                        "label": "{{function}}",
                        "function": "2*{{Q1}}",
                        "temp": true
                    },
                    {
                        "name": "T2",
                        "label": "{{function}}",
                        "function": "4*{{Q1}}",
                        "temp": true
                    },
                    {
                        "name": "T3",
                        "label": "{{function}}",
                        "function": "3*{{Q1}}",
                        "temp": true
                    },
                    {
                        "name": "T4",
                        "label": "{{function}}",
                        "function": "9*{{Q1}}*{{Q1}}",
                        "temp": true
                    },
                    {
                        "name": "T5",
                        "label": "{{function}}",
                        "function": "9*{{Q1}}*{{Q1}}+{{Q2}}",
                        "temp": true
                    },
                    {
                        "name": "T6",
                        "label": "{{function}}",
                        "function": "9*{{Q1}}*{{Q1}}+{{Q3}}",
                        "temp": true
                    },
                    {
                        "name": "T7",
                        "label": "{{function}}",
                        "function": "9*{{Q1}}*{{Q1}}-{{Q4}}",
                        "temp": true
                    },
                    {
                        "name": "T8",
                        "label": "{{function}}",
                        "function": "9*{{Q1}}*{{Q1}}-{{Q5}}",
                        "temp": true
                    },
                    {
                        "name": "A1",
                        "label": "Area = {{T4}} cm&lt;sup&gt;2&lt;/sup&gt;"
                    },
                    {
                        "name": "A2",
                        "label": "Area = {{T5}} cm&lt;sup&gt;2&lt;/sup&gt;",
                        "incorrect": true
                    },
                    {
                        "name": "A3",
                        "label": "Area = {{T6}} cm&lt;sup&gt;2&lt;/sup&gt;",
                        "incorrect": true
                    },
                    {
                        "name": "A4",
                        "label": "Area = {{T7}} cm&lt;sup&gt;2&lt;/sup&gt;",
                        "incorrect": true
                    },
                    {
                        "name": "A5",
                        "label": "Area = {{T8}} cm&lt;sup&gt;2&lt;/sup&gt;",
                        "incorrect": true
                    }
                ]
            },
            "algorithm": {
                "name": "trueFalse",
                "template": "Multiple choice – standard",
                "params": {
                    "countCorrect": 1,
                    "countIncorrect": 2,
                    "showCheckIcon": false,
                    "columns": 3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
            "seed": {
                "calculated": [
                    {
                        "name": "T1",
                        "label": "{{function}}",
                        "function": "2*{{Q1}}",
                        "temp": true
                    },
                    {
                        "name": "T3",
                        "label": "{{function}}",
                        "function": "3*{{Q1}}",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"T11",
                        "label": "{{function}}",
                        "function": "3*{{Q1}}",
                        "temp": true
                    },
                    {
                        "name": "T1",
                        "label": "{{function}}",
                        "function": "2*{{Q1}}",
                        "temp": true
                    },
                    {
                        "name": "T3",
                        "label": "{{function}}",
                        "function": "3*{{Q1}}",
                        "temp": true
                    },
                    {
                        "name": "2-A2",
                        "label": "{{function}}",
                        "function": "6*{{Q1}}*{{Q1}}"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
            "template": "&lt;p style=\"text-align: center\"&gt;Area = {{T9}} cm&lt;sup&gt;2&lt;/sup&gt; + {{T10}} cm&lt;sup&gt;2&lt;/sup&gt; = {{response}} cm&lt;sup&gt;2&lt;/sup&gt;&lt;/p&gt;",
            "seed": {
                "calculated": [
                    {
                        "name": "T1",
                        "label": "{{function}}",
                        "function": "2*{{Q1}}",
                        "temp": true
                    },
                    {
                        "name": "T3",
                        "label": "{{function}}",
                        "function": "3*{{Q1}}",
                        "temp": true
                    },
                    {
                        "name": "T9",
                        "label": "{{function}}",
                        "function": "6*{{Q1}}*{{Q1}}",
                        "temp": true
                    },
                    {
                        "name": "T10",
                        "label": "{{function}}",
                        "function": "3*{{Q1}}*{{Q1}}",
                        "temp": true
                    },
                    {
                        "name": "T11",
                        "label": "{{function}}",
                        "function": "3*{{Q1}}",
                        "temp": true
                    },
                    {
                        "name": "3-A4",
                        "label": "{{function}}",
                        "function": "9*{{Q1}}*{{Q1}}"
                    }
                ]
            },
            "algorithm": {
                "name": "calculateOperation",
                "params": {
                    "method": "equivLiteral",
                    "keyboard": "NUMERICAL"
                }
            }
        }
    ]
}</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</si>
  <si>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</si>
  <si>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</si>
  <si>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</si>
  <si>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</si>
  <si>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</si>
  <si>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</si>
  <si>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
    "id": "M3-MyM-13d-E-1",
    "seed": {
        "parameters": [
            {
                "name": "Q1",
                "label": null,
                "list": [
                    2,
                    3,
                    4,
                    5
                ]
            }
        ],
        "uniques": true
    },
    "scaffolding": [
        {
            "id": "step-0",
            "stimulus": "&lt;p&gt;Calculate the area of the following polygon.&lt;/p&gt;&lt;div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
            "template": "Its area measures {{response}} cm&lt;sup&gt;2&lt;/sup&gt;.",
            "seed": {
                "calculated": [
                    {
                        "name": "T1",
                        "label": "{{function}}",
                        "function": "2*{{Q1}}",
                        "temp": true
                    },
                    {
                        "name": "A1",
                        "label": "{{function}}",
                        "function": "5*{{Q1}}*{{Q1}}"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
            "seed": {
                "calculated": [
                    {
                        "name": "T1",
                        "label": "{{function}}",
                        "function": "2*{{Q1}}",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"3*{{Q1}}",
                        "temp": true
                    },
                    {
                        "name": "2-A2",
                        "label": "{{function}}",
                        "function": "3*{{Q1}}*{{Q1}}"
                    },
                    {
                        "name": "2-A3",
                        "label": "{{function}}",
                        "function": "2*{{Q1}}*{{Q1}}"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
            "template": "&lt;p style=\"text-align: center\"&gt;Area = {{T3}} cm&lt;sup&gt;2&lt;/sup&gt; + {{T4}} cm&lt;sup&gt;2&lt;/sup&gt; = {{response}} cm&lt;sup&gt;2&lt;/sup&gt;&lt;/p&gt;",
            "seed": {
                "calculated": [
                    {
                        "name": "T1",
                        "label": "{{function}}",
                        "function": "2*{{Q1}}",
                        "temp": true
                    },
                    {
                        "name": "T2",
                        "label": "{{function}}",
                        "function": "3*{{Q1}}",
                        "temp": true
                    },
                    {
                        "name": "T3",
                        "label": "{{function}}",
                        "function": "3*{{Q1}}*{{Q1}}",
                        "temp": true
                    },
                    {
                        "name": "T4",
                        "label": "{{function}}",
                        "function": "2*{{Q1}}*{{Q1}}",
                        "temp": true
                    },
                    {
                        "name": "3-A4",
                        "label": "{{function}}",
                        "function": "5*{{Q1}}*{{Q1}}"
                    }
                ]
            },
            "algorithm": {
                "name": "calculateOperation",
                "params": {
                    "method": "equivLiteral",
                    "keyboard": "NUMERICAL"
                }
            }
        }
    ]
}</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</si>
  <si>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</si>
  <si>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</si>
  <si>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</si>
  <si>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</si>
  <si>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</si>
  <si>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
    "id": "M3-MyM-13d-E-2",
    "seed": {
        "parameters": [
            {
                "name": "Q1",
                "label": null,
                "list": [
                    2,
                    3,
                    4,
                    5
                ]
            }
        ],
        "uniques": true
    },
    "scaffolding": [
        {
            "id": "step-0",
            "stimulus": "&lt;p&gt;Calculate the area of the following polygon.&lt;/p&gt;&lt;div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
            "template": "Its area measures {{response}} cm&lt;sup&gt;2&lt;/sup&gt;.",
            "seed": {
                "calculated": [
                    {
                        "name": "A1",
                        "label": "{{function}}",
                        "function": "4*{{Q1}}*{{Q1}}"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
            "seed": {
                "calculated":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"3*{{Q1}}",
                        "temp": true
                    },
                    {
                        "name": "2-A2",
                        "label": "{{function}}",
                        "function": "{{Q1}}*{{Q1}}"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
            "template": "&lt;p style=\"text-align: center\"&gt;Area = {{T2}} cm&lt;sup&gt;2&lt;/sup&gt; + {{T3}} cm&lt;sup&gt;2&lt;/sup&gt; = {{response}} cm&lt;sup&gt;2&lt;/sup&gt;&lt;/p&gt;",
            "seed": {
                "calculated": [
                    {
                        "name": "T1",
                        "label": "{{function}}",
                        "function": "3*{{Q1}}",
                        "temp": true
                    },
                    {
                        "name": "T2",
                        "label": "{{function}}",
                        "function": "3*{{Q1}}*{{Q1}}",
                        "temp": true
                    },
                    {
                        "name": "T3",
                        "label": "{{function}}",
                        "function": "{{Q1}}*{{Q1}}",
                        "temp": true
                    },
                    {
                        "name": "3-A4",
                        "label": "{{function}}",
                        "function": "4*{{Q1}}*{{Q1}}"
                    }
                ]
            },
            "algorithm": {
                "name": "calculateOperation",
                "params": {
                    "method": "equivLiteral",
                    "keyboard": "NUMERICAL"
                }
            }
        }
    ]
}</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</si>
  <si>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</si>
  <si>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</si>
  <si>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</si>
  <si>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</si>
  <si>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</si>
  <si>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
    "id": "M3-MyM-13d-A-1",
    "seed": {
        "parameters": [
            {
                "name": "Q1",
                "label": null,
                "list": [
                    2,
                    3,
                    4,
                    5
                ]
            }
        ],
        "uniques": true
    },
    "scaffolding": [
        {
            "id": "step-0",
            "stimulus": "&lt;p&gt;The garden of Joanne's house is like the one shown in this picture. Calculate its area.&lt;/p&gt;&lt;div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
            "template": "Its area measures &lt;span class=\"no-break\"&gt;{{response}} m&lt;sup&gt;2&lt;/sup&gt;.&lt;/span&gt;",
            "seed": {
                "calculated": [
                    {
                        "name": "T1",
                        "label": "{{function}}",
                        "function": "2*{{Q1}}",
                        "temp": true
                    },
                    {
                        "name": "T2",
                        "label": "{{function}}",
                        "function": "4*{{Q1}}",
                        "temp": true
                    },
                    {
                        "name": "T3",
                        "label": "{{function}}",
                        "function": "5*{{Q1}}",
                        "temp": true
                    },
                    {
                        "name": "A1",
                        "label": "{{function}}",
                        "function": "11*{{Q1}}*{{Q1}}"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class=\"no-break\"&gt;Area = {{response}} m&lt;sup&gt;2&lt;/sup&gt;&lt;/span&gt;&lt;/div&gt;&lt;/td&gt;&lt;td style=\"width: 50%; text-align: center; border: none;\"&gt;&lt;div style=\"display:flex; justify-content:center;\"&gt;&lt;span class=\"no-break\"&gt;Area = {{response}} 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
            "template": "&lt;p style=\"text-align: center\"&gt;Area = {{T9}} m&lt;sup&gt;2&lt;/sup&gt; + {{T10}} m&lt;sup&gt;2&lt;/sup&gt; = {{response}} 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</si>
  <si>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</si>
  <si>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</si>
  <si>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</si>
  <si>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</si>
  <si>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</si>
  <si>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
    "id": "M3-MyM-13d-A-2",
    "seed": {
        "parameters": [
            {
                "name": "Q1",
                "label": null,
                "list": [
                    2,
                    3,
                    4,
                    5
                ]
            }
        ],
        "uniques": true
    },
    "scaffolding": [
        {
            "id": "step-0",
            "stimulus": "&lt;p&gt;A public swimming pool has the measures of this image. Calculate its area.&lt;/p&gt;&lt;div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
            "template": "Its area measures &lt;span class=\"no-break\"&gt;{{response}} m&lt;sup&gt;2&lt;/sup&gt;.&lt;/span&gt;",
            "seed": {
                "calculated": [
                    {
                        "name": "T1",
                        "label": "{{function}}",
                        "function": "2*{{Q1}}",
                        "temp": true
                    },
                    {
                        "name": "T2",
                        "label": "{{function}}",
                        "function": "4*{{Q1}}",
                        "temp": true
                    },
                    {
                        "name": "T3",
                        "label": "{{function}}",
                        "function": "3*{{Q1}}",
                        "temp": true
                    },
                    {
                        "name": "A1",
                        "label": "{{function}}",
                        "function": "9*{{Q1}}*{{Q1}}"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
            "seed": {
                "calculated": [
                    {
                        "name": "T1",
                        "label": "{{function}}",
                        "function": "2*{{Q1}}",
                        "temp": true
                    },
                    {
                        "name": "T3",
                        "label": "{{function}}",
                        "function": "3*{{Q1}}",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class=\"no-break\"&gt;Area = {{response}} m&lt;sup&gt;2&lt;/sup&gt;&lt;/span&gt;&lt;/div&gt;&lt;/td&gt;&lt;td style=\"width: 50%; text-align: center; border: none;\"&gt;&lt;div style=\"display:flex; justify-content:center;\"&gt;&lt;span class=\"no-break\"&gt;Area = {{response}} m&lt;sup&gt;2&lt;/sup&gt;&lt;/span&gt;&lt;/div&gt;&lt;/td&gt;&lt;/tr&gt;&lt;/tbody&gt;&lt;/table&gt;",
            "seed": {
                "calculated": [
                    {
                        "name": "T1",
                        "label": "{{function}}",
                        "function": "2*{{Q1}}",
                        "temp": true
                    },
                    {
                        "name": "T3",
                        "label": "{{function}}",
                        "function": "3*{{Q1}}",
                        "temp": true
                    },
                    {
                        "name": "T11",
                        "label": "{{function}}",
                        "function": "3*{{Q1}}",
                        "temp": true
                    },
                    {
                        "name": "2-A2",
                        "label": "{{function}}",
                        "function": "6*{{Q1}}*{{Q1}}"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
            "template": "&lt;p style=\"text-align: center\"&gt;Area = {{T9}} m&lt;sup&gt;2&lt;/sup&gt; + {{T10}} m&lt;sup&gt;2&lt;/sup&gt; = {{response}} m&lt;sup&gt;2&lt;/sup&gt;&lt;/p&gt;",
            "seed": {
                "calculated": [
                    {
                        "name": "T1",
                        "label": "{{function}}",
                        "function": "2*{{Q1}}",
                        "temp": true
                    },
                    {
                        "name": "T3",
                        "label": "{{function}}",
                        "function": "3*{{Q1}}",
                        "temp": true
                    },
                    {
                        "name": "T9",
                        "label": "{{function}}",
                        "function": "6*{{Q1}}*{{Q1}}",
                        "temp": true
                    },
                    {
                        "name": "T10",
                        "label": "{{function}}",
                        "function": "3*{{Q1}}*{{Q1}}",
                        "temp": true
                    },
                    {
                        "name": "T11",
                        "label": "{{function}}",
                        "function": "3*{{Q1}}",
                        "temp": true
                    },
                    {
                        "name": "3-A4",
                        "label": "{{function}}",
                        "function": "9*{{Q1}}*{{Q1}}"
                    }
                ]
            },
            "algorithm": {
                "name": "calculateOperation",
                "params": {
                    "method": "equivLiteral",
                    "keyboard": "NUMERICAL"
                }
            }
        }
    ]
}</t>
  </si>
  <si>
    <t>Un trozo de tela tiene las medidas de esta imagen. Calcula su área. 
(Figura M3-MyM-13d-3)
Su área mide &lt;span class=\"no-break\"&gt;{{A1}} cm&lt;sup&gt;2&lt;/sup&gt;.&lt;/span&gt;</t>
  </si>
  <si>
    <t>{
    "id": "M3-MyM-13d-A-3",
    "seed": {
        "parameters": [
            {
                "name": "Q1",
                "label": null,
                "list": [
                    2,
                    3,
                    4,
                    5
                ]
            }
        ],
        "uniques": true
    },
    "scaffolding": [
        {
            "id": "step-0",
            "stimulus": "&lt;p&gt;A piece of cloth has the measures of this image. Calculate its area.&lt;/p&gt;&lt;div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
            "template": "&lt;p&gt;Its area measures &lt;span class=\"no-break\"&gt;{{response}} cm&lt;sup&gt;2&lt;/sup&gt;.&lt;/span&gt;&lt;/p&gt;",
            "seed": {
                "calculated": [
                    {
                        "name": "T1",
                        "label": "{{function}}",
                        "function": "2*{{Q1}}",
                        "temp": true
                    },
                    {
                        "name": "A1",
                        "label": "{{function}}",
                        "function": "5*{{Q1}}*{{Q1}}"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
            "seed": {
                "calculated": [
                    {
                        "name": "T1",
                        "label": "{{function}}",
                        "function": "2*{{Q1}}",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"3*{{Q1}}",
                        "temp": true
                    },
                    {
                        "name": "2-A2",
                        "label": "{{function}}",
                        "function": "3*{{Q1}}*{{Q1}}"
                    },
                    {
                        "name": "2-A3",
                        "label": "{{function}}",
                        "function": "2*{{Q1}}*{{Q1}}"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
            "template": "&lt;p style=\"text-align: center\"&gt;Area = {{T3}} cm&lt;sup&gt;2&lt;/sup&gt; + {{T4}} cm&lt;sup&gt;2&lt;/sup&gt; = {{response}} cm&lt;sup&gt;2&lt;/sup&gt;&lt;/p&gt;",
            "seed": {
                "calculated": [
                    {
                        "name": "T1",
                        "label": "{{function}}",
                        "function": "2*{{Q1}}",
                        "temp": true
                    },
                    {
                        "name": "T2",
                        "label": "{{function}}",
                        "function": "3*{{Q1}}",
                        "temp": true
                    },
                    {
                        "name": "T3",
                        "label": "{{function}}",
                        "function": "3*{{Q1}}*{{Q1}}",
                        "temp": true
                    },
                    {
                        "name": "T4",
                        "label": "{{function}}",
                        "function": "2*{{Q1}}*{{Q1}}",
                        "temp": true
                    },
                    {
                        "name": "3-A4",
                        "label": "{{function}}",
                        "function": "5*{{Q1}}*{{Q1}}"
                    }
                ]
            },
            "algorithm": {
                "name": "calculateOperation",
                "params": {
                    "method": "equivLiteral",
                    "keyboard": "NUMERICAL"
                }
            }
        }
    ]
}</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</si>
  <si>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</si>
  <si>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</si>
  <si>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</si>
  <si>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</si>
  <si>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</si>
  <si>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</si>
  <si>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r>
      <rPr>
        <rFont val="Calibri"/>
        <color rgb="FF000000"/>
        <sz val="12.0"/>
      </rPr>
      <t>{
    "id": "M3-MyM-14a-I-1",
    "stimulus": "&lt;p&gt;Select the months that have 31 days.&lt;/p&gt;",
    "hint": "&lt;p&gt;Of the 12 months that make up a year, 7 have 31 days.&lt;/p&gt;",
    "feedback": "&lt;p&gt;Use the knuckles of both fists to see which months have 31 days. The months above the knuckles have 31 days, the rest have 30 days. February is the exception as it consists of 28 or 29 days depending on whether it is a leap year or not.&lt;/p&gt;&lt;div style=\"display:flex; justify-content:center;\"&gt;&lt;img src=\"</t>
    </r>
    <r>
      <rPr>
        <rFont val="Calibri"/>
        <color rgb="FF1155CC"/>
        <sz val="12.0"/>
        <u/>
      </rPr>
      <t>https://blueberry-assets.oneclick.es/M3_MyM_14a_1c.svg</t>
    </r>
    <r>
      <rPr>
        <rFont val="Calibri"/>
        <color rgb="FF000000"/>
        <sz val="12.0"/>
      </rPr>
      <t>\" width=\"300\"&gt;&lt;/img&gt;&lt;/div&gt;",
    "seed": {
        "parameters": [
            {
                "name": "Q1",
                "label": null,
                "list": [
                    "January",
                    "May",
                    "March",
                    "July",
                    "October",
                    "August",
                    "December"
                ]
            },
            {
                "name": "Q2",
                "label": null,
                "list": [
                    "January",
                    "May",
                    "March",
                    "July",
                    "October",
                    "August",
                    "December"
                ]
            },
            {
                "name": "Q3",
                "label": null,
                "list": [
                    "February",
                    "April",
                    "June",
                    "September",
                    "November"
                ]
            }
        ],
        "calculated": [
            {
                "name": "A1",
                "label": "{{Q1}}"
            },
            {
                "name": "A2",
                "label": "{{Q2}}"
            },
            {
                "name": "A3",
                "label": "{{Q3}}",
                "incorrect": true
            }
        ],
        "uniques": true
    },
    "algorithm": {
        "name": "trueFalse",
        "template": "Multiple choice – multiple response",
        "params": {
            "countCorrect": 2,
            "countIncorrect": 1,
            "showCheckIcon":false,
            "columns": 3
        }
    }
}</t>
    </r>
  </si>
  <si>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</si>
  <si>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</si>
  <si>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</si>
  <si>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</si>
  <si>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
    "id": "M3-MyM-14a-I-2",
    "stimulus": "&lt;p&gt;Select the months that have 30 days.&lt;/p&gt;",
    "hint": "&lt;p&gt;Of the 12 months that make up a year, 4 have 30 days.&lt;/p&gt;",
    "feedback": "&lt;p&gt;Use the knuckles of both fists to see which months have 31 days. The months above the knuckles have 31 days, the rest have 30 days. February is the exception as it consists of 28 or 29 days depending on whether it is a leap year or not.&lt;/p&gt;&lt;div style=\"display:flex; justify-content:center;\"&gt;&lt;img src=\"https://blueberry-assets.oneclick.es/M3_MyM_14a_1c.svg\" width=\"300\"&gt;&lt;/img&gt;&lt;/div&gt;",
    "seed": {
        "parameters": [
            {
                "name": "Q1",
                "label": null,
                "list": [
                    "April",
                    "June",
                    "September",
                    "November"
                ]
            },
            {
                "name": "Q2",
                "label": null,
                "list": [
                    "April",
                    "June",
                    "September",
                    "November"
                ]
            },
            {
                "name": "Q3",
                "label": null,
                "list": [
                    "January",
                    "February",
                    "May",
                    "March",
                    "July",
                    "October",
                    "August",
                    "December"
                ]
            }
        ],
        "calculated": [
            {
                "name": "A1",
                "label": "{{Q1}}"
            },
            {
                "name": "A2",
                "label": "{{Q2}}"
            },
            {
                "name": "A3",
                "label": "{{Q3}}",
                "incorrect": true
            }
        ],
        "uniques": true
    },
    "algorithm": {
        "name": "trueFalse",
        "template": "Multiple choice – multiple response",
        "params": {
            "countCorrect": 2,
            "countIncorrect": 1,
            "showCheckIcon": 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</si>
  <si>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</si>
  <si>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</si>
  <si>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</si>
  <si>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</si>
  <si>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
    "id": "M3-MyM-14a-I-3",
    "stimulus": "&lt;p&gt;Select the correct statements.&lt;/p&gt;",
    "hint": "&lt;p&gt;The calendar allows you to organize the days of the year into periods called weeks and months.&lt;/p&gt;",
    "feedback": "&lt;p&gt;Each &lt;b&gt;year&lt;/b&gt; has &lt;b&gt;365 days&lt;/b&gt;, except when it is a &lt;b&gt;leap year,&lt;/b&gt; which has &lt;b&gt;366 days.&lt;/b&gt;&lt;/p &gt;&lt;p&gt;A year is made up of &lt;b&gt;12 months.&lt;/b&gt;&lt;/p&gt;",
    "seed": {
        "parameters": [],
        "calculated": [
            {
                "name": "A1",
                "label": "Every 4 years, February has 29 days."
            },
            {
                "name": "A7",
                "label": "Leap years are every 4 years."
            },
            {
                "name": "A2",
                "label": "A leap year has 366 days."
            },
            {
                "name": "A3",
                "label": "Except February, a month can have 30 or 31 days."
            },
            {
                "name": "A4",
                "label": "A month can have 7 or 14 days.",
                "incorrect": true,
                "feedback": "&lt;p&gt;Except February, a month can have 30 or 31 days.&lt;/p&gt;"
            },
            {
                "name": "A5",
                "label": "In leap years, February has one less day.",
                "incorrect": true,
                "feedback": "&lt;p&gt;In leap years, February has one more day.&lt;/p&gt;"
            },
            {
                "name": "A6",
                "label": "A year equals 365 days or 11 months.",
                "incorrect": true,
                "feedback": "&lt;p&gt;There are 12 months in a year.&lt;/p&gt;"
            }
        ],
        "uniques": true
    },
    "algorithm": {
        "name": "trueFalse",
        "template": "Multiple choice – multiple response",
        "params": {
            "countCorrect": 2,
            "countIncorrect": 1,
            "showCheckIcon":true}}}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</si>
  <si>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</si>
  <si>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</si>
  <si>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</si>
  <si>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</si>
  <si>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</si>
  <si>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</si>
  <si>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</si>
  <si>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
    "id": "M3-MyM-14a-E-1",
    "stimulus": "&lt;p&gt;Today is {{Q1}} of May. How many nights will there be before {{Q2}} of July?&lt;/p&gt;",
    "template": "&lt;p&gt;There will be {{response}} nights.&lt;/p&gt;",
    "hint": "&lt;p&gt;Use a calendar to help you:&lt;/p&gt;&lt;div style=\"display:flex; justify-content:center;\"&gt;&lt;img src=\"https://blueberry-assets.oneclick.es/M3_MyM_14a_4b.svg\" width=\"150%\"&gt;&lt;/img&gt;&lt;/div&gt;",
    "feedback": "&lt;p&gt;To calculate the nights of this period of time, add the remaining {{T1}} days of May, the 30 days of June and the {{Q2}} days of July.&lt;/p&gt;&lt;p&gt;{{T1}} + 30 + {{Q2}} = {{A1}} nights&lt;/p&gt;&lt;div style=\"display:flex; justify-content:center;\"&gt;&lt;img src=\"https://blueberry-assets.oneclick.es/M3_MyM_14a_4b.svg\" width=\"150%\"&gt;&lt;/img&gt;&lt;/div&gt;",
    "seed": {
        "parameters": [
            {
                "name": "Q1",
                "label": null,
                "min": 2,
                "max": 31,
                "step": 1
            },
            {
                "name": "Q2",
                "label": null,
                "min": 1,
                "max": 31,
                "step": 1
            }
        ],
        "calculated": [
            {
                "name": "T1",
                "label": "{{function}}",
                "function": "31-{{Q1}}",
                "temp": true
            },
            {
                "name": "A1",
                "label": "{{function}}",
                "function": "61-{{Q1}}+{{Q2}}"
            }
        ],
        "uniques": true
    },
    "algorithm": {
        "name": "calculateOperation",
        "params": {
            "method": "equivLiteral",
            "keyboard": "NUMERICAL"
        }
    }
}</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</si>
  <si>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</si>
  <si>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</si>
  <si>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</si>
  <si>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</si>
  <si>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</si>
  <si>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</si>
  <si>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
    "id": "M3-MyM-14a-E-2",
    "stimulus": "&lt;p&gt;Damien's beach holiday starts on July {{Q1}}. His parents have booked {{Q2}} nights in a hotel. What will be the last day at the hotel?&lt;/p&gt;",
    "template": "&lt;p&gt;The last day will be August {{response}}.&lt;/p&gt;",
    "hint": "&lt;p&gt;Use a calendar to help you:&lt;/p&gt;&lt;div style=\"display:flex; justify-content:center;\"&gt;&lt;img src=\"https://blueberry-assets.oneclick.es/M3_MyM_14a_5b.svg\" width=\"85%\"&gt;&lt;/img&gt;&lt;/div&gt;",
    "feedback": "&lt;p&gt;To find out which will be the last day, divide the {{Q2}} nights: {{T1}} in July and {{T2}} in August.&lt;/p&gt;&lt;div style=\"display:flex; justify-content:center;\"&gt;&lt;img src=\"https://blueberry-assets.oneclick.es/M3_MyM_14a_5b.svg\" width=\"85%\"&gt;&lt;/img&gt;&lt;/div&gt;",
    "seed": {
        "parameters": [
            {
                "name": "Q1",
                "label": null,
                "min": 26,
                "max": 31,
                "step": 1
            },
            {
                "name": "Q2",
                "label": null,
                "min": 7,
                "max": 14,
                "step": 1
            }
        ],
        "calculated": [
            {
                "name": "T1",
                "label": "{{function}}",
                "function": "32-{{Q1}}",
                "temp": true
            },
            {
                "name": "T2",
                "label": "{{function}}",
                "function": "{{Q1}} + {{Q2}}-32",
                "temp": true
            },
            {
                "name": "A1",
                "label": "{{function}}",
                "function": "{{Q1}} + {{Q2}}-32"
            }
        ],
        "uniques": true
    },
    "algorithm": {
        "name": "calculateOperation",
        "params": {
            "method": "equivLiteral",
            "keyboard": "NUMERICAL"
        }
    }
}</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</si>
  <si>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</si>
  <si>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</si>
  <si>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</si>
  <si>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</si>
  <si>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</si>
  <si>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</si>
  <si>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
    "id": "M3-MyM-14a-E-3",
    "stimulus": "&lt;p&gt;Today is {{Q1}} of November and {{Q2}} days ago was Andrea's birthday. What day is Andrea's birthday?&lt;/p&gt;",
    "template": "&lt;p&gt;Her birthday is {{response}} of October.&lt;/p&gt;",
    "hint": "&lt;p&gt;Use a calendar to help you:&lt;/p&gt;&lt;div style=\"display:flex; justify-content:center;\"&gt;&lt;img src=\"https://blueberry-assets.oneclick.es/M3_MyM_14a_6b.svg\" width=\"85%\"&gt;&lt;/img&gt;&lt;/div&gt;",
    "feedback": "&lt;p&gt;To find out when her birthday was, divide the {{Q2}} days: {{Q1}} in November and {{T1}} in October. Since October has 31 days, her birthday was the {{A1}} of October.&lt;/p&gt;&lt;div style=\"display:flex; justify-content:center;\"&gt;&lt;img src=\"https://blueberry-assets.oneclick.es/M3_MyM_14a_6b.svg\" width=\"85%\"&gt;&lt;/img&gt;&lt;/div&gt;",
    "seed": {
        "parameters": [
            {
                "name": "Q1",
                "label": null,
                "min": 5,
                "max": 15,
                "step": 1
            },
            {
                "name": "Q2",
                "label": null,
                "min": 16,
                "max": 30,
                "step": 1
            }
        ],
        "calculated": [
            {
                "name": "T1",
                "label": "{{function}}",
                "function": "{{Q2}}-{{Q1}}",
                "temp": true
            },
            {
                "name": "A1",
                "label": "{{function}}",
                "function": "31-{{Q2}}+{{Q1}}"
            }
        ],
        "uniques": true
    },
    "algorithm": {
        "name": "calculateOperation",
        "params": {
            "method": "equivLiteral",
            "keyboard": "NUMERICAL"
        }
    }
}</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</si>
  <si>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</si>
  <si>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</si>
  <si>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</si>
  <si>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</si>
  <si>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</si>
  <si>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</si>
  <si>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</si>
  <si>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
    "id": "M3-MyM-14b-I-1",
    "stimulus": "&lt;p&gt;Drag each time expression to its equivalent.&lt;/p&gt;",
    "hint": "&lt;p&gt;A &lt;b&gt;year&lt;/b&gt; is equal to 365 days or 12 months. A &lt;b&gt;week&lt;/b&gt; equals 7 days.&lt;/p&gt;",
    "feedback": "&lt;p&gt;A &lt;b&gt;year&lt;/b&gt; equals 365 days or 12 months.&lt;/p&gt;&lt;p&gt;A &lt;b&gt;week&lt;/b&gt; equals 7 days.&lt;/p&gt;",
    "seed": {
        "parameters": [
            {
                "name": "Q1",
                "label": null,
                "min": 2,
                "max": 7,
                "step": 1
            },
            {
                "name": "Q2",
                "label": null,
                "list": [
                    2,
                    3,
                    4
                ]
            },
            {
                "name": "Q3",
                "label": null,
                "min": 2,
                "max": 11,
                "step": 1
            }
        ],
        "calculated": [
            {
                "name": "A1",
                "label": "{{Q1}} years",
                "function": "{{Q1}}*12 + ' months'"
            },
            {
                "name": "A2",
                "label": "{{Q2}} years",
                "function": "{{Q2}}*365 + ' days'"
            },
            {
                "name": "A3",
                "label": "{{Q3}} weeks",
                "function": "{{Q3}}*7 + ' days'"
            }
        ],
        "isNumToWords": true,
        "uniques": true
    },
    "algorithm": {
        "name": "linkOperationResult",
        "params": {
            "invert": true
        },
        "template": "Match list"
    }
}</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</si>
  <si>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</si>
  <si>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</si>
  <si>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</si>
  <si>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</si>
  <si>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</si>
  <si>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
    "id": "M3-MyM-14b-I-2",
    "stimulus": "&lt;p&gt;Select whether these sentences are true or false.&lt;/p&gt;",
    "hint": "&lt;p&gt;A &lt;b&gt;year&lt;/b&gt; equals 12 months. One &lt;b&gt;week&lt;/b&gt; equals 7 days.&lt;/p&gt;",
    "feedback": "&lt;p&gt;A &lt;b&gt;year&lt;/b&gt; equals 12 months. One &lt;b&gt;week&lt;/b&gt; equals 7 days.&lt;/p&gt;",
    "seed": {
        "parameters": [
            {
                "name": "Q1",
                "label": null,
                "min": 2,
                "max": 10,
                "step": 1
            },
            {
                "name": "Q2",
                "label": null,
                "list": [
                    2,
                    3,
                    4
                ]
            },
            {
                "name": "Q3",
                "label": null,
                "min": 2,
                "max": 9,
                "step": 1
            },
            {
                "name": "Q4",
                "label": null,
                "list": [
                    1,
                    2,
                    3,
                    4
                ]
            },
            {
                "name": "Q5",
                "label": null,
                "min": 1,
                "max": 7,
                "step": 1
            },
            {
                "name": "Q6",
                "label": null,
                "min": 1,
                "max": 7,
                "step": 1
            }
        ],
        "calculated": [
            {
                "name": "T1",
                "function": "7*{{Q1}}",
                "temp": true
            },
            {
                "name": "T2",
                "function": "12*{{Q2}}",
                "temp": true
            },
            {
                "name": "T3",
                "function": "{{Q3}}*7",
                "temp": true
            },
            {
                "name": "T4",
                "function": "{{Q4}}*12",
                "temp": true
            },
            {
                "name": "T5",
                "function": "{{Q4}}+1",
                "temp": true
            },
            {
                "name": "T6",
                "function": "{{Q5}}*7",
                "temp": true
            },
            {
                "name": "T7",
                "function": "{{Q5}}+1",
                "temp": true
            },
            {
                "name": "T8",
                "function": "{{Q6}}*7",
                "temp": true
            },
            {
                "name": "T9",
                "function": "{{Q6}}+3",
                "temp": true
            },
            {
                "name": "A1",
                "label": "{{Q1}} weeks are {{T1}} days."
            },
            {
                "name": "A2",
                "label": "{{T2}} months are {{Q2}} years."
            },
            {
                "name": "A3",
                "label": "{{T3}} days are {{Q3}} weeks."
            },
            {
                "name": "A4",
                "label": "{{T4}} months are {{T5}} years.",
                "incorrect": true,
                "feedback": "&lt;p&gt;{{T4}} months are {{Q4}} years.&lt;/p&gt;"
            },
            {
                "name": "A5",
                "label": "{{T6}} days are {{T7}} weeks.",
                "incorrect": true,
                "feedback": "&lt;p&gt;{{T6}} days are {{Q5}} weeks.&lt;/p&gt;"
            },
            {
                "name": "A6",
                "label": "{{T8}} days are {{T9}} weeks.",
                "incorrect": true,
                "feedback": "&lt;p&gt;{{T8}} days are {{Q6}} weeks.&lt;/p&gt;"
            }
        ],
        "uniques": true
    },
    "algorithm": {
        "name": "trueFalse",
        "template": "Choice matrix – inline",
        "params": {
            "countCorrect": 2,
            "countIncorrect": 1,
            "options": [
                "True",
                "False"
            ]
        }
    }
}</t>
  </si>
  <si>
    <t>¿A cuántos meses equivalen {{Q1}} años y medio?
A {{A1}} meses.</t>
  </si>
  <si>
    <t>Q1 = Mín = 2; Máx = 9 ; Step = 1</t>
  </si>
  <si>
    <t>A1 = {{Q1}}*12+6</t>
  </si>
  <si>
    <t>Un año equivale a 12 meses.</t>
  </si>
  <si>
    <t>&lt;p&gt;Un año equivale a 12 meses. Por tanto:&lt;/p&gt;&lt;p&gt;{{Q1}} × 12 + 6 = {{A1}} meses&lt;/p&gt;</t>
  </si>
  <si>
    <t>{
    "id": "M3-MyM-14b-E-1",
    "stimulus": "&lt;p&gt;How many months are equal to {{Q1}} and a half years?&lt;/p&gt;",
    "template": "&lt;p&gt;{{response}} months.&lt;/p&gt;",
    "hint": "&lt;p&gt;A year equals 12 months.&lt;/p&gt;",
    "feedback": "&lt;p&gt;A year equals 12 months. Therefore:&lt;/p&gt;&lt;p&gt;{{Q1}} × 12 + 6 = {{A1}} months&lt;/p&gt;",
    "seed": {
        "parameters": [
            {
                "name": "Q1",
                "label": null,
                "min": 2,
                "max": 9,
                "step": 1
            }
        ],
        "calculated": [
            {
                "name": "A1",
                "label": "{{function}}",
                "function": "{{Q1}}*12+6"
            }
        ],
        "uniques": true
    },
    "algorithm": {
        "name": "calculateOperation",
        "params": {
            "method": "equivLiteral",
            "keyboard": "NUMERICAL"
        }
    }
}</t>
  </si>
  <si>
    <t>¿A cuántas semanas equivalen {{T1}} días?
A {{A1}} semanas.</t>
  </si>
  <si>
    <t>T1 = {{Q1}}*7
A1 = {{Q1}}</t>
  </si>
  <si>
    <t>Una semana equivale a 7 días.</t>
  </si>
  <si>
    <t>&lt;p&gt;Una semana equivale a 7 días. Por tanto:&lt;/p&gt;&lt;p&gt;{{T1}} : 7 = {{A1}} semanas&lt;/p&gt;</t>
  </si>
  <si>
    <t>{
    "id": "M3-MyM-14b-E-2",
    "stimulus": "&lt;p&gt;How many weeks are equal to {{T1}} days?&lt;/p&gt;",
    "template": "&lt;p&gt;{{response}} weeks.&lt;/p&gt;",
    "hint": "&lt;p&gt;A week equals 7 days.&lt;/p&gt;",
    "feedback": "&lt;p&gt;A week equals 7 days. Therefore:&lt;/p&gt;&lt;p&gt;{{T1}} : 7 = {{Q1}} weeks&lt;/p&gt;",
    "seed": {
        "parameters": [
            {
                "name": "Q1",
                "label": null,
                "min": 2,
                "max": 9,
                "step": 1
            }
        ],
        "calculated": [
            {
                "name": "T1",
                "label": "{{function}}",
                "function": "{{Q1}}*7",
                "temp": "true"
            },
            {
                "name": "A1",
                "label": "{{function}}",
                "function": "{{Q1}}"
            }
        ],
        "uniques": true
    },
    "algorithm": {
        "name": "calculateOperation",
        "params": {
            "method": "equivLiteral",
            "keyboard": "NUMERICAL"
        }
    }
}</t>
  </si>
  <si>
    <t>¿Cuántos meses son {{Q2}} años?
Son {{A2}} meses.</t>
  </si>
  <si>
    <t>Q2 = Mín = 2; Máx = 5 ; Step = 1</t>
  </si>
  <si>
    <t>A2 = {{Q2}}*12</t>
  </si>
  <si>
    <t>&lt;p&gt;Un año equivale a 12 meses. Por tanto:&lt;/p&gt;&lt;p&gt;{{Q2}} × 12 = {{A2}} meses&lt;/p&gt;</t>
  </si>
  <si>
    <t>{
    "id": "M3-MyM-14b-E-3",
    "stimulus": "&lt;p&gt;How many months are {{Q2}} years?&lt;/p&gt;",
    "template": "&lt;p&gt;That is {{response}} months.&lt;/p&gt;",
    "hint": "&lt;p&gt;A year equals 12 months.&lt;/p&gt;",
    "feedback": "&lt;p&gt;A year equals 12 months. Therefore:&lt;/p&gt;&lt;p&gt;{{Q2}} × 12 = {{A1}} months&lt;/p&gt;",
    "seed": {
        "parameters": [
            {
                "name": "Q2",
                "label": null,
                "min": 2,
                "max": 5,
                "step": 1
            }
        ],
        "calculated": [
            {
                "name": "A1",
                "label": "{{function}}",
                "function": "{{Q2}}*12"
            }
        ],
        "uniques": true
    },
    "algorithm": {
        "name": "calculateOperation",
        "params": {
            "method": "equivLiteral",
            "keyboard": "NUMERICAL"
        }
    }
}</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</si>
  <si>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</si>
  <si>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</si>
  <si>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</si>
  <si>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</si>
  <si>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</si>
  <si>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t>{
    "id": "M3-MyM-15a-I-1",
    "stimulus": "&lt;p&gt;Select the time this clock shows.&lt;/p&gt;&lt;div style=\"display:flex; justify-content:center;\"&gt;&lt;img src=\"https://blueberry-assets.oneclick.es/M3_MyM_15a_1.svg\" width=\"300\"&gt;&lt;/img&gt;&lt;/div&gt;",
    "hint": "&lt;p&gt;On an analog clock, the short hand indicates the hours and the long hand indicates the minutes.&lt;/p&gt;",
    "feedback": "&lt;p&gt;On an analog clock, the short hand indicates the hours and the long hand indicates the minutes.&lt;/p&gt;",
    "seed": {
        "parameters": [],
        "calculated": [
            {
                "name": "A1",
                "label": "Quarter to seven."
            },
            {
                "name": "A2",
                "label": "Twenty to eleven.",
                "incorrect": true
            },
            {
                "name": "A3",
                "label": "Half past one.",
                "incorrect": true
            },
            {
                "name": "A4",
                "label": "Twenty past eight.",
                "incorrect": true
            }
        ],
        "uniques": true
    },
    "algorithm": {
        "name": "trueFalse",
        "template": "Multiple choice – standard",
        "params": {
            "countCorrect": 1,
            "countIncorrect": 2,
            "showCheckIcon":false,"columns":3
        }
    }
}</t>
  </si>
  <si>
    <t>Selecciona la hora que marca este reloj.
Imagen M3-MyM-15a-2
Las siete y cuarto.
Las once menos veinte.*
La una y media.
Las ocho y veinte.
(Se ven 3)</t>
  </si>
  <si>
    <t>{
    "id": "M3-MyM-15a-I-2",
    "stimulus": "&lt;p&gt;Select the time this clock shows.&lt;/p&gt;&lt;div style=\"display:flex; justify-content:center;\"&gt;&lt;img src=\"https://blueberry-assets.oneclick.es/M3_MyM_15a_2.svg\" width=\"300\"&gt;&lt;/img&gt;&lt;/div&gt;",
    "hint": "&lt;p&gt;On an analog clock, the short hand indicates the hours and the long hand indicates the minutes.&lt;/p&gt;",
    "feedback": "&lt;p&gt;On an analog clock, the short hand indicates the hours and the long hand indicates the minutes.&lt;/p&gt;",
    "seed": {
        "parameters": [],
        "calculated": [
            {
                "name": "A1",
                "label": "Quarter to seven.",
                "incorrect": true
            },
            {
                "name": "A2",
                "label": "Twenty to eleven."
            },
            {
                "name": "A3",
                "label": "Half past one.",
                "incorrect": true
            },
            {
                "name": "A4",
                "label": "Twenty past eight.",
                "incorrect": true
            }
        ],
        "uniques": true
    },
    "algorithm": {
        "name": "trueFalse",
        "template": "Multiple choice – standard",
        "params": {
            "countCorrect": 1,
            "countIncorrect": 2,
            "showCheckIcon": false,"columns":3
        }
    }
}</t>
  </si>
  <si>
    <t>Selecciona la hora que marca este reloj.
Imagen M3-MyM-15a-3
Las siete y cuarto.
Las once menos veinte.
La una y media.*
Las ocho y veinte.
(Se ven 3)</t>
  </si>
  <si>
    <t>{
    "id": "M3-MyM-15a-I-3",
    "stimulus": "&lt;p&gt;Select the time this clock shows.&lt;/p&gt;&lt;div style=\"display:flex; justify-content:center;\"&gt;&lt;img src=\"https://blueberry-assets.oneclick.es/M3_MyM_15a_3.svg\" width=\"300\"&gt;&lt;/img&gt;&lt;/div&gt;",
    "hint": "&lt;p&gt;On an analog watch, the short hand indicates the hours and the long hand indicates the minutes.&lt;/p&gt;",
    "feedback": "&lt;p&gt;On an analog watch, the short hand indicates the hours and the long hand indicates the minutes.&lt;/p&gt;",
    "seed": {
        "parameters": [],
        "calculated": [
            {
                "name": "A1",
                "label": "Quarter to seven.",
                "incorrect": true
            },
            {
                "name": "A2",
                "label": "Twenty to eleven.",
                "incorrect": true
            },
            {
                "name": "A3",
                "label": "Half past one."
            },
            {
                "name": "A4",
                "label": "Twenty past eight.",
                "incorrect": true
            }
        ],
        "uniques": true
    },
    "algorithm": {
        "name": "trueFalse",
        "template": "Multiple choice – standard",
        "params": {
            "countCorrect": 1,
            "countIncorrect": 2,
            "showCheckIcon":false,"columns":3
        }
    }
}</t>
  </si>
  <si>
    <t>Selecciona la hora que marca este reloj.
Imagen M3-MyM-15a-4
Las siete y cuarto.
Las once menos veinte.
La una y media.
Las ocho y veinte.*
(Se ven 3)</t>
  </si>
  <si>
    <t>{
    "id": "M3-MyM-15a-I-4",
    "stimulus": "&lt;p&gt;Select the time this clock shows.&lt;/p&gt;&lt;div style=\"display:flex; justify-content:center;\"&gt;&lt;img src=\"https://blueberry-assets.oneclick.es/M3_MyM_15a_4.svg\" width=\"300\"&gt;&lt;/img&gt;&lt;/div&gt;",
    "hint": "&lt;p&gt;On an analog watch, the short hand indicates the hours and the long hand indicates the minutes.&lt;/p&gt;",
    "feedback": "&lt;p&gt;On an analog watch, the short hand indicates the hours and the long hand indicates the minutes.&lt;/p&gt;",
    "seed": {
        "parameters": [],
        "calculated": [
            {
                "name": "A1",
                "label": "Quarter past seven.",
                "incorrect": true
            },
            {
                "name": "A2",
                "label": "Twenty to eleven.",
                "incorrect": true
            },
            {
                "name": "A3",
                "label": "Half past one.",
                "incorrect": true
            },
            {
                "name": "A4",
                "label": "Twenty past eight."
            }
        ],
        "uniques": true
    },
    "algorithm": {
        "name": "trueFalse",
        "template": "Multiple choice – standard",
        "params": {
            "countCorrect": 1,
            "countIncorrect": 2,
            "showCheckIcon":false,"columns":3
        }
    }
}</t>
  </si>
  <si>
    <t>Selecciona la hora que marca este reloj.
Imagen M3-MyM-15a-5
Las seis menos cuarto.*
Las seis y veinticinco.
Las dos en punto.
Las cuatro y media.
(Se ven 3)</t>
  </si>
  <si>
    <t>En un reloj digital, el número antes de los dos puntos marca la hora y el de después, los minutos.</t>
  </si>
  <si>
    <t>{
    "id": "M3-MyM-15a-I-5",
    "stimulus": "&lt;p&gt;Select the time this clock shows.&lt;/p&gt;&lt;div style=\"display:flex; justify-content:center;\"&gt;&lt;img src=\"https://blueberry-assets.oneclick.es/M3_MyM_15a_5.svg\"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
            {
                "name": "A2",
                "label": "Twenty-five past six.",
                "incorrect": true
            },
            {
                "name": "A3",
                "label": "Two o'clock.",
                "incorrect": true
            },
            {
                "name": "A4",
                "label": "Half past four.",
                "incorrect": true
            }
        ],
        "uniques": true
    },
    "algorithm": {
        "name": "trueFalse",
        "template": "Multiple choice – standard",
        "params": {
            "countCorrect": 1,
            "countIncorrect": 2,
            "showCheckIcon":false,"columns":3
        }
    }
}</t>
  </si>
  <si>
    <t>Selecciona la hora que marca este reloj.
Imagen M3-MyM-15a-6
Las seis menos cuarto.
Las seis y veinticinco.*
Las dos en punto.
Las cuatro y media.
(Se ven 3)</t>
  </si>
  <si>
    <t>{
    "id": "M3-MyM-15a-I-6",
    "stimulus": "&lt;p&gt;Select the time this clock shows.&lt;/p&gt;&lt;div style=\"display:flex; justify-content:center;\"&gt;&lt;img src=\"https://blueberry-assets.oneclick.es/M3_MyM_15a_6.svg\"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
            {
                "name": "A3",
                "label": "Two o'clock.",
                "incorrect": true
            },
            {
                "name": "A4",
                "label": "Half past four.",
                "incorrect": true
            }
        ],
        "uniques": true
    },
    "algorithm": {
        "name": "trueFalse",
        "template": "Multiple choice – standard",
        "params": {
            "countCorrect": 1,
            "countIncorrect": 2,
            "showCheckIcon": false,"columns":3
        }
    }
}</t>
  </si>
  <si>
    <t>Selecciona la hora que marca este reloj.
Imagen M3-MyM-15a-7
Las seis menos cuarto.
Las seis y veinticinco.
Las dos en punto.*
Las cuatro y media.
(Se ven 3)</t>
  </si>
  <si>
    <t>{
    "id": "M3-MyM-15a-I-7",
    "stimulus": "&lt;p&gt;Select the time this clock shows.&lt;/p&gt;&lt;div style=\"display:flex; justify-content:center;\"&gt;&lt;img src=\"https://blueberry-assets.oneclick.es/M3_MyM_15a_7.svg\"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"incorrect": true
            },
            {
                "name": "A3",
                "label": "Two o'clock."
            },
            {
                "name": "A4",
                "label": "Half past four.",
                "incorrect": true
            }
        ],
        "uniques": true
    },
    "algorithm": {
        "name": "trueFalse",
        "template": "Multiple choice – standard",
        "params": {
            "countCorrect": 1,
            "countIncorrect": 2,
            "showCheckIcon": false,"columns":3
        }
    }
}</t>
  </si>
  <si>
    <t>Selecciona la hora que marca este reloj.
Imagen M3-MyM-15a-8
Las seis menos cuarto.
Las seis y veinticinco.
Las dos en punto.
Las cuatro y media.*
(Se ven 3)</t>
  </si>
  <si>
    <t>{
    "id": "M3-MyM-15a-I-8",
    "stimulus": "&lt;p&gt;Select the time this clock shows.&lt;/p&gt;&lt;div style=\"display:flex; justify-content:center;\"&gt;&lt;img src=\"https://blueberry-assets.oneclick.es/M3_MyM_15a_8.svg\"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"incorrect": true
            },
            {
                "name": "A3",
                "label": "Two o'clock.",
                "incorrect": true
            },
            {
                "name": "A4",
                "label": "Half past four."
            }
        ],
        "uniques": true
    },
    "algorithm": {
        "name": "trueFalse",
        "template": "Multiple choice – standard",
        "params": {
            "countCorrect": 1,
            "countIncorrect": 2,
            "showCheckIcon": true
        }
    }
}</t>
  </si>
  <si>
    <t>¿Qué hora marca este reloj? Escríbela con palabras.
Imagen M3-MyM-15a-1
El reloj marca {{A1}}.</t>
  </si>
  <si>
    <t>A1 = "las siete y cuarto"</t>
  </si>
  <si>
    <t>{
    "id": "M3-MyM-15a-E-1",
    "stimulus": "&lt;p&gt;What time does this clock show? Type it in words.&lt;/p&gt;&lt;div style=\"display:flex; justify-content:center;\"&gt;&lt;img src=\"https://blueberry-assets.oneclick.es/M3_MyM_15a_1.svg\"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"quarter past seven"
            }
        ],
        "uniques": true
    },
    "algorithm": {
        "name": "calculateOperation",
        "template": "Cloze with text"
    }
}</t>
  </si>
  <si>
    <t>¿Qué hora marca este reloj? Escríbela con palabras.
Imagen M3-MyM-15a-2
El reloj marca {{A1}}.</t>
  </si>
  <si>
    <t>A1 = "las once menos veinte"</t>
  </si>
  <si>
    <t>{
    "id": "M3-MyM-15a-E-2",
    "stimulus": "&lt;p&gt;What time does this clock show? Type it in words.&lt;/p&gt;&lt;div style=\"display:flex; justify-content:center;\"&gt;&lt;img src=\"https://blueberry-assets.oneclick.es/M3_MyM_15a_2.svg\"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"twenty to eleven"
            }
        ],
        "uniques": true
    },
    "algorithm": {
        "name": "calculateOperation",
        "template": "Cloze with text"
    }
}</t>
  </si>
  <si>
    <t>¿Qué hora marca este reloj? Escríbela con palabras.
Imagen M3-MyM-15a-3
El reloj marca {{A1}}.</t>
  </si>
  <si>
    <t>A1 = "la una y media"</t>
  </si>
  <si>
    <t>{
    "id": "M3-MyM-15a-E-3",
    "stimulus": "&lt;p&gt;What time does this clock show? Type it in words.&lt;/p&gt;&lt;div style=\"display:flex; justify-content:center;\"&gt;&lt;img src=\"https://blueberry-assets.oneclick.es/M3_MyM_15a_3.svg\"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"half past one"
            }
        ],
        "uniques": true
    },
    "algorithm": {
        "name": "calculateOperation",
        "template": "Cloze with text"
    }
}</t>
  </si>
  <si>
    <t>¿Qué hora marca este reloj? Escríbela con palabras.
Imagen M3-MyM-15a-4
El reloj marca {{A1}}.</t>
  </si>
  <si>
    <t>A1 = "las ocho y veinte"</t>
  </si>
  <si>
    <t>{
    "id": "M3-MyM-15a-E-4",
    "stimulus": "&lt;p&gt;What time does this clock show? Type it in words.&lt;/p&gt;&lt;div style=\"display:flex; justify-content:center;\"&gt;&lt;img src=\"https://blueberry-assets.oneclick.es/M3_MyM_15a_4.svg\"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"twenty past eight"
            }
        ],
        "uniques": true
    },
    "algorithm": {
        "name": "calculateOperation",
        "template": "Cloze with text"
    }
}</t>
  </si>
  <si>
    <t>¿Qué hora marca este reloj? Escríbela con palabras.
Imagen M3-MyM-15a-5
El reloj marca {{A1}}.</t>
  </si>
  <si>
    <t>A1 = "las seis menos cuarto"</t>
  </si>
  <si>
    <t>{
    "id": "M3-MyM-15a-E-5",
    "stimulus": "&lt;p&gt;What time does this clock show? Type it in words.&lt;/p&gt;&lt;div style=\"display:flex; justify-content:center;\"&gt;&lt;img src=\"https://blueberry-assets.oneclick.es/M3_MyM_15a_5.svg\"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"A quarter to six"
            }
        ],
        "uniques": true
    },
    "algorithm": {
        "name": "calculateOperation",
        "template": "Cloze with text"
    }
}</t>
  </si>
  <si>
    <t>¿Qué hora marca este reloj? Escríbela con palabras.
Imagen M3-MyM-15a-6
El reloj marca {{A1}}.</t>
  </si>
  <si>
    <t>A1 = "las seis y veinticinco"</t>
  </si>
  <si>
    <t>{
    "id": "M3-MyM-15a-E-6",
    "stimulus": "&lt;p&gt;What time does this clock show? Type it in words.&lt;/p&gt;&lt;div style=\"display:flex; justify-content:center;\"&gt;&lt;img src=\"https://blueberry-assets.oneclick.es/M3_MyM_15a_6.svg\"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"twenty-five past six"
            }
        ],
        "uniques": true
    },
    "algorithm": {
        "name": "calculateOperation",
        "template": "Cloze with text"
    }
}</t>
  </si>
  <si>
    <t>¿Qué hora marca este reloj? Escríbela con palabras.
Imagen M3-MyM-15a-7
El reloj marca {{A1}}.</t>
  </si>
  <si>
    <t>A1 = "las dos en punto"</t>
  </si>
  <si>
    <t>{
    "id": "M3-MyM-15a-E-7",
    "stimulus": "&lt;p&gt;What time does this clock show? Type it in words.&lt;/p&gt;&lt;div style=\"display:flex; justify-content:center;\"&gt;&lt;img src=\"https://blueberry-assets.oneclick.es/M3_MyM_15a_7.svg\"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"two o'clock"
            }
        ],
        "uniques": true
    },
    "algorithm": {
        "name": "calculateOperation",
        "template": "Cloze with text"
    }
}</t>
  </si>
  <si>
    <t>¿Qué hora marca este reloj? Escríbela con palabras.
Imagen M3-MyM-15a-8
El reloj marca {{A1}}.</t>
  </si>
  <si>
    <t>A1 = "las cuatro y media"</t>
  </si>
  <si>
    <t>{
    "id": "M3-MyM-15a-E-8",
    "stimulus": "&lt;p&gt;What time does this clock show? Type it in words.&lt;/p&gt;&lt;div style=\"display:flex; justify-content:center;\"&gt;&lt;img src=\"https://blueberry-assets.oneclick.es/M3_MyM_15a_8.svg\"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"half past four"
            }
        ],
        "uniques": true
    },
    "algorithm": {
        "name": "calculateOperation",
        "template": "Cloze with text"
    }
}</t>
  </si>
  <si>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</si>
  <si>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</si>
  <si>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</si>
  <si>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</si>
  <si>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</si>
  <si>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</si>
  <si>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</si>
  <si>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
    "id": "M3-MyM-15b-I-1",
    "stimulus": "&lt;p&gt;Drag the solution of this equivalence.&lt;/p&gt;",
    "template": "&lt;p style=\"text-align: center\"&gt;{{Q1}} quarters of an hour = {{response}} minutes&lt;/p&gt;",
    "hint": "&lt;p&gt;A quarter of an hour is a quarter of 60 minutes.&lt;/p&gt;",
    "feedback": "&lt;p&gt;A quarter of an hour is 15 minutes.&lt;/p&gt;&lt;p style=\"text-align: center\"&gt;{{Q1}} quarter hours = {{Q1}} × 15 minutes = {{A1}} minutes&lt;/p&gt;",
    "seed": {
        "parameters": [
            {
                "name": "Q1",
                "label": null,
                "list": [
                    2,
                    3,
                    4,
                    5
                ]
            }
        ],
        "calculated": [
            {
                "name": "A1",
                "label": "{{function}}",
                "function": "{{Q1}}*15"
            },
            {
                "name": "A2",
                "label": "{{function}}",
                "function": "{{Q1}}*30",
                "incorrect": true
            },
            {
                "name": "A3",
                "label": "{{function}}",
                "function": "{{Q1}}*60",
                "incorrect": true
            }
        ],
        "uniques": true
    },
    "algorithm": {
        "name": "calculateOperation",
        "template": "Cloze with drag &amp; drop",
        "params": {
            "keyboard": "NUMERICAL"
        }
    }
}</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</si>
  <si>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</si>
  <si>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</si>
  <si>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</si>
  <si>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</si>
  <si>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
    "id": "M3-MyM-15b-I-2",
    "stimulus": "&lt;p&gt;Drag the solution of this equivalence.&lt;/p&gt;",
    "template": "&lt;p style=\"text-align: center\"&gt;{{Q1}} half hours = {{response}} minutes&lt;/p&gt;",
    "hint": "&lt;p&gt;Half an hour is the half of 60 minutes.&lt;/p&gt;",
    "feedback": "&lt;p&gt;Half an hour is 30 minutes.&lt;/p&gt;&lt;p style=\"text-align: center\"&gt;{{Q1}} half hours = {{Q1}} × 30 minutes = {{A2}} minutes&lt;/p&gt;",
    "seed": {
        "parameters": [
            {
                "name": "Q1",
                "label": null,
                "list": [
                    2,
                    3,
                    4,
                    5
                ]
            }
        ],
        "calculated": [
            {
                "name": "A1",
                "label": "{{function}}",
                "function": "{{Q1}}*15",
                "incorrect": true
            },
            {
                "name": "A2",
                "label": "{{function}}",
                "function": "{{Q1}}*30"
            },
            {
                "name": "A3",
                "label": "{{function}}",
                "function": "{{Q1}}*60",
                "incorrect": true
            }
        ],
        "uniques": true
    },
    "algorithm": {
        "name": "calculateOperation",
        "template": "Cloze with drag &amp; drop",
        "params": {
            "keyboard": "NUMERICAL"
        }
    }
}</t>
  </si>
  <si>
    <t>Completa esta equivalencia.
{{Q1}} cuartos de hora = {{A1}} minutos</t>
  </si>
  <si>
    <t>A1 = {{Q1}}*15</t>
  </si>
  <si>
    <t>{
    "id": "M3-MyM-15b-E-1",
    "stimulus": "&lt;p&gt;Complete this equivalence.&lt;/p&gt;",
    "template": "&lt;p style=\"text-align: center\"&gt;{{Q1}} quarter of an hour = {{response}} minutes&lt;/p&gt;",
    "hint": "&lt;p&gt;A quarter of an hour is a quarter of 60 minutes.&lt;/p&gt;",
    "feedback": "&lt;p&gt;A quarter of an hour is 15 minutes. Therefore:&lt;/p&gt;&lt;p style=\"text-align: center\"&gt;{{Q1}} quarter hours = {{Q1}} × 15 minutes = {{A1}} minutes&lt;/p&gt;",
    "seed": {
        "parameters": [
            {
                "name": "Q1",
                "label": null,
                "list": [
                    2,
                    3,
                    4,
                    5
                ]
            }
        ],
        "calculated": [
            {
                "name": "A1",
                "label": "{{function}}",
                "function": "{{Q1}}*15"
            }
        ],
        "uniques": true
    },
    "algorithm": {
        "name": "calculateOperation",
        "params": {
            "method": "equivLiteral",
            "keyboard": "NUMERICAL"
        }
    }
}</t>
  </si>
  <si>
    <t>Completa esta equivalencia.
{{Q1}} medias horas = {{A1}} minutos</t>
  </si>
  <si>
    <t>A1 = {{Q1}}*30</t>
  </si>
  <si>
    <t>&lt;p&gt;Media hora son 30 minutos. Por tanto:&lt;/p&gt;&lt;p&gt;{{Q1}} medias horas × 30 minutos = {{A1}} minutos&lt;/p&gt;</t>
  </si>
  <si>
    <t>{
    "id": "M3-MyM-15b-E-2",
    "stimulus": "&lt;p&gt;Complete this equivalence.&lt;/p&gt;",
    "template": "&lt;p style=\"text-align: center\"&gt;{{Q1}} half hours = {{response}} minutes&lt;/p&gt;",
    "hint": "&lt;p&gt;Half an hour is half of 60 minutes.&lt;/p&gt;",
    "feedback": "&lt;p&gt;Half an hour is 30 minutes. Therefore:&lt;/p&gt;&lt;p style=\"text-align: center\"&gt;{{Q1}} half hours = {{Q1}} × 30 minutes = {{A1}} minutes&lt;/p&gt;",
    "seed": {
        "parameters": [
            {
                "name": "Q1",
                "label": null,
                "list": [
                    2,
                    3,
                    4,
                    5
                ]
            }
        ],
        "calculated": [
            {
                "name": "A1",
                "label": "{{function}}",
                "function": "{{Q1}}*30"
            }
        ],
        "uniques": true
    },
    "algorithm": {
        "name": "calculateOperation",
        "params": {
            "method": "equivLiteral",
            "keyboard": "NUMERICAL"
        }
    }
}</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</si>
  <si>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</si>
  <si>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</si>
  <si>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</si>
  <si>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</si>
  <si>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
    "id": "M3-MyM-15b-A-1",
    "stimulus": "&lt;p&gt;Angela and Charles played paddle tennis for {{T1}} minutes. How can this time be rewritten?&lt;/p&gt;",
    "template": "&lt;p&gt;They played for {{response}} quarters of an hour and {{response}} minutes.&lt;/p&gt;",
    "hint": "&lt;p&gt;A quarter of an hour is a quarter of 60 minutes.&lt;/p&gt;",
    "feedback": "&lt;p&gt;A quarter of an hour is 15 minutes. Therefore:&lt;/p&gt;&lt;p&gt;{{T1}} minutes : 15 minutes = {{Q1}} quarter hours, remainder = {{Q2}} minutes&lt;/p&gt;",
    "seed": {
        "parameters": [
            {
                "name": "Q1",
                "label": null,
                "list": [
                    2,
                    3,
                    4,
                    5
                ]
            },
            {
                "name": "Q2",
                "label": null,
                "min": 1,
                "max": 14,
                "step": 1
            }
        ],
        "calculated": [
            {
                "name": "T1",
                "label": "{{function}}",
                "function": "15*{{Q1}}+{{Q2}}",
                "temp": true
            },
            {
                "name": "A1",
                "label": "{{function}}",
                "function": "{{Q1}}"
            },
            {
                "name": "A2",
                "label": "{{function}}",
                "function": "{{Q2}}"
            }
        ],
        "uniques": true
    },
    "algorithm": {
        "name": "calculateOperation",
        "params": {
            "method": "equivLiteral",
            "keyboard": "NUMERICAL"
        }
    }
}</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</si>
  <si>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</si>
  <si>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</si>
  <si>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</si>
  <si>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</si>
  <si>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
    "id": "M3-MyM-15b-A-2",
    "stimulus": "&lt;p&gt;A new movie has a duration of {{T1}} minutes. How can this time be rewritten?&lt;/p&gt;",
    "template": "&lt;p&gt;The movie is {{response}} half hours and {{response}} minutes long.&lt;/p&gt;",
    "hint": "&lt;p&gt;Half an hour is half of 60 minutes.&lt;/p&gt;",
    "feedback": "&lt;p&gt;Half an hour is 30 minutes. Therefore:&lt;/p&gt;&lt;p&gt;{{T1}} minutes : 30 minutes = {{Q1}} half hours, remainder = {{Q2}} minutes&lt;/p&gt;",
    "seed": {
        "parameters": [
            {
                "name": "Q1",
                "label": null,
                "list": [
                    2,
                    3,
                    4
                ]
            },
            {
                "name": "Q2",
                "label": null,
                "min": 1,
                "max": 29,
                "step": 1
            }
        ],
        "calculated": [
            {
                "name": "T1",
                "label": "{{function}}",
                "function": "30*{{Q1}}+{{Q2}}",
                "temp": true
            },
            {
                "name": "A1",
                "label": "{{function}}",
                "function": "{{Q1}}"
            },
            {
                "name": "A2",
                "label": "{{function}}",
                "function": "{{Q2}}"
            }
        ],
        "uniques": true
    },
    "algorithm": {
        "name": "calculateOperation",
        "params": {
            "method": "equivLiteral",
            "keyboard": "NUMERICAL"
        }
    }
}</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</si>
  <si>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</si>
  <si>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</si>
  <si>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</si>
  <si>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</si>
  <si>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</si>
  <si>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
    "id": "M3-MyM-15b-A-3",
    "stimulus": "&lt;p&gt;Esther attends an English course where classes last three quarters of an hour. If she has attended {{Q1}} classes in the last month, how many minutes has she received class?&lt;/ P&gt;",
    "template": "&lt;p&gt;She has received {{response}} minutes of class.&lt;/p&gt;",
    "hint": "&lt;p&gt;Three quarters of an hour are 45 minutes.&lt;/p&gt;",
    "feedback": "&lt;p&gt;Three quarters of an hour are 45 minutes. Therefore:&lt;/p&gt;&lt;p&gt;45 minutes × {{Q1}} classes = {{A1}} minutes&lt;/p&gt;",
    "seed": {
        "parameters": [
            {
                "name": "Q1",
                "label": null,
                "min": 4,
                "max": 8,
                "step": 1
            }
        ],
        "calculated": [
            {
                "name": "A1",
                "label": "{{function}}",
                "function": "{{Q1}}*45"
            }
        ],
        "uniques": true
    },
    "algorithm": {
        "name": "calculateOperation",
        "params": {
            "method": "equivLiteral",
            "keyboard": "NUMERICAL"
        }
    }
}</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</si>
  <si>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</si>
  <si>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</si>
  <si>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</si>
  <si>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</si>
  <si>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</si>
  <si>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</si>
  <si>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</si>
  <si>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
    "id": "M3-MyM-15c-I-1",
    "stimulus": "&lt;p&gt;Select whether the following equivalences are correct or incorrect.&lt;/p&gt;",
    "hint": "&lt;p&gt;This are the equivalences between the units of time:&lt;/p&gt;&lt;p style=\"text-align: center\"&gt;1 h = 60 min&lt;/p&gt;&lt;p style=\"text-align: center\"&gt;1 min = 60 s&lt;/p&gt;",
    "feedback": "&lt;p&gt;This are the equivalences between the units of time:&lt;/p&gt;&lt;p style=\"text-align: center\"&gt;1 h = 60 min&lt;/p&gt;&lt;p style=\"text-align: center\"&gt;1 min = 60 s&lt;/p&gt;",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"function": "{{Q1}}*60",
                "temp": true
            },
            {
                "name": "T2",
                "function": "{{Q2}}*60",
                "temp": true
            },
            {
                "name": "T3",
                "function": "{{Q3}}*60",
                "temp": true
            },
            {
                "name": "T4",
                "function": "{{Q4}}*60",
                "temp": true
            },
            {
                "name": "T5",
                "function": "{{Q5}}*60",
                "temp": true
            },
            {
                "name": "T6",
                "function": "{{Q6}}*60",
                "temp": true
            },
            {
                "name": "A1",
                "label": "&lt;span class=\"no-break\"&gt;{{Q1}} h&lt;/span&gt; = &lt;span class=\"no-break\"&gt;{{T1}} min&lt;/span&gt;"
            },
            {
                "name": "A2",
                "label": "&lt;span class=\"no-break\"&gt;{{Q2}} min&lt;/span&gt; = &lt;span class=\"no-break\"&gt;{{T2}} s&lt;/span&gt;"
            },
            {
                "name": "A3",
                "label": "&lt;span class=\"no-break\"&gt;{{T3}} s&lt;/span&gt; = &lt;span class=\"no-break\"&gt;{{Q3}} min&lt;/span&gt;"
            },
            {
                "name": "A4",
                "label": "&lt;span class=\"no-break\"&gt;{{T4}} h&lt;/span&gt; = &lt;span class=\"no-break\"&gt;{{Q4}} min&lt;/span&gt;",
                "incorrect": true,
                "feedback": "&lt;p&gt;The correct equivalence is:&lt;/p&gt;&lt;p&gt;&lt;span class=\"no-break\"&gt;{{Q4}} h&lt;/span&gt; = &lt;span class=\"no-break\"&gt;{{T4}} min&lt;/span&gt;&lt;/p&gt;"
            },
            {
                "name": "A5",
                "label": "&lt;span class=\"no-break\"&gt;{{Q5}} min&lt;/span&gt; = &lt;span class=\"no-break\"&gt;{{T5}} h&lt;/span&gt;",
                "incorrect": true,
                "feedback": "&lt;p&gt;The correct equivalence is:&lt;/p&gt;&lt;p&gt;&lt;span class=\"no-break\"&gt;{{T5}} min&lt;/span&gt; = &lt;span class=\"no-break\"&gt;{{Q5}} h&lt;/span&gt;&lt;/p&gt;"
            },
            {
                "name": "A6",
                "label": "&lt;span class=\"no-break\"&gt;{{Q6}} s&lt;/span&gt; = &lt;span class=\"no-break\"&gt;{{T6}} min&lt;/span&gt;",
                "incorrect": true,
                "feedback": "&lt;p&gt;The correct equivalence is:&lt;/p&gt;&lt;p&gt;&lt;span class=\"no-break\"&gt;{{T6}} s&lt;/span&gt; = &lt;span class=\"no-break\"&gt;{{Q6}} min&lt;/span&gt;&lt;/p&gt;"
            }
        ],
        "uniques": true
    },
    "algorithm": {
        "name": "trueFalse",
        "template": "Choice matrix – inline",
        "params": {
            "countCorrect": 1,
            "countIncorrect": 2,
            "options": [
                "Correct",
                "Incorrect"
            ]
        }
    }
}</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</si>
  <si>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</si>
  <si>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</si>
  <si>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</si>
  <si>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</si>
  <si>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</si>
  <si>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"&lt;p&gt;Complete the following equivalence.&lt;/p&gt;",
    "template": "&lt;p style=\"text-align: center\"&gt;&lt;span class=\"no-break\"&gt;{{Q1}} h&lt;/span&gt; = &lt;span class=\"no-break\"&gt;{{response}} min&lt;/span&gt;&lt;/p&gt;",
    "hint": "&lt;p&gt;This is the equivalence between hours and minutes:&lt;/p&gt;&lt;p style=\"text-align: center\"&gt;1 h = 60 min&lt;/p&gt;",
    "feedback": "&lt;p&gt;The equivalence is calculated as follows:&lt;/p&gt;&lt;p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</si>
  <si>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</si>
  <si>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</si>
  <si>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</si>
  <si>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"&lt;p&gt;Complete the following equivalence.&lt;/p&gt;",
    "template": "&lt;p style=\"text-align: center\"&gt;&lt;span class=\"no-break\"&gt;{{T1}} min&lt;/span&gt; = &lt;span class=\"no-break\"&gt;{{response}} h&lt;/span&gt;&lt;/p&gt;",
    "hint": "&lt;p&gt;This is the equivalence between hours and minutes:&lt;/p&gt;&lt;p style=\"text-align: center\"&gt;1 h = 60 min&lt;/p&gt;",
    "feedback": "&lt;p&gt;The equivalence is calculated as follows:&lt;/p&gt;&lt;p&gt;{{T1}}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</si>
  <si>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</si>
  <si>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</si>
  <si>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</si>
  <si>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
    "id": "M3-MyM-15c-E-3",
    "stimulus": "&lt;p&gt;Complete the following equivalence.&lt;/p&gt;",
    "template": "&lt;p style=\"text-align: center\"&gt;&lt;span class=\"no-break\"&gt;{{T1}} s&lt;/span&gt; = &lt;span class=\"no-break\"&gt;{{response}} min&lt;/span&gt;&lt;/p&gt;",
    "hint": "&lt;p&gt;The equivalence between minutes and seconds is:&lt;/p&gt;&lt;p style=\"text-align: center\"&gt;1 min = 60 s&lt;/p&gt;",
    "feedback": "&lt;p&gt;The equivalence is calculated as follows:&lt;/p&gt;&lt;p&gt;{{T1}} s : 60 = {{A1}} min&lt;/p&gt;",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</si>
  <si>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class=\"no-break\"&gt;{{Q1}} min&lt;/span&gt; = &lt;span class=\"no-break\"&gt;{{A1}} s&lt;/span&gt;</t>
  </si>
  <si>
    <t>&lt;p&gt;La equivalencia se calcula de esta manera:&lt;/p&gt;&lt;p&gt;{{Q1}} min × 60 = {{A1}} s&lt;/p&gt;</t>
  </si>
  <si>
    <t>{
    "id": "M3-MyM-15c-E-4",
    "stimulus": "&lt;p&gt;Complete the following equivalence.&lt;/p&gt;",
    "template": "&lt;p style=\"text-align: center\"&gt;&lt;span class=\"no-break\"&gt;{{Q1}} min&lt;/span&gt; = &lt;span class=\"no-break\"&gt;{{response}} s&lt;/span&gt;&lt;/p&gt;",
    "hint": "&lt;p&gt;The equivalence between minutes and seconds is:&lt;/p&gt;&lt;p style=\"text-align: center\"&gt;1 min = 60 s&lt;/p&gt;",
    "feedback": "&lt;p&gt;The equivalence is calculated as follows:&lt;/p&gt;&lt;p style=\"text-align: center\"&gt;{{Q1}} min × 60 = {{A1}} s&lt;/p&gt;",
    "seed": {
        "parameters": [
            {
                "name": "Q1",
                "label": null,
                "list": [
                    1,
                    2,
                    3,
                    4,
                    5
                ]
            }
        ],
        "calculated": [
            {
                "name": "A1",
                "label": "{{function}}",
                "function": "{{Q1}}*60"
            }
        ],
        "uniques": true
    },
    "algorithm": {
        "name": "calculateOperation",
        "params": {
            "method": "equivLiteral",
            "keyboard": "NUMERICAL"
        }
    }
}</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</si>
  <si>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</si>
  <si>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</si>
  <si>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</si>
  <si>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</si>
  <si>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</si>
  <si>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</si>
  <si>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</si>
  <si>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
    "id": "M3-MyM-15c-A-1",
    "seed": {
        "parameters": [
            {
                "name": "Q1",
                "label": null,
                "min": 300,
                "max": 2700,
                "step": 60
            }
        ],
        "uniques": true
    },
    "scaffolding": [
        {
            "id": "step-0",
            "stimulus": "&lt;p&gt;Michael arrived at the stadium &lt;span class=\"no-break\"&gt;{{Q1}} s&lt;/span&gt; before the concert started. How many minutes does this time equal?&lt;/p&gt;",
            "template": "&lt;p&gt;He arrived &lt;span class=\"no-break\"&gt;{{response}} min&lt;/span&gt; before.&lt;/p&gt;",
            "seed": {
                "calculated": [
                    {
                        "name": "0-A1",
                        "label": "{{function}}",
                        "function": "{{Q1}}/60"
                    }
                ]
            },
            "algorithm": {
                "name": "calculateOperation",
                "params": {
                    "method": "equivLiteral",
                    "keyboard": "NUMERICAL"
                }
            }
        },
        {
            "id": "step-1",
            "stimulus": "&lt;p&gt;How many seconds before did Michael arrive at the concert?&lt;/p&gt;",
            "template": "&lt;p&gt;He arrived {{response}} s before.&lt;/p&gt;",
            "seed": {
                "calculated": [
                    {
                        "name": "1 TO 1",
                        "label": "{{function}}",
                        "function": "{{Q1}}"
                    }
                ]
            },
            "algorithm": {
                "name": "calculateOperation",
                "params": {
                    "method": "equivLiteral",
                    "keyboard": "NUMERICAL"
                }
            }
        },
        {
            "id": "step-2",
            "stimulus": "&lt;p&gt;What does the statement ask for?&lt;/p&gt;",
            "seed": {
                "calculated": [
                    {
                        "name": "2-A1",
                        "label": "&lt;p&gt;To convert the seconds in minutes.&lt;/p&gt;"
                    },
                    {
                        "name": "2-A2",
                        "label": "&lt;p&gt;To convert the seconds in hours.&lt;/p&gt;",
                        "incorrect": true
                    },
                    {
                        "name": "2-A3",
                        "label": "&lt;p&gt;To convert the minutes in seconds.&lt;/p&gt;",
                        "incorrect": true
                    }
                ]
            },
            "algorithm": {
                "name": "trueFalse",
                "template": "Multiple choice – standard"
            }
        },
        {
            "id": "step-3",
            "stimulus": "&lt;p&gt;To convert seconds to minutes, what is the correct equivalence?&lt;/p&gt;",
            "seed": {
                "calculated": [
                    {
                        "name": "3-A1",
                        "label": "&lt;p style=\"text-align: center\"&gt;1 min = 60 s&lt;/p&gt;"
                    },
                    {
                        "name": "2-A2",
                        "label": "&lt;p&gt;60 min = 1 s&lt;/p&gt;",
                        "incorrect": true
                    },
                    {
                        "name": "2-A3",
                        "label": "&lt;p style=\"text-align: center\"&gt;1 min = 3600 s&lt;/p&gt;",
                        "incorrect": true
                    }
                ]
            },
            "algorithm": {
                "name": "trueFalse",
                "template": "Multiple choice – standard"
            }
        },
        {
            "id": "step-4",
            "stimulus": "&lt;p&gt;Use the equivalence from the previous step to calculate how many minutes before Michael arrived at the concert.&lt;/p&gt;",
            "template": "&lt;p style=\"text-align: center\"&gt;{{Q1}} s : 60 = {{response}} min&lt;/p&gt;",
            "seed": {
                "calculated": [
                    {
                        "name": "4-A1",
                        "label": "{{function}}",
                        "function": "{{Q1}}/60"
                    }
                ]
            },
            "algorithm": {
                "name": "calculateOperation",
                "params": {
                    "method": "equivLiteral",
                    "keyboard": "NUMERICAL"
                }
            }
        }
    ]
}</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</si>
  <si>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</si>
  <si>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</si>
  <si>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</si>
  <si>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</si>
  <si>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</si>
  <si>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</si>
  <si>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</si>
  <si>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
    "id": "M3-MyM-15c-A-2",
    "seed": {
        "parameters": [
            {
                "name": "Q1",
                "label": null,
                "min": 1,
                "max": 15,
                "step": 1
            }
        ],
        "uniques": true
    },
    "scaffolding": [
        {
            "id": "step-0",
            "stimulus": "&lt;p&gt;A train ride to Paris lasted &lt;span class=\"no-break\"&gt;{{Q1}} h&lt;/span&gt;. How many minutes does this time equal?&lt;/p&gt;",
            "template": "&lt;p&gt;The ride lasted &lt;span class=\"no-break\"&gt;{{response}} min.&lt;/span&gt;&lt;/p&gt;",
            "seed": {
                "calculated": [
                    {
                        "name": "0-A1",
                        "label": "{{function}}",
                        "function": "{{Q1}}*60"
                    }
                ]
            },
            "algorithm": {
                "name": "calculateOperation",
                "params": {
                    "method": "equivLiteral",
                    "keyboard": "NUMERICAL"
                }
            }
        },
        {
            "id": "step-1",
            "stimulus": "&lt;p&gt;How long did the ride to Paris take?&lt;/p&gt;",
            "template": "&lt;p&gt;The ride took {{response}} h.&lt;/p&gt;",
            "seed": {
                "calculated": [
                    {
                        "name": "1 TO 1",
                        "label": "{{function}}",
                        "function": "{{Q1}}"
                    }
                ]
            },
            "algorithm": {
                "name": "calculateOperation",
                "params": {
                    "method": "equivLiteral",
                    "keyboard": "NUMERICAL"
                }
            }
        },
        {
            "id": "step-2",
            "stimulus": "&lt;p&gt;What does the statement ask for?&lt;/p&gt;",
            "seed": {
                "calculated": [
                    {
                        "name": "2-A1",
                        "label": "&lt;p&gt;To express the duration   in minutes.&lt;/p&gt;"
                    },
                    {
                        "name": "2-A2",
                        "label": "&lt;p&gt;To express the duration  in seconds.&lt;/p&gt;",
                        "incorrect": true
                    },
                    {
                        "name": "2-A3",
                        "label": "&lt;p&gt;To express the duration  in hours.&lt;/p&gt;",
                        "incorrect": true
                    }
                ]
            },
            "algorithm": {
                "name": "trueFalse",
                "template": "Multiple choice – standard"
            }
        },
        {
            "id": "step-3",
            "stimulus": "&lt;p&gt;To convert hours to minutes, what is the correct equivalence?&lt;/p&gt;",
            "seed": {
                "calculated": [
                    {
                        "name": "3-A1",
                        "label": "&lt;p style=\"text-align: center\"&gt;1 hour = 60 minutes&lt;/p&gt;"
                    },
                    {
                        "name": "2-A2",
                        "label": "&lt;p style=\"text-align: center\"&gt;1 hour = 3 600 minutes&lt;/p&gt;",
                        "incorrect": true
                    },
                    {
                        "name": "2-A3",
                        "label": "&lt;p&gt;60 hours = 1 minute&lt;/p&gt;",
                        "incorrect": true
                    }
                ]
            },
            "algorithm": {
                "name": "trueFalse",
                "template": "Multiple choice – standard"
            }
        },
        {
            "id": "step-4",
            "stimulus": "&lt;p&gt;Use the equivalence from the previous step to calculate how many minutes the train ride took.&lt;/p&gt;",
            "template": "&lt;p style=\"text-align: center\"&gt;{{Q1}} h × 60 = {{response}} min&lt;/p&gt;",
            "seed": {
                "calculated": [
                    {
                        "name": "4-A1",
                        "label": "{{function}}",
                        "function": "{{Q1}}*60"
                    }
                ]
            },
            "algorithm": {
                "name": "calculateOperation",
                "params": {
                    "method": "equivLiteral",
                    "keyboard": "NUMERICAL"
                }
            }
        }
    ]
}</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</si>
  <si>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</si>
  <si>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</si>
  <si>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</si>
  <si>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</si>
  <si>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</si>
  <si>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
    "id": "M3-MyM-15c-A-3",
    "seed": {
        "parameters": [
            {
                "name": "Q1",
                "label": null,
                "min": 600,
                "max": 2700,
                "step": 60
            }
        ],
        "uniques": true
    },
    "scaffolding": [
        {
            "id": "step-0",
            "stimulus": "&lt;p&gt;The estimated waiting time for the purchase of some tickets is &lt;span class=\"no-break\"&gt;{{Q1}} s.&lt;/span&gt; How many minutes does this time equal?&lt;/p&gt;",
            "template": "&lt;p&gt;The waiting time is &lt;span class=\"no-break\"&gt;{{response}} min.&lt;/span&gt;&lt;/p&gt;",
            "seed": {
                "calculated": [
                    {
                        "name": "0-A1",
                        "label": "{{function}}",
                        "function": "{{Q1}}/60"
                    }
                ]
            },
            "algorithm": {
                "name": "calculateOperation",
                "params": {
                    "method": "equivLiteral",
                    "keyboard": "NUMERICAL"
                }
            }
        },
        {
            "id": "step-1",
            "stimulus": "&lt;p&gt;How many seconds is the wait for the purchase of tickets?&lt;/p&gt;",
            "template": "&lt;p&gt;The waiting time is {{response}} s.&lt;/p&gt;",
            "seed": {
                "calculated": [
                    {
                        "name": "1 A1",
                        "label": "{{function}}",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"3-A1",
                        "label": "&lt;p style=\"text-align: center\"&gt;1 min = 60 s&lt;/p&gt;"
                    },
                    {
                        "name": "2-A2",
                        "label": "&lt;p&gt;60 min = 1 s&lt;/p&gt;",
                        "incorrect": true
                    },
                    {
                        "name": "2-A3",
                        "label": "&lt;p style=\"text-align: center\"&gt;1 min = 3600 s&lt;/p&gt;",
                        "incorrect": true
                    }
                ]
            },
            "algorithm": {
                "name": "trueFalse",
                "template": "Multiple choice – standard"
            }
        },
        {
            "id": "step-4",
            "stimulus": "&lt;p&gt;Use the equivalence from the previous step to calculate the minutes.&lt;/p&gt;",
            "template": "&lt;p style=\"text-align: center\"&gt;{{Q1}} s : 60 = {{response}} min&lt;/p&gt;",
            "seed": {
                "calculated": [
                    {
                        "name": "4-A1",
                        "label": "{{function}}",
                        "function": "{{Q1}}/60"
                    }
                ]
            },
            "algorithm": {
                "name": "calculateOperation",
                "params": {
                    "method": "equivLiteral",
                    "keyboard": "NUMERICAL"
                }
            }
        }
    ]
}</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</si>
  <si>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</si>
  <si>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</si>
  <si>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</si>
  <si>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</si>
  <si>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</si>
  <si>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</si>
  <si>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</si>
  <si>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
    "id": "M3-MyM-15d-I-1",
    "stimulus": "&lt;p&gt;Choose the result of this operation.&lt;/p&gt;",
    "template": "&lt;p style=\"text-align: center\"&gt;{{Q1}} h and {{Q2}} min + {{Q3}} h and {{Q4}} min = {{response}} h and {{response}} min&lt;/p&gt;",
    "hint": "&lt;p&gt;Add the hours and minutes separately.&lt;/p&gt;",
    "feedback": "&lt;p&gt;When adding time intervals, operate with the hours and minutes separately.&lt;/p&gt;&lt;p style=\"text-align: center\"&gt;{{Q1}} h + {{Q3}} h = {{A1}} h&lt;/p&gt;&lt;p&gt;{{Q2}} min + {{Q4}} min = {{A4}} min&lt;/p&gt;",
    "seed": {
        "parameters": [
            {
                "name": "Q1",
                "label": null,
                "min": 1,
                "max": 10,
                "step": 1
            },
            {
                "name": "Q2",
                "label": null,
                "min": 5,
                "max": 30,
                "step": 1
            },
            {
                "name": "Q3",
                "label": null,
                "min": 1,
                "max": 10,
                "step": 1
            },
            {
                "name": "Q4",
                "label": null,
                "min": 5,
                "max": 29,
                "step": 1
            }
        ],
        "calculated": [
            {
                "name": "A1",
                "label": "{{function}}",
                "function": "{{Q1}}+{{Q3}}",
                "group": 1
            },
            {
                "name": "A2",
                "label": "{{function}}",
                "function": "{{Q1}}+{{Q2}}",
                "group": 1,
                "incorrect": true
            },
            {
                "name": "A3",
                "label": "{{function}}",
                "function": "{{Q2}}+{{Q4}}",
                "group": 1,
                "incorrect": true
            },
            {
                "name": "A4",
                "label": "{{function}}",
                "function": "{{Q2}}+{{Q4}}",
                "group": 2
            },
            {
                "name": "A5",
                "label": "{{function}}",
                "function": "{{Q3}}+{{Q4}}",
                "group": 2,
                "incorrect": true
            },
            {
                "name": "A6",
                "label": "{{function}}",
                "function": "{{Q1}}+{{Q3}}",
                "group": 2,
                "incorrect": true
            }
        ],
        "uniques": true
    },
    "algorithm": {
        "name": "groupResponses",
        "template": "Cloze with drop down"
    }
}</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</si>
  <si>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</si>
  <si>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</si>
  <si>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</si>
  <si>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</si>
  <si>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</si>
  <si>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
    "id": "M3-MyM-15d-I-2",
    "stimulus": "&lt;p&gt;Choose the result of this operation.&lt;/p&gt;",
    "template": "&lt;p style=\"text-align: center\"&gt;{{T1}} h and {{T2}} min − {{Q3}} h and {{Q4}} min = {{response}} h and {{response}} min&lt;/p&gt;",
    "hint": "&lt;p&gt;Subtract the hours and minutes separately.&lt;/p&gt;",
    "feedback": "&lt;p&gt;When subtracting time intervals, operate with the hours and minutes separately.&lt;/p&gt;&lt;p style=\"text-align: center\"&gt;{{T1}} h − {{Q3}} h = {{Q1}} h&lt;/p&gt;&lt;p style=\"text-align: center\"&gt;{{T2}} min − {{Q4}} min = {{Q2}} min&lt;/p&gt;",
    "seed": {
        "parameters": [
            {
                "name": "Q1",
                "label": null,
                "min": 2,
                "max": 5,
                "step": 1
            },
            {
                "name": "Q2",
                "label": null,
                "min": 5,
                "max": 29,
                "step": 1
            },
            {
                "name": "Q3",
                "label": null,
                "min": 2,
                "max": 5,
                "step": 1
            },
            {
                "name": "Q4",
                "label": null,
                "min": 5,
                "max": 29,
                "step": 1
            }
        ],
        "calculated": [
            {
                "name": "T1",
                "label": "{{function}}",
                "function": "{{Q1}}+{{Q3}}",
                "temp": true
            },
            {
                "name": "T2",
                "label": "{{function}}",
                "function": "{{Q2}}+{{Q4}}",
                "temp": true
            },
            {
                "name": "A1",
                "label": "{{function}}",
                "function": "{{Q1}}",
                "group": 1
            },
            {
                "name": "A2",
                "label": "{{function}}",
                "function": "{{T1}}+{{Q3}}",
                "group": 1,
                "incorrect": true
            },
            {
                "name": "A3",
                "label": "{{function}}",
                "function": "{{T1}}+{{T2}}",
                "group": 1,
                "incorrect": true
            },
            {
                "name": "A4",
                "label": "{{function}}",
                "function": "{{Q2}}",
                "group": 2
            },
            {
                "name": "A5",
                "label": "{{function}}",
                "function": "{{T2}}+{{Q4}}",
                "group": 2,
                "incorrect": true
            },
            {
                "name": "A6",
                "label": "{{function}}",
                "function": "{{Q3}}+{{Q4}}",
                "group": 2,
                "incorrect": true
            }
        ],
        "uniques": true
    },
    "algorithm": {
        "name": "groupResponses",
        "template": "Cloze with drop down"
    }
}</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</si>
  <si>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</si>
  <si>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</si>
  <si>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</si>
  <si>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</si>
  <si>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</si>
  <si>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
    "id": "M3-MyM-15d-E-1",
    "stimulus": "&lt;p&gt;Calculate the following addition.&lt;/p&gt;",
    "template": "&lt;p style=\"text-align: center\"&gt;{{Q1}} h and {{Q2}} min + {{Q3}} h and {{Q4}} min = {{response}} h and {{response}} min&lt;/p&gt;",
    "hint": "&lt;p&gt;Add the hours and minutes separately.&lt;/p&gt;",
    "feedback": "&lt;p&gt;When adding time intervals, operate with the hours and minutes separately.&lt;/p&gt;&lt;p style=\"text-align: center\"&gt;{{Q1}} h + {{Q3}} h = {{T1}} h&lt;/p&gt;&lt;p&gt;{{Q2}} min + {{Q4}} min = {{T2}} min&lt;/p&gt;&lt;p&gt;Since the minutes are more than 60, convert 60 minutes to 1 hour:&lt;/p&gt;&lt;p style=\"text-align: center\"&gt;{{T1}} h + 1 h = {{A1}} h&lt;/p&gt;&lt;p style=\"text-align: center\"&gt;{{T2}} min − 60 min = {{A2}} min&lt;/p&gt;",
    "seed": {
        "parameters": [
            {
                "name": "Q1",
                "label": null,
                "min": 1,
                "max": 10,
                "step": 1
            },
            {
                "name": "Q2",
                "label": null,
                "min": 30,
                "max": 59,
                "step": 1
            },
            {
                "name": "Q3",
                "label": null,
                "min": 1,
                "max": 10,
                "step": 1
            },
            {
                "name": "Q4",
                "label": null,
                "min": 30,
                "max": 59,
                "step": 1
            }
        ],
        "calculated": [
            {
                "name": "T1",
                "label": "{{function}}",
                "function": "{{Q1}}+{{Q3}}",
                "temp": true
            },
            {
                "name": "T2",
                "label": "{{function}}",
                "function": "{{Q2}}+{{Q4}}",
                "temp": true
            },
            {
                "name": "A1",
                "label": "{{function}}",
                "function": "{{Q1}}+{{Q3}}+1"
            },
            {
                "name": "A2",
                "label": "{{function}}",
                "function": "{{Q2}}+{{Q4}}-60"
            }
        ],
        "uniques": true
    },
    "algorithm": {
        "name": "calculateOperation",
        "params": {
            "method": "equivLiteral",
            "keyboard": "NUMERICAL"
        }
    }
}</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</si>
  <si>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</si>
  <si>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</si>
  <si>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</si>
  <si>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</si>
  <si>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</si>
  <si>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
    "id": "M3-MyM-15d-E-2",
    "stimulus": "&lt;p&gt;Calculate the following subtraction.&lt;/p&gt;",
    "template": "&lt;p style=\"text-align: center\"&gt;{{T1}} h and {{T2}} min − {{Q3}} h and {{Q4}} min = {{response}} h and {{response}} min&lt;/p&gt;",
    "hint": "&lt;p&gt;Subtract the hours and minutes separately.&lt;/p&gt;",
    "feedback": "&lt;p&gt;When subtracting time intervals, operate with the hours and minutes separately.&lt;/p&gt;&lt;p&gt;As {{T2}} minutes is less than {{Q4}} minutes, 1 hour becomes 60 minutes:&lt;/p&gt;&lt;p style=\"text-align: center\"&gt;{{T1}} h − 1 h = {{T3}} h&lt;/p&gt;&lt;p style=\"text-align: center\"&gt;{{T2}} min + 60 min = {{T4}} min&lt;/p&gt;&lt;p&gt;Then, subtract:&lt;/p&gt;&lt;p style=\"text-align: center\"&gt;{{T3}} h − {{Q3}} h = {{Q1}} h&lt;/p&gt;&lt;p&gt;{{T4}} min − {{Q4}} min = {{Q2}} min&lt;/p&gt;",
    "seed": {
        "parameters": [
            {
                "name": "Q1",
                "label": null,
                "list": [
                    2,
                    3,
                    4,
                    5
                ]
            },
            {
                "name": "Q2",
                "label": null,
                "min": 30,
                "max": 59,
                "step": 1
            },
            {
                "name": "Q3",
                "label": null,
                "list": [
                    2,
                    3,
                    4,
                    5
                ]
            },
            {
                "name": "Q4",
                "label": null,
                "min": 30,
                "max": 59,
                "step": 1
            }
        ],
        "calculated": [
            {
                "name": "T1",
                "label": "{{function}}",
                "function": "{{Q1}}+{{Q3}}+1",
                "temp": true
            },
            {
                "name": "T2",
                "label": "{{function}}",
                "function": "{{Q2}}+{{Q4}}-60",
                "temp": true
            },
            {
                "name": "T3",
                "label": "{{function}}",
                "function": "{{Q1}}+{{Q3}}",
                "temp": true
            },
            {
                "name": "T4",
                "label": "{{function}}",
                "function": "{{Q2}}+{{Q4}}",
                "temp": true
            },
            {
                "name": "A1",
                "label": "{{function}}",
                "function": "{{Q1}}"
            },
            {
                "name": "A2",
                "label": "{{function}}",
                "function": "{{Q2}}"
            }
        ],
        "uniques": true
    },
    "algorithm": {
        "name": "calculateOperation",
        "params": {
            "method": "equivLiteral",
            "keyboard": "NUMERICAL"
        }
    }
}</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</si>
  <si>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</si>
  <si>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</si>
  <si>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</si>
  <si>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</si>
  <si>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</si>
  <si>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</si>
  <si>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</si>
  <si>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
    "id": "M3-MyM-15d-A-1",
    "seed": {
        "parameters": [
            {
                "name": "Q1",
                "label": null,
                "min": 10,
                "max": 17,
                "step": 1
            },
            {
                "name": "Q2",
                "label": null,
                "min": 10,
                "max": 29,
                "step": 1
            },
            {
                "name": "Q3",
                "label": null,
                "list": [
                    1,
                    2
                ]
            },
            {
                "name": "Q4",
                "label": null,
                "min": 5,
                "max": 29,
                "step": 1
            }
        ],
        "uniques": true
    },
    "scaffolding": [
        {
            "id": "step-0",
            "stimulus": "&lt;p&gt;Marc has started watching a movie at {{Q1}}:{{Q2}}. If it is {{Q3}} h and {{Q4}} min long, what time will he finish watching it?&lt;/p&gt;",
            "template": "&lt;p&gt;The movie will end at {{response}}.&lt;/p&gt;",
            "seed": {
                "calculated": [
                    {
                        "name": "T1",
                        "label": "{{function}}",
                        "function": "{{Q1}}+{{Q3}}",
                        "temp": true
                    },
                    {
                        "name": "T2",
                        "label": "{{function}}",
                        "function": "{{Q2}}+{{Q4}}",
                        "temp": true
                    },
                    {
                        "name": "0-A1",
                        "label": "{{T1}}:{{T2}}"
                    }
                ]
            },
            "algorithm": {
                "name": "calculateOperation",
                "template": "Cloze with text"
            }
        },
        {
            "id": "step-1",
            "stimulus": "&lt;p&gt;What time did Marc start watching the movie? How long is it?&lt;/p&gt;",
            "template": "&lt;p&gt;The movie started at {{response}} and is {{response}} h {{response}} min long.&lt;/p&gt;",
            "seed": {
                "calculated": [
                    {
                        "name": "1 TO 1",
                        "label": "{{Q1}}:{{Q2}}"
                    },
                    {
                        "name": "1-A2",
                        "label": "{{function}}",
                        "function": "{{Q3}}"
                    },
                    {
                        "name": "1-A3",
                        "label": "{{function}}",
                        "function": "{{Q4}}"
                    }
                ]
            },
            "algorithm": {
                "name": "calculateOperation",
                "template": "Cloze with text"
            }
        },
        {
            "id": "step-2",
            "stimulus": "&lt;p&gt;What does the statement ask for?&lt;/p&gt;",
            "seed": {
                "calculated": [
                    {
                        "name": "2-A1",
                        "label": "&lt;p&gt;The time the movie will end.&lt;/p&gt;"
                    },
                    {
                        "name": "2-A2",
                        "label": "&lt;p&gt;The time the movie started.&lt;/p&gt;",
                        "incorrect": true
                    },
                    {
                        "name": "2-A3",
                        "label": "&lt;p&gt;The length of the movie.&lt;/p&gt;",
                        "incorrect": true
                    }
                ]
            },
            "algorithm": {
                "name": "trueFalse",
                "template": "Multiple choice – standard"
            }
        },
        {
            "id": "step-3",
            "stimulus": "&lt;p&gt;What operation must be carried out to calculate the time at which the movie will end?&lt;/p&gt;",
            "seed": {
                "calculated": [
                    {
                        "name": "3-A1",
                        "label": "&lt;p&gt;Add the duration of the movie to the time at which Marc started watching it.&lt;/p&gt;"
                    },
                    {
                        "name": "3-A2",
                        "label": "&lt;p&gt;Subtract the duration of the movie from the time Marc started watching it.&lt;/p&gt;",
                        "incorrect": true
                    }
                ]
            },
            "algorithm": {
                "name": "trueFalse",
                "template": "Multiple choice – standard"
            }
        },
        {
            "id": "step-4",
            "stimulus": "&lt;p&gt;Then, add the hours on one side and the minutes on the other to get the time the movie will end.&lt;/p&gt;",
            "template": "&lt;p style=\"text-align: center\"&gt;{{Q1}} h + {{Q3}} h = {{response}} h&lt;/p&gt;&lt;p style=\"text-align: center\"&gt;{{Q2}} min + {{Q4}} min = {{response}} min&lt;/p&gt;&lt;p&gt;The movie will end at {{response}}.&lt;/p&gt;",
            "seed": {
                "calculated": [
                    {
                        "name": "T1",
                        "label": "{{function}}",
                        "function": "{{Q1}}+{{Q3}}",
                        "temp": true
                    },
                    {
                        "name": "T2",
                        "label": "{{function}}",
                        "function": "{{Q2}}+{{Q4}}",
                        "temp": true
                    },
                    {
                        "name": "4-A1",
                        "label": "{{function}}",
                        "function": "{{Q1}}+{{Q3}}"
                    },
                    {
                        "name": "4-A2",
                        "label": "{{function}}",
                        "function": "{{Q2}}+{{Q4}}"
                    },
                    {
                        "name": "4-A3",
                        "label": "{{T1}}:{{T2}}"
                    }
                ]
            },
            "algorithm": {
                "name": "calculateOperation",
                "template": "Cloze with text"
            }
        }
    ]
}</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</si>
  <si>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</si>
  <si>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</si>
  <si>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</si>
  <si>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</si>
  <si>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</si>
  <si>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</si>
  <si>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</si>
  <si>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
    "id": "M3-MyM-15d-A-2",
    "seed": {
        "parameters": [
            {
                "name": "Q1",
                "label": null,
                "list": [
                    1,
                    2
                ]
            },
            {
                "name": "Q2",
                "label": null,
                "min": 10,
                "max": 29,
                "step": 1
            },
            {
                "name": "Q3",
                "label": null,
                "min": 12,
                "max": 17,
                "step": 1
            },
            {
                "name": "Q4",
                "label": null,
                "min": 10,
                "max": 30,
                "step": 1
            }
        ],
        "uniques": true
    },
    "scaffolding": [
        {
            "id": "step-0",
            "stimulus": "&lt;p&gt;Romeo has a doctor's appointment at {{T1}}:{{T2}}. If he leaves home at {{Q3}}:{{Q4}}, how much time does he need to get to the doctor?&lt;/p&gt;",
            "template": "&lt;p&gt;He needs {{response}} h and {{response}} min.&lt;/p&gt;",
            "seed": {
                "calculated": [
                    {
                        "name": "T1",
                        "label": "{{function}}",
                        "function": "{{Q1}}+{{Q3}}",
                        "temp": true
                    },
                    {
                        "name": "T2",
                        "label": "{{function}}",
                        "function": "{{Q2}}+{{Q4}}",
                        "temp": true
                    },
                    {
                        "name": "0-A1",
                        "label": "{{function}}",
                        "function": "{{Q1}}"
                    },
                    {
                        "name": "0-A2",
                        "label": "{{function}}",
                        "function": "{{Q2}}"
                    }
                ]
            },
            "algorithm": {
                "name": "calculateOperation",
                "params": {
                    "method": "equivLiteral",
                    "keyboard": "NUMERICAL"
                }
            }
        },
        {
            "id": "step-1",
            "stimulus": "&lt;p&gt;What time does Romeo have an appointment at the doctor? And what time will he be leaving his home?&lt;/p&gt;",
            "template": "&lt;p&gt;Romeo has an appointment at {{response}} and he will leave his home at {{response}}.&lt;/p&gt;",
            "seed": {
                "calculated": [
                    {
                        "name": "T1",
                        "label": "{{function}}",
                        "function": "{{Q1}}+{{Q3}}",
                        "temp": true
                    },
                    {
                        "name": "T2",
                        "label": "{{function}}",
                        "function": "{{Q2}}+{{Q4}}",
                        "temp": true
                    },
                    {
                        "name": "1 TO 1",
                        "label": "{{T1}}:{{T2}}"
                    },
                    {
                        "name": "1-A2",
                        "label": "{{Q3}}:{{Q4}}"
                    }
                ]
            },
            "algorithm": {
                "name": "calculateOperation",
                "template": "Cloze with text"
            }
        },
        {
            "id": "step-2",
            "stimulus": "&lt;p&gt;What does the statement ask for?&lt;/p&gt;",
            "seed": {
                "calculated": [
                    {
                        "name": "2-A1",
                        "label": "&lt;p&gt;The time it takes to get to the appointment.&lt;/p&gt;"
                    },
                    {
                        "name": "2-A2",
                        "label": "&lt;p&gt;The waiting time to be attended.&lt;/p&gt;",
                        "incorrect": true
                    },
                    {
                        "name": "2-A3",
                        "label": "&lt;p&gt;The duration of the consultation.&lt;/p&gt;",
                        "incorrect": true
                    }
                ]
            },
            "algorithm": {
                "name": "trueFalse",
                "template": "Multiple choice – standard"
            }
        },
        {
            "id": "step-3",
            "stimulus": "&lt;p&gt;What operation is needed to calculate the time it takes to get to the doctor?&lt;/p&gt;",
            "seed": {
                "calculated": [
                    {
                        "name": "3-A1",
                        "label": "&lt;p&gt;Subtract the time he leaves home from the time he arrives at the doctor.&lt;/p&gt;"
                    },
                    {
                        "name": "3-A2",
                        "label": "&lt;p&gt;Add the time he arrives at the doctor and the time he leaves home.&lt;/p&gt;",
                        "incorrect": true
                    },
                    {
                        "name": "3-A3",
                        "label": "&lt;p&gt;Subtract the time he arrives at the doctor from the time he leaves home.&lt;/p&gt;",
                        "incorrect": true
                    }
                ]
            },
            "algorithm": {
                "name": "trueFalse",
                "template": "Multiple choice – standard"
            }
        },
        {
            "id": "step-4",
            "stimulus": "&lt;p&gt;Therefore, subtract the hours on the one hand and the minutes on the other to get the time it takes to get to the doctor.&lt;/p&gt;",
            "template": "&lt;p style=\"text-align: center\"&gt;{{T1}} h − {{Q3}} h = {{response}} h&lt;/p&gt;&lt;p style=\"text-align: center\"&gt;{{T2}} min − {{Q4}} min = {{response}} min&lt;/p&gt;&lt;p&gt;Romeo needs {{response}} h and {{response}} min to get to the doctor.&lt;/p&gt;",
            "seed": {
                "calculated": [
                    {
                        "name": "T1",
                        "label": "{{function}}",
                        "function": "{{Q1}}+{{Q3}}",
                        "temp": true
                    },
                    {
                        "name": "T2",
                        "label": "{{function}}",
                        "function": "{{Q2}}+{{Q4}}",
                        "temp": true
                    },
                    {
                        "name": "4-A1",
                        "label": "{{function}}",
                        "function": "{{Q1}}"
                    },
                    {
                        "name": "4-A2",
                        "label": "{{function}}",
                        "function": "{{Q2}}"
                    },
                    {
                        "name": "4-A3",
                        "label": "{{function}}",
                        "function": "{{Q1}}"
                    },
                    {
                        "name": "4-A3",
                        "label": "{{function}}",
                        "function": "{{Q2}}"
                    }
                ]
            },
            "algorithm": {
                "name": "calculateOperation",
                "params": {
                    "method": "equivLiteral",
                    "keyboard": "NUMERICAL"
                }
            }
        }
    ]
}</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</si>
  <si>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</si>
  <si>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</si>
  <si>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</si>
  <si>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</si>
  <si>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</si>
  <si>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</si>
  <si>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</si>
  <si>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
    "id": "M3-MyM-15d-A-3",
    "seed": {
        "parameters": [
            {
                "name": "Q2",
                "label": null,
                "min": 10,
                "max": 29,
                "step": 1
            },
            {
                "name": "Q3",
                "label": null,
                "min": 10,
                "max": 17,
                "step": 1
            },
            {
                "name": "Q4",
                "label": null,
                "min": 30,
                "max": 59,
                "step": 1
            }
        ],
        "uniques": true
    },
    "scaffolding": [
        {
            "id": "step-0",
            "stimulus": "&lt;p&gt;Lucy rests at work from {{Q3}}:{{Q4}} until {{T1}}:{{Q2}}. How much time off does Lucy have?&lt;/p&gt;",
            "template": "&lt;p&gt;Her break is {{response}} min long.&lt;/p&gt;",
            "seed": {
                "calculated": [
                    {
                        "name": "T1",
                        "label": "{{function}}",
                        "function": "1+{{Q3}}",
                        "temp": true
                    },
                    {
                        "name": "0-A1",
                        "label": "{{function}}",
                        "function": "60+{{Q2}}-{{Q4}}"
                    }
                ]
            },
            "algorithm": {
                "name": "calculateOperation",
                "params": {
                    "method": "equivLiteral",
                    "keyboard": "NUMERICAL"
                }
            }
        },
        {
            "id": "step-1",
            "stimulus": "&lt;p&gt;What time does Lucy's break start?&lt;/p&gt;",
            "template": "&lt;p&gt;Lucy's break begins at {{response}} and it ends at {{response}}.&lt;/p&gt;",
            "seed": {
                "calculated": [
                    {
                        "name": "T1",
                        "label": "{{function}}",
                        "function": "1+{{Q3}}",
                        "temp": true
                    },
                    {
                        "name": "1 TO 1",
                        "label": "{{Q3}}:{{Q4}}"
                    },
                    {
                        "name": "1-A2",
                        "label": "{{T1}}:{{Q2}}"
                    }
                ]
            },
            "algorithm": {
                "name": "calculateOperation",
                "template": "Cloze with text"
            }
        },
        {
            "id": "step-2",
            "stimulus": "&lt;p&gt;What does the statement ask for?&lt;/p&gt;",
            "seed": {
                "calculated": [
                    {
                        "name": "2-A1",
                        "label": "&lt;p&gt;The time that Lucy's break lasts.&lt;/p&gt;"
                    },
                    {
                        "name": "2-A2",
                        "label": "&lt;p&gt;The time that Lucy works.&lt;/p&gt;",
                        "incorrect": true
                    },
                    {
                        "name": "2-A3",
                        "label": "&lt;p&gt;The time her break starts.&lt;/p&gt;",
                        "incorrect": true
                    }
                ]
            },
            "algorithm": {
                "name": "trueFalse",
                "template": "Multiple choice – standard"
            }
        },
        {
            "id": "step-3",
            "stimulus": "&lt;p&gt;What operation must be carried out to calculate the time that Lucy's break lasts?&lt;/p&gt;",
            "seed": {
                "calculated": [
                    {
                        "name": "3-A1",
                        "label": "&lt;p&gt;Subtract the start time from the end time.&lt;/p&gt;"
                    },
                    {
                        "name": "3-A2",
                        "label": "&lt;p&gt;Subtract the end time from the start time.&lt;/p&gt;",
                        "incorrect": true
                    },
                    {
                        "name": "3-A3",
                        "label": "&lt;p&gt;Add the end time and the start time.&lt;/p&gt;",
                        "incorrect": true
                    }
                ]
            },
            "algorithm": {
                "name": "trueFalse",
                "template": "Multiple choice – standard"
            }
        },
        {
            "id": "step-4",
            "stimulus": "&lt;p&gt;Therefore, calculate the minutes between the two hours.&lt;/p&gt;",
            "template": "&lt;p&gt;From {{Q3}}:{{Q4}} until {{T1}}:00 there are {{response}} min.&lt;/p&gt;&lt;p&gt;From {{T1}}:00 until {{T1}}:{{Q2}} there are {{response}} min.&lt;/p&gt;&lt;p&gt;Therefore, the break is {{response}} min long.&lt;/p&gt;",
            "seed": {
                "calculated": [
                    {
                        "name": "T1",
                        "label": "{{function}}",
                        "function": "1+{{Q3}}",
                        "temp": true
                    },
                    {
                        "name": "4-A1",
                        "label": "{{function}}",
                        "function": "60-{{Q4}}"
                    },
                    {
                        "name": "4-A2",
                        "label": "{{function}}",
                        "function": "{{Q2}}"
                    },
                    {
                        "name": "4-A3",
                        "label": "{{function}}",
                        "function": "60-{{Q4}}+{{Q2}}"
                    }
                ]
            },
            "algorithm": {
                "name": "calculateOperation",
                "params": {
                    "method": "equivLiteral",
                    "keyboard": "NUMERICAL"
                }
            }
        }
    ]
}</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</si>
  <si>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</si>
  <si>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</si>
  <si>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</si>
  <si>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</si>
  <si>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</si>
  <si>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</si>
  <si>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
    "id": "M3-MyM-15e-I-1",
    "stimulus": "&lt;p&gt;Drag the time marked by these clocks.&lt;/p&gt;",
    "template": "&lt;table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"twenty-five past ten",
                "temp": true
            },
            {
                "name": "T2",
                "function": "a quarter to ten",
                "temp": true
            },
            {
                "name": "T3",
                "function": "twenty past eight",
                "temp": true
            },
            {
                "name": "A1",
                "label": "Twenty-five past ten",
                "feedback": "&lt;p&gt;The clock strikes {{T1}}.&lt;/p&gt;"
            },
            {
                "name": "A2",
                "label": "A quarter to ten",
                "feedback": "&lt;p&gt;The clock strikes {{T2}}.&lt;/p&gt;"
            },
            {
                "name": "A3",
                "label": "Twenty past eight",
                "feedback": "&lt;p&gt;The clock strikes {{T3}}.&lt;/p&gt;"
            },
            {
                "name": "A4",
                "label": "Twenty past ten",
                "incorrect": true
            },
            {
                "name": "A5",
                "label": "Twenty to four",
                "incorrect": true
            },
            {
                "name": "A6",
                "label": "Ten past five",
                "incorrect": true
            }
        ],
        "uniques": true
    },
    "algorithm": {
        "name": "calculateOperation",
        "template": "Cloze with drag &amp; drop",
        "params": {
            "keyboard": "NUMERICAL"
        }
    }
}</t>
  </si>
  <si>
    <t>Arrastra la hora que marcan estos relojes.
Reloj digital | Reloj analógico | Reloj digital
{{A1}} | {{A2}} | {{A3}}</t>
  </si>
  <si>
    <t>A1 = las cuatro y media
A2 = las diez y cinco
A3 = las nueve menos diez
Distractores:
A4 = la una y veinte
A5 = las dos y media
A6 = las doce menos cuarto</t>
  </si>
  <si>
    <t>{
    "id": "M3-MyM-15e-I-2",
    "stimulus": "&lt;p&gt;Drag the time marked by these clocks.&lt;/p&gt;",
    "template": "&lt;table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"half past four",
                "temp": true
            },
            {
                "name": "T2",
                "function": "five past ten",
                "temp": true
            },
            {
                "name": "T3",
                "function": "ten to nine",
                "temp": true
            },
            {
                "name": "A1",
                "label": "Half past four",
                "feedback": "&lt;p&gt;The clock strikes {{T1}}.&lt;/p&gt;"
            },
            {
                "name": "A2",
                "label": "Five past ten",
                "feedback": "&lt;p&gt;The clock strikes {{T2}}.&lt;/p&gt;"
            },
            {
                "name": "A3",
                "label": "Ten to nine",
                "feedback": "&lt;p&gt;The clock strikes {{T3}}.&lt;/p&gt;"
            },
            {
                "name": "A4",
                "label": "Twenty past one",
                "incorrect": true
            },
            {
                "name": "A5",
                "label": "Half past two",
                "incorrect": true
            },
            {
                "name": "A6",
                "label": "Quarter to twelve",
                "incorrect": true
            }
        ],
        "uniques": true
    },
    "algorithm": {
        "name": "calculateOperation",
        "template": "Cloze with drag &amp; drop",
        "params": {
            "keyboard": "NUMERICAL"
        }
    }
}</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</si>
  <si>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</si>
  <si>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</si>
  <si>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</si>
  <si>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
    "id": "M3-MyM-15e-I-3",
    "stimulus": "&lt;p&gt;Drag the time marked by these clocks.&lt;/p&gt;",
    "template": "&lt;table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"quarter to ten",
                "temp": true
            },
            {
                "name": "T2",
                "function": "half past four",
                "temp": true
            },
            {
                "name": "T3",
                "function": "ten to nine",
                "temp": true
            },
            {
                "name": "A1",
                "label": "Quarter to ten",
                "feedback": "&lt;p&gt;The clock strikes {{T1}}.&lt;/p&gt;"
            },
            {
                "name": "A2",
                "label": "Half past four",
                "feedback": "&lt;p&gt;The clock strikes {{T2}}.&lt;/p&gt;"
            },
            {
                "name": "A3",
                "label": "Ten to nine",
                "feedback": "&lt;p&gt;The clock strikes {{T3}}.&lt;/p&gt;"
            },
            {
                "name": "A4",
                "label": "Twenty to six",
                "incorrect": true
            },
            {
                "name": "A5",
                "label": "Quarter past nine",
                "incorrect": true
            },
            {
                "name": "A6",
                "label": "Five to nine",
                "incorrect": true
            }
        ],
        "uniques": true
    },
    "algorithm": {
        "name": "calculateOperation",
        "template": "Cloze with drag &amp; drop",
        "params": {
            "keyboard": "NUMERICAL"
        }
    }
}</t>
  </si>
  <si>
    <t>Mueve las agujas del reloj para que marque las {{T11}} {{T12}}.</t>
  </si>
  <si>
    <t>Si</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</si>
  <si>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</si>
  <si>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</si>
  <si>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</si>
  <si>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En un rejoj analógico, la aguja corta marca las horas y la larga, los minutos.</t>
  </si>
  <si>
    <t>&lt;p&gt;En un reloj analógico, la aguja corta marca las horas y la larga, los minutos.&lt;/p&gt;</t>
  </si>
  <si>
    <t>{
    "id": "M3-MyM-15e-E-1",
    "stimulus": "&lt;p&gt;Set the hands of the clock so that it marks {{T12}}.&lt;/p&gt;",
    "feedback": "&lt;p&gt;On an analog watch, the short hand marks the hours and the long hand the minutes.&lt;/p&gt;",
    "hint": "&lt;p&gt;On an analog watch, the short hand marks the hours and the long hand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t>
  </si>
  <si>
    <t>Cambia los números del reloj para que marque las {{T11}} {{T12}}.</t>
  </si>
  <si>
    <t>En un reloj digital, el número que se encuentra a la izquierda de los dos puntos marca las horas, mientras que el que está a la derecha marca los minutos.</t>
  </si>
  <si>
    <t>&lt;p&gt;En un reloj digital, el número que se encuentra a la izquierda de los dos puntos marca las horas, mientras que el que está a la derecha marca los minutos.&lt;/p&gt;</t>
  </si>
  <si>
    <t>{
    "id": "M3-MyM-15e-E-2",
    "stimulus": "&lt;p&gt;Change the numbers of the clock so that it marks {{T12}}.&lt;/p&gt;",
    "feedback": "&lt;p&gt;On a digital watch, the number to the left of the colon marks the hours, while the number to the right marks the minutes.&lt;/p&gt;",
    "hint": "&lt;p&gt;On a digital watch, the number to the left of the colon marks the hours, while the number to the right marks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</si>
  <si>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</si>
  <si>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</si>
  <si>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</si>
  <si>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</si>
  <si>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</si>
  <si>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</si>
  <si>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
    "id": "M3-MyM-16a-I-1",
    "stimulus": "&lt;p&gt;Select the necessary coins to add 56¢.&lt;/p&gt;",
    "hint": "&lt;p&gt;Add the value of the coins.&lt;/p&gt;",
    "feedback": "&lt;p&gt;Add the value of the coins.&lt;/p&gt;&lt;p style=\"text-align: center\"&gt;50 ¢ + 5 ¢ + 1 ¢ = 56 ¢&lt;/p&gt;",
    "seed": {
        "parameters": [],
        "calculated": [
            {
                "name": "A1",
                "label": "&lt;div style=\"display:flex; justify-content:center;\"&gt;&lt;img src=\"https://blueberry-assets.oneclick.es/M3_MyM_16a_18.png\" width=\"300\"&gt;&lt;/img&gt;&lt;/div&gt;"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
            {
                "name": "A4",
                "label": "&lt;div style=\"display:flex; justify-content:center;\"&gt;&lt;img src=\"https://blueberry-assets.oneclick.es/M3_MyM_16a_20.png\" width=\"300\"&gt;&lt;/img&gt;&lt;/div&gt;",
                "incorrect": true
            },
            {
                "name": "A5",
                "label": "&lt;div style=\"display:flex; justify-content:center;\"&gt;&lt;img src=\"https://blueberry-assets.oneclick.es/M3_MyM_16a_21.png\" width=\"300\"&gt;&lt;/img&gt;&lt;/div&gt;",
                "incorrect": true
            }
        ],
        "uniques": true
    },
    "algorithm": {
        "name": "trueFalse",
        "template": "Multiple choice – multiple response",
        "params": {
            "countCorrect": 3,
            "countIncorrect": 2,
            "showCheckIcon": false,
            "columns": 3
        }
    }
}</t>
  </si>
  <si>
    <t>Selecciona las monedas necesarias para sumar 16 cts.
M3-MyM-16a-1*
M3-MyM-16a-2
M3-MyM-16a-3*
M3-MyM-16a-4*
M3-MyM-16a-5
M3-MyM-16a-6</t>
  </si>
  <si>
    <t>&lt;p&gt;Suma el valor de las monedas.&lt;/p&gt;&lt;p&gt;10 cts. + 5 cts. + 1 cént. = 16 cts.&lt;/p&gt;</t>
  </si>
  <si>
    <t>{
    "id": "M3-MyM-16a-I-2",
    "stimulus": "&lt;p&gt;Select the necessary coins to add 16¢.&lt;/p&gt;",
    "hint": "&lt;p&gt;Add the value of the coins.&lt;/p&gt;",
    "feedback": "&lt;p&gt;Add the value of the coins.&lt;/p&gt;&lt;p style=\"text-align: center\"&gt;10 ¢ + 5 ¢ + 1 ¢ = 16 ¢&lt;/p&gt;",
    "seed": {
        "parameters": [],
        "calculated": [
            {
                "name": "A1",
                "label": "&lt;div style=\"display:flex; justify-content:center;\"&gt;&lt;img src=\"https://blueberry-assets.oneclick.es/M3_MyM_16a_18.png\" width=\"300\"&gt;&lt;/img&gt;&lt;/div&gt;"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"incorrect": true
            },
            {
                "name": "A4",
                "label": "&lt;div style=\"display:flex; justify-content:center;\"&gt;&lt;img src=\"https://blueberry-assets.oneclick.es/M3_MyM_16a_20.png\" width=\"300\"&gt;&lt;/img&gt;&lt;/div&gt;"
            },
            {
                "name": "A5",
                "label": "&lt;div style=\"display:flex; justify-content:center;\"&gt;&lt;img src=\"https://blueberry-assets.oneclick.es/M3_MyM_16a_21.png\" width=\"300\"&gt;&lt;/img&gt;&lt;/div&gt;",
                "incorrect": true
            }
        ],
        "uniques": true
    },
    "algorithm": {
        "name": "trueFalse",
        "template": "Multiple choice – multiple response",
        "params": {
            "countCorrect": 3,
            "countIncorrect": 2,
            "showCheckIcon": false,
            "columns": 3
        }
    }
}</t>
  </si>
  <si>
    <t>Selecciona las monedas necesarias para sumar 32 cts.
M3-MyM-16a-1
M3-MyM-16a-2*
M3-MyM-16a-3
M3-MyM-16a-4*
M3-MyM-16a-5*
M3-MyM-16a-6</t>
  </si>
  <si>
    <t>&lt;p&gt;Suma el valor de las monedas.&lt;/p&gt;&lt;p&gt;20 cts. + 10 cts. + 2 cts. = 32 cts.&lt;/p&gt;</t>
  </si>
  <si>
    <t>{
    "id": "M3-MyM-16a-I-3",
    "stimulus": "&lt;p&gt;Select the necessary coins to add 40¢.&lt;/p&gt;",
    "hint": "&lt;p&gt;Add the value of the coins.&lt;/p&gt;",
    "feedback": "&lt;p&gt;Add the value of the coins.&lt;/p&gt;&lt;p style=\"text-align: center\"&gt;25¢ + 10¢ + 5¢ = 40¢&lt;/p&gt;",
    "seed": {
        "parameters": [],
        "calculated": [
            {
                "name": "A1",
                "label": "&lt;div style=\"display:flex; justify-content:center;\"&gt;&lt;img src=\"https://blueberry-assets.oneclick.es/M3_MyM_16a_18.png\" width=\"300\"&gt;&lt;/img&gt;&lt;/div&gt;",
                "incorrect": true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"incorrect": true
            },
            {
                "name": "A4",
                "label": "&lt;div style=\"display:flex; justify-content:center;\"&gt;&lt;img src=\"https://blueberry-assets.oneclick.es/M3_MyM_16a_20.png\" width=\"300\"&gt;&lt;/img&gt;&lt;/div&gt;"
            },
            {
                "name": "A5",
                "label": "&lt;div style=\"display:flex; justify-content:center;\"&gt;&lt;img src=\"https://blueberry-assets.oneclick.es/M3_MyM_16a_21.png\" width=\"300\"&gt;&lt;/img&gt;&lt;/div&gt;"
            }
        ],
        "uniques": true
    },
    "algorithm": {
        "name": "trueFalse",
        "template": "Multiple choice – multiple response",
        "params": {
            "countCorrect": 3,
            "countIncorrect": 2,
            "showCheckIcon": false,
            "columns": 3
        }
    }
}</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</si>
  <si>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</si>
  <si>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</si>
  <si>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</si>
  <si>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</si>
  <si>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</si>
  <si>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</si>
  <si>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"&lt;p&gt;How many cents are there in total in these coins?&lt;/p&gt;&lt;div style=\"display:flex\"&gt;{{T1}}&lt;/div&gt;&lt;div style=\"display:flex\"&gt;{{T2}}&lt;/div&gt;&lt;div style=\"display:flex\"&gt;{{T3}}&lt;/div&gt;",
    "template": "&lt;p&gt;There are {{response}}¢.&lt;/p&gt;",
    "hint": "&lt;p&gt;Add the value of the coins.&lt;/p&gt;",
    "feedback": "&lt;p&gt;Add the value of the coins.&lt;/p&gt;&lt;p style=\"text-align: center\"&gt;{{Q1}} halfs = {{T4}}¢&lt;/p&gt;&lt;p style=\"text-align: center\"&gt;{{Q2}} dimes = {{T5}}¢&lt;/p&gt;&lt;p style=\"text-align: center\"&gt;{{Q3}} quarters = {{T6}}¢&lt;/p&gt;&lt;p style=\"text-align: center\"&gt;{{T4}}¢ + {{T5}}¢ + {{T6}}¢ = {{A1}}¢&lt;/p&gt;",
    "seed": {
        "parameters": [
            {
                "name": "Q1",
                "label": null,
                "list": [
                    2,
                    3,
                    4,
                    5
                ]
            },
            {
                "name": "Q2",
                "label": null,
                "list": [
                    2,
                    3,
                    4,
                    5
                ]
            },
            {
                "name": "Q3",
                "label": null,
                "list": [
                    2,
                    3,
                    4,
                    5
                ]
            }
        ],
        "calculated": [
            {
                "name": "T1",
                "label": "{{function}}",
                "function": "'&lt;img src=\"https://blueberry-assets.oneclick.es/M3_MyM_16a_22.png\" width=\"130\"&gt;'.repeat({{Q1}})",
                "temp": true
            },
            {
                "name": "T2",
                "label": "{{function}}",
                "function": "'&lt;img src=\"https://blueberry-assets.oneclick.es/M3_MyM_16a_20.png\" width=\"130\"&gt;'.repeat({{Q2}})",
                "temp": true
            },
            {
                "name": "T3",
                "label": "{{function}}",
                "function": "'&lt;img src=\"https://blueberry-assets.oneclick.es/M3_MyM_16a_21.png\" width=\"130\"&gt;'.repeat({{Q3}})",
                "temp": true
            },
            {
                "name": "T4",
                "label": "{{function}}",
                "function": "{{Q1}}*50",
                "temp": true
            },
            {
                "name": "T5",
                "label": "{{function}}",
                "function": "{{Q2}}*10",
                "temp": true
            },
            {
                "name": "T6",
                "label": "{{function}}",
                "function": "{{Q3}}*25",
                "temp": true
            },
            {
                "name": "A1",
                "label": "{{function}}",
                "function": "{{Q1}}*50+{{Q2}}*10+{{Q3}}*25"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</si>
  <si>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</si>
  <si>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</si>
  <si>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</si>
  <si>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</si>
  <si>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</si>
  <si>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
    "id": "M3-MyM-16a-E-2",
    "stimulus": "&lt;p&gt;How many cents are there in total in these coins?&lt;/p&gt;&lt;div style=\"display:flex\"&gt;{{T1}}{{T2}}&lt;/div&gt;&lt;div style=\"display:flex\"&gt;{{T3}}{{T4}}&lt;/div&gt;&lt;div style=\"display:flex\"&gt;{{T5}}&lt;/div&gt;",
    "template": "&lt;p&gt;There are {{response}}¢.&lt;/p&gt;",
    "hint": "&lt;p&gt;Add the value of the coins.&lt;/p&gt;",
    "feedback": "&lt;p&gt;Add the value of the coins.&lt;/p&gt;&lt;p style=\"text-align: center\"&gt;{{Q1}} pennies = {{Q1}}¢&lt;/p&gt;&lt;p style=\"text-align: center\"&gt;{{Q2}} nickels = {{T7}}¢&lt;/p&gt;&lt;p style=\"text-align: center\"&gt;{{Q3}} dimes = {{T8}}¢&lt;/p&gt;&lt;p style=\"text-align: center\"&gt;{{Q4}} quarters =  {{T9}}¢&lt;/p&gt;&lt;p style=\"text-align: center\"&gt;{{Q5}} halfs =  {{T10}}¢&lt;/p&gt;&lt;p style=\"text-align: center\"&gt;{{Q1}}¢ + {{T7}}¢ + {{T8}}¢ + {{T9}}¢ + {{T10}}¢ = {{A1}}¢.&lt;/p&gt;",
    "seed": {
        "parameters": [
            {
                "name": "Q1",
                "label": null,
                "list": [
                    2,
                    3,
                    4
                ]
            },
            {
                "name": "Q2",
                "label": null,
                "list": [
                    2,
                    3,
                    4
                ]
            },
            {
                "name": "Q3",
                "label": null,
                "list": [
                    2,
                    3,
                    4
                ]
            },
            {
                "name": "Q4",
                "label": null,
                "list": [
                    2,
                    3,
                    4
                ]
            },
            {
                "name": "Q5",
                "label": null,
                "list": [
                    2,
                    3,
                    4
                ]
            }
        ],
        "calculated": [
            {
                "name": "T1",
                "label": "{{function}}",
                "function": "'&lt;img src=\"https://blueberry-assets.oneclick.es/M3_MyM_16a_18.png\" width=\"130\"&gt;'.repeat({{Q1}})",
                "temp": true
            },
            {
                "name": "T2",
                "label": "{{function}}",
                "function": "'&lt;img src=\"https://blueberry-assets.oneclick.es/M3_MyM_16a_19.png\" width=\"130\"&gt;'.repeat({{Q2}})",
                "temp": true
            },
            {
                "name": "T3",
                "label": "{{function}}",
                "function": "'&lt;img src=\"https://blueberry-assets.oneclick.es/M3_MyM_16a_20.png\" width=\"130\"&gt;'.repeat({{Q3}})",
                "temp": true
            },
            {
                "name": "T4",
                "label": "{{function}}",
                "function": "'&lt;img src=\"https://blueberry-assets.oneclick.es/M3_MyM_16a_21.png\" width=\"130\"&gt;'.repeat({{Q4}})",
                "temp": true
            },
            {
                "name": "T5",
                "label": "{{function}}",
                "function": "'&lt;img src=\"https://blueberry-assets.oneclick.es/M3_MyM_16a_22.png\" width=\"130\"&gt;'.repeat({{Q5}})",
                "temp": true
            },
            {
                "name": "T7",
                "label": "{{function}}",
                "function": "{{Q2}}*5",
                "temp": true
            },
            {
                "name": "T8",
                "label": "{{function}}",
                "function": "{{Q3}}*10",
                "temp": true
            },
            {
                "name": "T9",
                "label": "{{function}}",
                "function": "{{Q4}}*25",
                "temp": true
            },
            {
                "name": "T10",
                "label": "{{function}}",
                "function": "{{Q5}}*50",
                "temp": true
            },
            {
                "name": "A1",
                "label": "{{function}}",
                "function": "{{Q1}}+{{Q2}}*5+{{Q3}}*10+{{Q4}}*25+{{Q5}}*50"
            }
        ],
        "uniques": false
    },
    "algorithm": {
        "name": "calculateOperation",
        "params": {
            "method": "equivLiteral",
            "keyboard": "NUMERICAL"
        }
    }
}</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</si>
  <si>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</si>
  <si>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</si>
  <si>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</si>
  <si>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</si>
  <si>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</si>
  <si>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</si>
  <si>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</si>
  <si>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</si>
  <si>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
    "id": "M3-MyM-16b-I-1",
    "stimulus": "&lt;p&gt;If Lucas has {{Q1}} pennies, {{Q2}} nickels and {{Q3}} dimes, how many cents are left to reach $1?&lt;/p&gt;",
    "hint": "&lt;p&gt;1 dollar equals 100 cents.&lt;/p&gt;",
    "feedback": "&lt;p&gt;1 dollar equals 100 cents.&lt;/p&gt;&lt;p&gt;{{Q1}} pennies are {{T1}}¢, {{Q2}} nickels are  {{T2}}¢ and {{Q3}} dimes are {{T3}}¢.&lt;/p&gt;&lt;p&gt;Therefore, to reach $1, we need:&lt;/p&gt;&lt;p style=\"text-align: center\"&gt;100 − {{T1}} − {{T2}} − {{T3}} = {{A1}}¢&lt;/p&gt;",
    "seed": {
        "parameters": [
            {
                "name": "Q1",
                "label": null,
                "list": [
                    2,
                    3,
                    4,
                    5,
                    6
                ]
            },
            {
                "name": "Q2",
                "label": null,
                "list": [
                    2,
                    3,
                    4,
                    5,
                    6
                ]
            },
            {
                "name": "Q3",
                "label": null,
                "list": [
                    2,
                    3,
                    4,
                    5,
                    6
                ]
            }
        ],
        "calculated": [
            {
                "name": "T1",
                "label": "{{function}}",
                "function": "{{Q1}}",
                "temp": true
            },
            {
                "name": "T2",
                "label": "{{function}}",
                "function": "{{Q2}}*5",
                "temp": true
            },
            {
                "name": "T3",
                "label": "{{function}}",
                "function": "{{Q3}}*10",
                "temp": true
            },
            {
                "name": "A1",
                "label": "{{function}}¢",
                "function": "100-{{Q1}}-{{Q2}}*5-{{Q3}}*10"
            },
            {
                "name": "A2",
                "label": "{{function}}¢",
                "function": "{{Q1}}+{{Q2}}*5+{{Q3}}*10",
                "incorrect": true
            },
            {
                "name": "A3",
                "label": "{{function}}¢",
                "function": "100-(1+5+10)",
                "incorrect": true
            },
            {
                "name": "A4",
                "label": "{{function}}¢",
                "function": "100-{{Q1}}-{{Q2}}-{{Q3}}",
                "incorrect": true
            },
            {
                "name": "A5",
                "label": "{{function}}¢",
                "function": "1+5+10",
                "incorrect": true
            }
        ],
        "uniques": true
    },
    "algorithm": {
        "name": "trueFalse",
        "template": "Multiple choice – standard",
        "params": {
            "countCorrect": 1,
            "countIncorrect": 2,
            "showCheckIcon":false,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</si>
  <si>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</si>
  <si>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</si>
  <si>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</si>
  <si>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</si>
  <si>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</si>
  <si>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
    "id": "M3-MyM-16b-I-2",
    "stimulus": "&lt;p&gt;Drag each amount of dollars to its equivalent in cents.&lt;/p&gt;",
    "hint": "&lt;p&gt;100 cents are equal to 1 dollar.&lt;/p&gt;",
    "feedback": "&lt;p&gt;100 cents are equal to 1 dollar.&lt;/p&gt;&lt;p&gt;To find out how many dollars are {{T1}}¢, calculate:&lt;/p&gt;&lt;p style=\"text-align: center\"&gt;{{T1}}¢ = {{T1}} : 100 = ${{Q1}}&lt;/p&gt;",
    "seed": {
        "parameters": [
            {
                "name": "Q1",
                "label": null,
                "min": 1,
                "max": 99,
                "step": 1.11
            },
            {
                "name": "Q2",
                "label": null,
                "min": 1,
                "max": 99,
                "step": 1.11
            },
            {
                "name": "Q3",
                "label": null,
                "min": 1,
                "max": 99,
                "step": 1.11
            }
        ],
        "calculated": [
            {
                "name": "T1",
                "label": "{{function}}",
                "function": "Lemonlib.round({{Q1}}*100, 1)",
                "temp": true
            },
            {
                "name": "T2",
                "label": "{{function}}",
                "function": "Lemonlib.round({{Q2}}*100, 1)",
                "temp": true
            },
            {
                "name": "T3",
                "label": "{{function}}",
                "function": "Lemonlib.round({{Q3}}*100, 1)",
                "temp": true
            },
            {
                "name": "A1",
                "label": "{{T1}}¢",
                "function": "${{Q1}}"
            },
            {
                "name": "A2",
                "label": "{{T2}}¢",
                "function": "${{Q2}}"
            },
            {
                "name": "A3",
                "label": "{{T3}}¢",
                "function": "${{Q3}}"
            }
        ],
        "isNumToWords": true,
        "uniques": true
    },
    "algorithm": {
        "name": "linkOperationResult",
        "params": {
            "invert": true
        },
        "template": "match list"
    }
}</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</si>
  <si>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</si>
  <si>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</si>
  <si>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</si>
  <si>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</si>
  <si>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</si>
  <si>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</si>
  <si>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</si>
  <si>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</si>
  <si>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2,
                    5,
                    10,
                    20
                ]
            },
            {
                "name": "Q3",
                "label": null,
                "min": 2,
                "max": 9,
                "step": 1
            },
            {
                "name": "Q4",
                "label": null,
                "min": 2,
                "max": 9,
                "step": 1
            },
            {
                "name": "Q5",
                "label": null,
                "list": [
                    5,
                    10
                ]
            }
        ],
        "uniques": true
    },
    "scaffolding": [
        {
            "id": "step-0",
            "stimulus": "&lt;p&gt;If Daisy has {{Q1}} {{T02}}-dollar bills, {{Q3}} one-dollar bills and {{Q4}} {{T01}}, how much money does she have?&lt;/p&gt;",
            "seed": {
                "calculated": [
                    {
                        "name": "T01",
                        "label": "{{function}}",
                        "function": "if({{Q5}}==5){'nickels'}else{'dimes'}",
                        "temp": true
                    },
                    {
                        "name": "T02",
                        "label": "{{function}}",
                        "function": "if({{Q2}}==2){'two'} else if ({{Q2}} == 5) {'five'} else if ({{Q2}} == 10) {'ten'} else if ({{Q2}} == 20) {'twenty'}",
                        "temp": true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and {{T2}}¢"
                    },
                    {
                        "name": "0-A2",
                        "label": "${{T3}} and {{T2}}¢",
                        "incorrect": true
                    },
                    {
                        "name": "0-A3",
                        "label": "${{T4}} and {{T2}}¢",
                        "incorrect": true
                    },
                    {
                        "name": "0-A4",
                        "label": "${{T1}} and {{T5}}¢",
                        "incorrect": true
                    },
                    {
                        "name": "0-A5",
                        "label": "${{T1}} and {{T6}}¢",
                        "incorrect": true
                    }
                ]
            },
            "algorithm": {
                "name": "trueFalse",
                "template": "Multiple choice – standard",
                "params": {
                    "countCorrect": 1,
                    "countIncorrect": 2,
                    "showCheckIcon": false,
                    "columns": 3
                }
            }
        },
        {
            "id": "step-1",
            "stimulus": "&lt;p&gt;How many bills and coins does Daisy have?&lt;/p&gt;",
            "template": "&lt;p&gt;{{response}} {{T02}}-dollar bills.&lt;/p&gt;&lt;p&gt;{{response}} one-dollar bills.&lt;/p&gt;&lt;p&gt;{{response}} {{T01}}.&lt;/p&gt;",
            "seed": {
                "calculated": [
                    {
                        "name": "T01",
                        "label": "{{function}}",
                        "function": "if({{Q5}}==5){'nickels'}else{'dimes'}",
                        "temp": true
                    },
                    {
                        "name": "T02",
                        "label": "{{function}}",
                        "function": "if({{Q2}}==2){'two'} else if ({{Q2}} == 5) {'five'} else if ({{Q2}} == 10) {'ten'} else if ({{Q2}} == 20) {'twenty'}",
                        "temp": true
                    },
                    {
                        "name": "1-A1",
                        "label": "{{function}}",
                        "function": "{{Q1}}"
                    },
                    {
                        "name": "1-A2",
                        "label": "{{function}}",
                        "function": "{{Q3}}"
                    },
                    {
                        "name": "1-A2",
                        "label": "{{function}}",
                        "function": "{{Q4}}"
                    }
                ]
            },
            "algorithm": {
                "name": "calculateOperation",
                "params": {
                    "method": "equivLiteral",
                    "keyboard": "NUMERICAL"
                }
            }
        },
        {
            "id": "step-2",
            "stimulus": "&lt;p&gt;What has to be calculated?&lt;/p&gt;",
            "seed": {
                "calculated": [
                    {
                        "name": "2-A1",
                        "label": "&lt;p&gt;The total amount of money.&lt;/p&gt;"
                    },
                    {
                        "name": "2-A2",
                        "label": "&lt;p&gt;The money Daisy needs.&lt;/p&gt;",
                        "incorrect": true
                    },
                    {
                        "name": "2-A3",
                        "label": "&lt;p&gt;The number of bills and coins Daisy has.&lt;/p&gt;",
                        "incorrect": true
                    }
                ]
            },
            "algorithm": {
                "name": "trueFalse",
                "template": "Multiple choice – standard",
                "params": {
                    "countCorrect": 1,
                    "countIncorrect": 2,
                    "showCheckIcon": false
                }
            }
        },
        {
            "id": "step-3",
            "stimulus": "&lt;p&gt;How many dollars are {{Q1}} {{T02}}-dollar bills?&lt;/p&gt;",
            "template": "&lt;p style=\"text-align: center\"&gt;${{Q2}} × {{Q1}} = ${{response}}.&lt;/p&gt;",
            "seed": {
                "calculated": [
                    {
                        "name": "T02",
                        "label": "{{function}}",
                        "function": "if({{Q2}}==2){'two'} else if ({{Q2}} == 5) {'five'} else if ({{Q2}} == 10) {'ten'} else if ({{Q2}} == 20) {'twenty'}",
                        "temp": true
                    },
                    {
                        "name": "3-A1",
                        "label": "{{function}}",
                        "function": "{{Q1}}*{{Q2}}"
                    }
                ]
            },
            "algorithm": {
                "name": "calculateOperation",
                "params": {
                    "method": "equivLiteral",
                    "keyboard": "NUMERICAL"
                }
            }
        },
        {
            "id": "step-4",
            "stimulus": "&lt;p&gt;And how many cents are {{Q4}} {{T01}}?&lt;/p&gt;",
            "template": "&lt;p style=\"text-align: center\"&gt;{{Q5}}¢ × {{Q4}} = {{response}}¢&lt;/p&gt;",
            "seed": {
                "calculated": [
                    {
                        "name": "T01",
                        "label": "{{function}}",
                        "function": "if({{Q5}}==5){'nickels'}else{'dimes'}",
                        "temp": true
                    },
                    {
                        "name": "4-A1",
                        "label": "{{function}}",
                        "function": "{{Q4}}*{{Q5}}"
                    }
                ]
            },
            "algorithm": {
                "name": "calculateOperation",
                "params": {
                    "method": "equivLiteral",
                    "keyboard": "NUMERICAL"
                }
            }
        },
        {
            "id": "step-5",
            "stimulus": "&lt;p&gt;So how much money is that in total?&lt;/p&gt;",
            "template": "&lt;p style=\"text-align: center\"&gt;${{T1}} + ${{Q3}} + {{T3}}¢ =  ${{response}} and {{response}}¢&lt;/p&gt;",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</si>
  <si>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</si>
  <si>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</si>
  <si>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</si>
  <si>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</si>
  <si>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</si>
  <si>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</si>
  <si>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</si>
  <si>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</si>
  <si>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
    "id": "M3-MyM-16b-E-1",
    "seed": {
        "parameters": [
            {
                "name": "Q1",
                "label": null,
                "min": 60,
                "max": 100,
                "step": 1
            },
            {
                "name": "Q2",
                "label": null,
                "min": 20,
                "max": 40,
                "step": 1
            },
            {
                "name": "Q3",
                "label": null,
                "min": 10,
                "max": 95,
                "step": 5
            }
        ],
        "uniques": true
    },
    "scaffolding": [
        {
            "id": "step-0",
            "stimulus": "&lt;p&gt;Susan wants to buy headphones that costs ${{Q1}}.  If she has ${{Q2}} and {{Q3}}¢ saved, how much does she need to pay for it?&lt;/p&gt;",
            "template": "&lt;p&gt;She is missing ${{response}} and {{response}}¢.&lt;/p&gt;",
            "seed": {
                "calculated": [
                    {
                        "name": "0-A1",
                        "label": "{{function}}",
                        "function": "{{Q1}}-{{Q2}}-1"
                    },
                    {
                        "name": "0-A2",
                        "label": "{{function}}",
                        "function": "100-{{Q3}}"
                    }
                ]
            },
            "algorithm": {
                "name": "calculateOperation",
                "params": {
                    "method": "equivLiteral",
                    "keyboard": "NUMERICAL"
                }
            }
        },
        {
            "id": "step-1",
            "stimulus": "&lt;p&gt;How much do the headphones cost?&lt;/p&gt;",
            "template": "&lt;p&gt;Its price is ${{response}} and Susan has ${{response}} and {{response}}¢.&lt;/p&gt;",
            "seed": {
                "calculated": [
                    {
                        "name": "1-A1",
                        "label": "{{function}}",
                        "function": "{{Q1}}"
                    },
                    {
                        "name": "1-A2",
                        "label": "{{function}}",
                        "function": "{{Q2}}"
                    },
                    {
                        "name": "1-A2",
                        "label": "{{function}}",
                        "function": "{{Q3}}"
                    }
                ]
            },
            "algorithm": {
                "name": "calculateOperation",
                "params": {
                    "method": "equivLiteral",
                    "keyboard": "NUMERICAL"
                }
            }
        },
        {
            "id": "step-2",
            "stimulus": "&lt;p&gt;What has to be calculated?&lt;/p&gt;",
            "seed": {
                "calculated": [
                    {
                        "name": "2-A1",
                        "label": "&lt;p&gt;How much money Susan needs to buy the headphones.&lt;/p&gt;"
                    },
                    {
                        "name": "2-A2",
                        "label": "&lt;p&gt;How many cents Susan have saved.&lt;/p&gt;",
                        "incorrect": true
                    },
                    {
                        "name": "2-A3",
                        "label": "&lt;p&gt;How many cents the headphones cost.&lt;/p&gt;",
                        "incorrect": true
                    }
                ]
            },
            "algorithm": {
                "name": "trueFalse",
                "template": "Multiple choice – standard"
            }
        },
        {
            "id": "step-3",
            "stimulus": "&lt;p&gt;What calculation needs to be done?&lt;/p&gt;",
            "seed": {
                "calculated": [
                    {
                        "name": "3-A1",
                        "label": "&lt;p&gt;Subtract ${{Q2}} and {{Q3}}¢  to ${{Q1}}.&lt;/p&gt;"
                    },
                    {
                        "name": "3-A2",
                        "label": "&lt;p&gt;Add ${{Q2}} and {{Q3}}¢ to  ${{Q1}}.&lt;/p&gt;",
                        "incorrect": true
                    },
                    {
                        "name": "3-A3",
                        "label": "&lt;p&gt;Subtract ${{Q1}} to ${{Q2}} and {{Q3}}¢.&lt;/p&gt;",
                        "incorrect": true
                    }
                ]
            },
            "algorithm": {
                "name": "trueFalse",
                "template": "Multiple choice – standard"
            }
        },
        {
            "id": "step-4",
            "stimulus": "&lt;p&gt;Therefore, complete this calculation to find out the dollars that Susana needs.&lt;/p&gt;",
            "template": "&lt;p style=\"text-align: center\"&gt;${{Q1}} − ${{Q2}} = ${{response}}&lt;/p&gt;",
            "seed": {
                "calculated": [
                    {
                        "name": "4-A1",
                        "label": "{{function}}",
                        "function": "{{Q1}}-{{Q2}}"
                    }
                ]
            },
            "algorithm": {
                "name": "calculateOperation",
                "params": {
                    "method": "equivLiteral",
                    "keyboard": "NUMERICAL"
                }
            }
        },
        {
            "id": "step-5",
            "stimulus": "&lt;p&gt;And now subtract to know the dollar and the total cents that are missing.&lt;/p&gt;",
            "template": "&lt;p style=\"text-align: center\"&gt;${{T1}} − {{Q3}}¢ = ${{response}} and {{response}}¢&lt;/p&gt;",
            "seed": {
                "calculated": [
                    {
                        "name": "T1",
                        "label": "{{function}}",
                        "function": "{{Q1}}-{{Q2}}",
                        "temp": true
                    },
                    {
                        "name": "5-A1",
                        "label": "{{function}}",
                        "function": "{{Q1}}-{{Q2}}-1"
                    },
                    {
                        "name": "5-A2",
                        "label": "{{function}}",
                        "function": "100-{{Q3}}"
                    }
                ]
            },
            "algorithm": {
                "name": "calculateOperation",
                "params": {
                    "method": "equivLiteral",
                    "keyboard": "NUMERICAL"
                }
            }
        }
    ]
}</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</si>
  <si>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</si>
  <si>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</si>
  <si>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</si>
  <si>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</si>
  <si>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</si>
  <si>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</si>
  <si>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</si>
  <si>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</si>
  <si>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
    "id": "M3-MyM-16b-E-2",
    "seed": {
        "parameters": [
            {
                "name": "Q1",
                "label": null,
                "min": 5,
                "max": 18,
                "step": 1
            },
            {
                "name": "Q2",
                "label": null,
                "min": 25,
                "max": 75,
                "step": 1
            },
            {
                "name": "Q3",
                "label": null,
                "list": [
                    20,
                    50,
                    100
                ]
            }
        ],
        "uniques": true
    },
    "scaffolding": [
        {
            "id": "step-0",
            "stimulus": "&lt;p&gt;Cristian has been charged ${{Q1}} and {{Q2}}¢ in a grocery store. If he paid with a bill of ${{Q3}}, how much change did he get back?&lt;/p&gt;",
            "template": "&lt;p&gt;He got back ${{response}} and {{response}}¢.&lt;/p&gt;",
            "seed": {
                "calculated": [
                    {
                        "name": "0-A1",
                        "label": "{{function}}",
                        "function": "{{Q3}}-{{Q1}}-1"
                    },
                    {
                        "name": "0-A2",
                        "label": "{{function}}",
                        "function": "100-{{Q2}}"
                    }
                ]
            },
            "algorithm": {
                "name": "calculateOperation",
                "params": {
                    "method": "equivLiteral",
                    "keyboard": "NUMERICAL"
                }
            }
        },
        {
            "id": "step-1",
            "stimulus": "&lt;p&gt;How much did the food cost? And what bill did Cristian use to pay?&lt;/p&gt;",
            "template": "&lt;p&gt;It cost ${{response}} and {{response}}¢. Cristian used a bill of &lt;span class=\"no-break\"&gt;${{response}}&lt;/span&gt; to pay.&lt;/p&gt;",
            "seed": {
                "calculated": [
                    {
                        "name": "1-A1",
                        "label": "{{function}}",
                        "function": "{{Q1}}"
                    },
                    {
                        "name": "1-A2",
                        "label": "{{function}}",
                        "function": "{{Q2}}"
                    },
                    {
                        "name": "1-A2",
                        "label": "{{function}}",
                        "function": "{{Q3}}"
                    }
                ]
            },
            "algorithm": {
                "name": "calculateOperation",
                "params": {
                    "method": "equivLiteral",
                    "keyboard": "NUMERICAL"
                }
            }
        },
        {
            "id": "step-2",
            "stimulus": "&lt;p&gt;What needs to be calculated?&lt;/p&gt;",
            "seed": {
                "calculated": [
                    {
                        "name": "2-A1",
                        "label": "&lt;p&gt;The money Cristian got in change.&lt;/p&gt;"
                    },
                    {
                        "name": "2-A2",
                        "label": "&lt;p&gt;The money Cristian spent on the food.&lt;/p&gt;",
                        "incorrect": true
                    },
                    {
                        "name": "2-A3",
                        "label": "&lt;p&gt;The bills Cristian got in change.&lt;/p&gt;",
                        "incorrect": true
                    }
                ]
            },
            "algorithm": {
                "name": "trueFalse",
                "template": "Multiple choice – standard"
            }
        },
        {
            "id": "step-3",
            "stimulus": "&lt;p&gt;What calculation needs to be done?&lt;/p&gt;",
            "seed": {
                "calculated": [
                    {
                        "name": "3-A1",
                        "label": "&lt;p&gt;Subtract ${{Q1}} and {{Q2}}¢ from ${{Q3}}.&lt;/p&gt;"
                    },
                    {
                        "name": "3-A2",
                        "label": "&lt;p&gt;Add ${{Q1}} and {{Q2}}¢ to ${{Q3}}.&lt;/p&gt;",
                        "incorrect": true
                    },
                    {
                        "name": "3-A3",
                        "label": "&lt;p&gt;Subtract ${{Q3}} from ${{Q1}} and {{Q2}}¢.&lt;/p&gt;",
                        "incorrect": true
                    }
                ]
            },
            "algorithm": {
                "name": "trueFalse",
                "template": "Multiple choice – standard"
            }
        },
        {
            "id": "step-4",
            "stimulus": "&lt;p&gt;Therefore, complete this calculation to find the dollars that Cristian got back.&lt;/p&gt;",
            "template": "&lt;p style=\"text-align: center\"&gt;${{Q3}} − ${{Q1}} = ${{response}}&lt;/p&gt;",
            "seed": {
                "calculated": [
                    {
                        "name": "4-A1",
                        "label": "{{function}}",
                        "function": "{{Q3}}-{{Q1}}"
                    }
                ]
            },
            "algorithm": {
                "name": "calculateOperation",
                "params": {
                    "method": "equivLiteral",
                    "keyboard": "NUMERICAL"
                }
            }
        },
        {
            "id": "step-5",
            "stimulus": "&lt;p&gt;Now substract to find the total money that was returned to Cristian.&lt;/p&gt;",
            "template": "&lt;p style=\"text-align: center\"&gt;${{T1}} − {{Q2}}¢ = ${{response}} and {{response}}¢.&lt;/p&gt;",
            "seed": {
                "calculated": [
                    {
                        "name": "T1",
                        "label": "{{function}}",
                        "function": "{{Q3}}-{{Q1}}",
                        "temp": true
                    },
                    {
                        "name": "5-A1",
                        "label": "{{function}}",
                        "function": "{{Q3}}-{{Q1}}-1"
                    },
                    {
                        "name": "5-A2",
                        "label": "{{function}}",
                        "function": "100-{{Q2}}"
                    }
                ]
            },
            "algorithm": {
                "name": "calculateOperation",
                "params": {
                    "method": "equivLiteral",
                    "keyboard": "NUMERICAL"
                }
            }
        }
    ]
}</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</si>
  <si>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</si>
  <si>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</si>
  <si>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</si>
  <si>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</si>
  <si>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</si>
  <si>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</si>
  <si>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
    "id": "M3-MyM-16b-E-3",
    "seed": {
        "parameters": [
            {
                "name": "Q1",
                "label": null,
                "min": 25,
                "max": 35,
                "step": 1
            },
            {
                "name": "Q2",
                "label": null,
                "min": 10,
                "max": 95,
                "step": 5
            },
            {
                "name": "Q3",
                "label": null,
                "min": 40,
                "max": 70,
                "step": 1
            }
        ],
        "uniques": true
    },
    "scaffolding": [
        {
            "id": "step-0",
            "stimulus": "&lt;p&gt;Derek has ${{Q1}} and {{Q2}}¢ to buy some sneakers. If the price of the sneakers he wants is ${{Q3}}, how much money is he short?&lt;/p&gt;",
            "template": "&lt;p&gt;He is ${{response}} and {{response}}¢ short.&lt;/p&gt;",
            "seed": {
                "calculated": [
                    {
                        "name": "0-A1",
                        "label": "{{function}}",
                        "function": "{{Q3}}-{{Q1}}-1"
                    },
                    {
                        "name": "0-A2",
                        "label": "{{function}}",
                        "function": "100-{{Q2}}"
                    }
                ]
            },
            "algorithm": {
                "name": "calculateOperation",
                "params": {
                    "method": "equivLiteral",
                    "keyboard": "NUMERICAL"
                }
            }
        },
        {
            "id": "step-1",
            "stimulus": "&lt;p&gt;How much money does Derek have?&lt;/p&gt;",
            "template": "&lt;p&gt;Derek has ${{response}} and {{response}}¢.&lt;/p&gt;",
            "seed": {
                "calculated": [
                    {
                        "name": "1 TO 1",
                        "label": "{{function}}",
                        "function": "{{Q1}}"
                    },
                    {
                        "name": "1-A2",
                        "label": "{{function}}",
                        "function": "{{Q2}}"
                    },
                    {
                        "name": "1-A2",
                        "label": "{{function}}",
                        "function": "{{Q3}}"
                    }
                ]
            },
            "algorithm": {
                "name": "calculateOperation",
                "params": {
                    "method": "equivLiteral",
                    "keyboard": "NUMERICAL"
                }
            }
        },
        {
            "id": "step-2",
            "stimulus": "&lt;p&gt;What needs to be calculated?&lt;/p&gt;",
            "seed": {
                "calculated": [
                    {
                        "name": "2-A1",
                        "label": "&lt;p&gt;The money Derek needs to be able to buy the sneakers.&lt;/p&gt;"
                    },
                    {
                        "name": "2-A2",
                        "label": "&lt;p&gt;The money Derek received in change for the sneakers.&lt;/p&gt;",
                        "incorrect": true
                    },
                    {
                        "name": "2-A3",
                        "label": "&lt;p&gt;The bills Derek received in change for the sneakers.&lt;/p&gt;",
                        "incorrect": true
                    }
                ]
            },
            "algorithm": {
                "name": "trueFalse",
                "template": "Multiple choice – standard"
            }
        },
        {
            "id": "step-3",
            "stimulus": "&lt;p&gt;What calculation needs to be done?&lt;/p&gt;",
            "seed": {
                "calculated": [
                    {
                        "name": "3-A1",
                        "label": "&lt;p&gt;Subtract ${{Q1}} and {{Q2}}¢ to ${{Q3}}.&lt;/p&gt;"
                    },
                    {
                        "name": "3-A2",
                        "label": "&lt;p&gt;Add ${{Q1}} and {{Q2}}¢ to ${{Q3}}.&lt;/p&gt;",
                        "incorrect": true
                    },
                    {
                        "name": "3-A3",
                        "label": "&lt;p&gt;Subtract ${{Q3}} to ${{Q1}} and {{Q2}}¢.&lt;/p&gt;",
                        "incorrect": true
                    }
                ]
            },
            "algorithm": {
                "name": "trueFalse",
                "template": "Multiple choice – standard"
            }
        },
        {
            "id": "step-4",
            "stimulus": "&lt;p&gt;Therefore, complete this calculation to find the dollars that Derek needs.&lt;/p&gt;",
            "template": "&lt;p style=\"text-align: center\"&gt;${{Q3}} − ${{Q1}} = ${{response}}&lt;/p&gt;",
            "seed": {
                "calculated": [
                    {
                        "name": "4-A1",
                        "label": "{{function}}",
                        "function": "{{Q3}}-{{Q1}}"
                    }
                ]
            },
            "algorithm": {
                "name": "calculateOperation",
                "params": {
                    "method": "equivLiteral",
                    "keyboard": "NUMERICAL"
                }
            }
        },
        {
            "id": "step-5",
            "stimulus": "&lt;p&gt;Now substract to find the total dollars and cents he needs to buy the sneakers.&lt;/p&gt;",
            "template": "&lt;p style=\"text-align: center\"&gt;${{T1}} − {{Q2}}¢ = {{response}} € and {{response}} cts.&lt;/p&gt;",
            "seed": {
                "calculated": [
                    {
                        "name": "T1",
                        "label": "{{function}}",
                        "function": "{{Q3}}-{{Q1}}",
                        "temp": true
                    },
                    {
                        "name": "5-A1",
                        "label": "{{function}}",
                        "function": "{{Q3}}-{{Q1}}-1"
                    },
                    {
                        "name": "5-A2",
                        "label": "{{function}}",
                        "function": "100-{{Q2}}"
                    }
                ]
            },
            "algorithm": {
                "name": "calculateOperation",
                "params": {
                    "method": "equivLiteral",
                    "keyboard": "NUMERICAL"
                }
            }
        }
    ]
}</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</si>
  <si>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</si>
  <si>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</si>
  <si>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</si>
  <si>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</si>
  <si>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</si>
  <si>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</si>
  <si>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
    "id": "M3-G-1a-I-1",
    "stimulus": "&lt;p&gt;Select if the following statements are true or false.&lt;/p&gt;",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"calculated": [
            {
                "name": "A1",
                "label": "A straight line is a succession of points in the same direction.",
                "function": ""
            },
            {
                "name": "A2",
                "label": "A straight line has no beginning or end.",
                "function": ""
            },
            {
                "name": "A3",
                "label": "A segment is the part of a line between two points.",
                "function": ""
            },
            {
                "name": "A4",
                "label": "A point divides a straight line into two rays.",
                "function": ""
            },
            {
                "name": "A5",
                "label": "A ray is the midpoint of a straight line",
                "function": "",
                "incorrect": true,
                "feedback": "&lt;p&gt;It is incorrect because a point on a straight line divides it into two rays.&lt;/p&gt;"
            },
            {
                "name": "A6",
                "label": "A straight line has a starting point and continues to infinity.",
                "function": "",
                "incorrect": true,
                "feedback": "&lt;p&gt;It is incorrect because a line has neither beginning nor end.&lt;/p&gt;"
            },
            {
                "name": "A7",
                "label": "A segment has no beginning or end.",
                "function": "",
                "incorrect": true,
                "feedback": "&lt;p&gt;It is incorrect because a segment has two points, which are its start and its end.&lt;/p&gt;"
            },
            {
                "name": "A8",
                "label": "A ray is the part of a straight line between two points.",
                "function": "",
                "incorrect": true,
                "feedback": "&lt;p&gt;It is incorrect because a ray starts at a point and continues to infinity.&lt;/p&gt;"
            },
            {
                "name": "A9",
                "label": "A point divides a segment into two rays.",
                "function": "",
                "incorrect": true,
                "feedback": "&lt;p&gt;It is incorrect because dividing a segment results in two segments.&lt;/p&gt;"
            }
        ],
        "uniques": true
    },
    "algorithm": {
        "name": "trueFalse",
        "template": "Choice matrix – inline",
        "params": {
            "countCorrect": 2,
            "countIncorrect": 1,
            "showCheckIcon": false,
            "options": [
                "True",
                "False"
            ]
        }
    }
}</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</si>
  <si>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</si>
  <si>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</si>
  <si>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</si>
  <si>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</si>
  <si>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</si>
  <si>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"&lt;p&gt;Type the name of the following lines.&lt;/p&gt;",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"Q1",
                "label": null,
                "list": [
                    "M3_G_1a_1.svg",
                    "M3_G_1a_2.svg"
                ]
            },
            {
                "name": "Q2",
                "label": null,
                "list": [
                    "M3_G_1a_3.svg",
                    "M3_G_1a_4.svg"
                ]
            },
            {
                "name": "Q3",
                "label": null,
                "list": [
                    "M3_G_1a_5.svg",
                    "M3_G_1a_6.svg"
                ]
            }
        ],
        "calculated": [
            {
                "name": "A1",
                "label": "straight line",
                "function": ""
            },
            {
                "name": "A2",
                "label": "ray",
                "function": ""
            },
            {
                "name": "A3",
                "label": "segment",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</si>
  <si>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</si>
  <si>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</si>
  <si>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"&lt;p&gt;Type the name of the following lines.&lt;/p&gt;",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"Q1",
                "label": null,
                "list": [
                    "M3_G_1a_3.svg",
                    "M3_G_1a_4.svg"
                ]
            },
            {
                "name": "Q2",
                "label": null,
                "list": [
                    "M3_G_1a_1.svg",
                    "M3_G_1a_2.svg"
                ]
            },
            {
                "name": "Q3",
                "label": null,
                "list": [
                    "M3_G_1a_5.svg",
                    "M3_G_1a_6.svg"
                ]
            }
        ],
        "calculated": [
            {
                "name": "A1",
                "label": "ray",
                "function": ""
            },
            {
                "name": "A2",
                "label": "straight line",
                "function": ""
            },
            {
                "name": "A3",
                "label": "segment",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</si>
  <si>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</si>
  <si>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</si>
  <si>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"&lt;p&gt;Type the name of the following lines.&lt;/p&gt;",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"Q2",
                "label": null,
                "list": [
                    "M3_G_1a_3.svg",
                    "M3_G_1a_4.svg"
                ]
            },
            {
                "name": "Q3",
                "label": null,
                "list": [
                    "M3_G_1a_5.svg",
                    "M3_G_1a_6.svg"
                ]
            },
            {
                "name": "Q1",
                "label": null,
                "list": [
                    "M3_G_1a_1.svg",
                    "M3_G_1a_2.svg"
                ]
            }
        ],
        "calculated": [
            {
                "name": "A1",
                "label": "segment",
                "function": ""
            },
            {
                "name": "A2",
                "label": "straight line",
                "function": ""
            },
            {
                "name": "A3",
                "label": "ray",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</si>
  <si>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</si>
  <si>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</si>
  <si>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</si>
  <si>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</si>
  <si>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</si>
  <si>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
    "id": "M3-G-1b-I-1",
    "stimulus": "&lt;p&gt;Select if these statements about the image are true or false.&lt;/p&gt;&lt;div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
    "hint": "&lt;p&gt;Secant lines (perpendicular or oblique) have a common point. Parallel lines do not.&lt;/p&gt;",
    "feedback": "&lt;p&gt;&lt;b&gt;Parallel lines&lt;/b&gt; do not have points in common, while secant lines do. &lt;b&gt;Secant lines&lt;/b&gt; can be &lt;b&gt;perpendicular&lt;/b&gt; if the cut forms 4 equal angles or &lt;b&gt;oblique&lt;/b&gt; if the cut forms angles that are not equal.&lt;/p&gt;",
    "seed": {
        "parameters": [],
        "calculated": [
            {
                "name": "A1",
                "label": "The straight line &lt;i&gt;d&lt;/i&gt; is perpendicular to the straight  line &lt;i&gt;b.&lt;/i&gt;",
                "function": ""
            },
            {
                "name": "A2",
                "label": "The straight line &lt;i&gt;b&lt;/i&gt; is perpendicular to the straight line &lt;i&gt;c.&lt;/i&gt;",
                "function": ""
            },
            {
                "name": "A3",
                "label": "The straight &lt;i&gt;c&lt;/i&gt; is parallel to the straight line &lt;i&gt;d.&lt;/i&gt;",
                "function": ""
            },
            {
                "name": "A4",
                "label": "The straight line &lt;i&gt;a&lt;/i&gt; is oblique to the straight line &lt;i&gt;b.&lt;/i&gt;",
                "function": ""
            },
            {
                "name": "A5",
                "label": "The straight line &lt;i&gt;a&lt;/i&gt; is secant to the straight line &lt;i&gt;b.&lt;/i&gt;",
                "function": ""
            },
            {
                "name": "A6",
                "label": "The straight line &lt;i&gt;a&lt;/i&gt; is parallel to the straight line &lt;i&gt;b.&lt;/i&gt;",
                "function": "",
                "incorrect": true,
                "feedback": "&lt;p&gt;The straight lines &lt;i&gt;a&lt;/i&gt; and &lt;i&gt;b&lt;/i&gt; are not parallel because they have a point in common.&lt;/p&gt;"
            },
            {
                "name": "A7",
                "label": "The straight line &lt;i&gt;d&lt;/i&gt; is perpendicular to the line &lt;i&gt;a.&lt;/i&gt;",
                "function": "",
                "incorrect": true,
                "feedback": "&lt;p&gt;The straight lines &lt;i&gt;d&lt;/i&gt; and &lt;i&gt;a&lt;/i&gt; are not perpendicular because they form 4 angles that are not equal.&lt;/p&gt;"
            },
            {
                "name": "A8",
                "label": "The straight line &lt;i&gt;c&lt;/i&gt; is oblique to the straight line &lt;i&gt;d.&lt;/i&gt;",
                "function": "",
                "incorrect": true,
                "feedback": "&lt;p&gt;The straight lines &lt;i&gt;c&lt;/i&gt; and &lt;i&gt;d&lt;/i&gt; are not oblique because they do not share any points.&lt;/p&gt;"
            },
            {
                "name": "A9",
                "label": "The straight line &lt;i&gt;c&lt;/i&gt; is secant to the line &lt;i&gt;d.&lt;/i&gt;",
                "function": "",
                "incorrect": true,
                "feedback": "&lt;p&gt;The straight lines &lt;i&gt;c&lt;/i&gt; and &lt;i&gt;d&lt;/i&gt; are not secant because they do not share any points.&lt;/p&gt;"
            },
            {
                "name": "A10",
                "label": "The straight line &lt;i&gt;b&lt;/i&gt; is oblique to the straight line &lt;i&gt;d.&lt;/i&gt;",
                "function": "",
                "incorrect": true,
                "feedback": "&lt;p&gt;The straight lines &lt;i&gt;b&lt;/i&gt; and &lt;i&gt;d&lt;/i&gt; are not oblique because they form 4 equal angles.&lt;/p&gt;"
            }
        ],
        "uniques": true
    },
    "algorithm": {
        "name": "trueFalse",
        "template": "Choice matrix – inline",
        "params": {
            "countCorrect": 2,
            "countIncorrect": 1,
            "showCheckIcon": false,
            "options": [
                "True",
                "False"
            ]
        }
    }
}</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</si>
  <si>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</si>
  <si>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</si>
  <si>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
    "id": "M3-G-1b-I-2",
    "stimulus": "&lt;p&gt;Select if these statements about the image are true or false.&lt;/p&gt;&lt;div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9%;\"&gt;&lt;i&gt;to&lt;/i&gt;&lt;/span&gt;\n\t\t\t&lt;span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
    "hint": "&lt;p&gt;Secant lines (perpendicular or oblique) have a common point. Parallel lines do not.&lt;/p&gt;",
    "feedback": "&lt;p&gt;&lt;b&gt;Parallel lines&lt;/b&gt; do not have points in common, while secant lines do. &lt;b&gt;Secant lines&lt;/b&gt; can be &lt;b&gt;perpendicular&lt;/b&gt; if the cut forms 4 equal angles or &lt;b&gt;oblique&lt;/b&gt; if the cut forms angles that are not equal.&lt;/p&gt;",
    "seed": {
        "parameters": [],
        "calculated": [
            {
                "name": "A1",
                "label": "The straight line &lt;i&gt;b&lt;/i&gt; is secant to the straight line &lt;i&gt;d.&lt;/i&gt;",
                "function": ""
            },
            {
                "name": "A2",
                "label": "The straight line &lt;i&gt;b&lt;/i&gt; is parallel to the straight line &lt;i&gt;c.&lt;/i&gt;",
                "function": ""
            },
            {
                "name": "A3",
                "label": "The straight line &lt;i&gt;c&lt;/i&gt; is perpendicular to the straight line &lt;i&gt;d.&lt;/i&gt;",
                "function": ""
            },
            {
                "name": "A4",
                "label": "The straight line &lt;i&gt;a&lt;/i&gt; is secant to the straight line &lt;i&gt;b.&lt;/i&gt;",
                "function": ""
            },
            {
                "name": "A5",
                "label": "The straight line &lt;i&gt;a&lt;/i&gt; is parallel to the straight line &lt;i&gt;d.&lt;/i&gt;",
                "function": "",
                "incorrect": true,
                "feedback": "&lt;p&gt;The straight lines &lt;i&gt;a&lt;/i&gt; and &lt;i&gt;d&lt;/i&gt; are not parallel because they have a point in common.&lt;/p&gt;"
            },
            {
                "name": "A6",
                "label": "The straight line &lt;i&gt;d&lt;/i&gt; is perpendicular to the straight line &lt;i&gt;a&lt;/i&gt;",
                "function": "",
                "incorrect": true,
                "feedback": "&lt;p&gt;The straight lines &lt;i&gt;d&lt;/i&gt; and &lt;i&gt;a&lt;/i&gt; are not perpendicular because they do not form 4 equal angles.&lt;/p&gt;"
            },
            {
                "name": "A7",
                "label": "The straight line &lt;i&gt;c&lt;/i&gt; is oblique to the straight line &lt;i&gt;d.&lt;/i&gt;",
                "function": "",
                "incorrect": true,
                "feedback": "&lt;p&gt;The straight lines &lt;i&gt;c&lt;/i&gt; and &lt;i&gt;d&lt;/i&gt; are not oblique because they form 4 equal angles.&lt;/p&gt;"
            },
            {
                "name": "A8",
                "label": "The straight line &lt;i&gt;d&lt;/i&gt; is parallel to the straight line &lt;i&gt;b.&lt;/i&gt;",
                "function": "",
                "incorrect": true,
                "feedback": "&lt;p&gt;The straight lines &lt;i&gt;d&lt;/i&gt; and &lt;i&gt;b&lt;/i&gt; are not oblique because they form 4 equal angles.&lt;/p&gt;"
            }
        ],
        "uniques": true
    },
    "algorithm": {
        "name": "trueFalse",
        "template": "Choice matrix – inline",
        "params": {
            "countCorrect": 2,
            "countIncorrect": 1,
            "showCheckIcon": false,
            "options": [
                "True",
                "False"
            ]
        }
    }
}</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</si>
  <si>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</si>
  <si>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</si>
  <si>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</si>
  <si>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</si>
  <si>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</si>
  <si>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"&lt;p&gt;Type the type of straight line below each pair.&lt;/p&gt;",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"parallel"
            },
            {
                "name": "A2",
                "label": "{{function}}",
                "function": "oblique"
            },
            {
                "name": "A3",
                "label": "{{function}}",
                "function": "perpendicular"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</si>
  <si>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</si>
  <si>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</si>
  <si>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"&lt;p&gt;Type the type of straight line below each pair.&lt;/p&gt;",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"perpendicular"
            },
            {
                "name": "A2",
                "label": "{{function}}",
                "function": "parallel"
            },
            {
                "name": "A3",
                "label": "{{function}}",
                "function": "oblique"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</si>
  <si>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</si>
  <si>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</si>
  <si>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"&lt;p&gt;Type the type of straight line below each pair.&lt;/p&gt;",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"oblique"
            },
            {
                "name": "A2",
                "label": "{{function}}",
                "function": "perpendicular"
            },
            {
                "name": "A3",
                "label": "{{function}}",
                "function": "parallel"
            }
        ],
        "uniques": true
    },
    "algorithm": {
        "name": "calculateOperation",
        "template": "Cloze with text"
    }
}</t>
  </si>
  <si>
    <t>M3-G-3a</t>
  </si>
  <si>
    <t>Clasifica ángulos según su amplitud (recto, agudo, obtuso y llano)</t>
  </si>
  <si>
    <t>¿Qué nombre reciben los siguientes ángulos? Arrastra.
(Imágenes de ángulos agudo, llano, recto y obtuso)
{{A3}}|{{A1}}|{{A4}}|{{A2}}</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</si>
  <si>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</si>
  <si>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</si>
  <si>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Sin TE individual</t>
  </si>
  <si>
    <t>{
    "id": "M3-G-3a-I-1",
    "stimulus": "&lt;p&gt;What are the following angles called?&lt;/p&gt;",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"M3_G_3a_3.svg",
                    "M3_G_3a_4.svg"
                ]
            },
            {
                "name": "Q2",
                "label": null,
                "list": [
                    "M3_G_3a_7.svg",
                    "M3_G_3a_8.svg"
                ]
            },
            {
                "name": "Q3",
                "label": null,
                "list": [
                    "M3_G_3a_1.svg",
                    "M3_G_3a_2.svg"
                ]
            },
            {
                "name": "Q4",
                "label": null,
                "list": [
                    "M3_G_3a_5.svg",
                    "M3_G_3a_6.svg"
                ]
            }
        ],
        "calculated": [
            {
                "name": "A1",
                "label": "Acute",
                "function": ""
            },
            {
                "name": "A2",
                "label": "Straight",
                "function": ""
            },
            {
                "name": "A3",
                "label": "Right",
                "function": ""
            },
            {
                "name": "A3",
                "label": "Obtuse",
                "function": ""
            }
        ],
        "uniques": true
    },
    "algorithm": {
        "name": "calculateOperation",
        "template": "Cloze with drag &amp; drop",
        "params": {
            "keyboard": "INTERMEDIATE"
        }
    }
}</t>
  </si>
  <si>
    <t>¿Qué nombre reciben los siguientes ángulos? Arrastra.
(Imágenes de ángulos llano, obtuso, agudo y recto)
{{A1}}|{{A2}}|{{A3}}|{{A4}}</t>
  </si>
  <si>
    <t>A1 = Llano
A2 = Obtuso
A3 = Agudo
A4 = Recto</t>
  </si>
  <si>
    <t>{
    "id": "M3-G-3a-I-2",
    "stimulus": "&lt;p&gt;What are the following angles called?&lt;/p&gt;",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"M3_G_3a_7.svg",
                    "M3_G_3a_8.svg"
                ]
            },
            {
                "name": "Q2",
                "label": null,
                "list": [
                    "M3_G_3a_5.svg",
                    "M3_G_3a_6.svg"
                ]
            },
            {
                "name": "Q3",
                "label": null,
                "list": [
                    "M3_G_3a_3.svg",
                    "M3_G_3a_4.svg"
                ]
            },
            {
                "name": "Q4",
                "label": null,
                "list": [
                    "M3_G_3a_1.svg",
                    "M3_G_3a_2.svg"
                ]
            }
        ],
        "calculated": [
            {
                "name": "A1",
                "label": "Straight",
                "function": ""
            },
            {
                "name": "A2",
                "label": "Obtuse",
                "function": ""
            },
            {
                "name": "A3",
                "label": "Acute",
                "function": ""
            },
            {
                "name": "A3",
                "label": "Right",
                "function": ""
            }
        ],
        "uniques": true
    },
    "algorithm": {
        "name": "calculateOperation",
        "template": "Cloze with drag &amp; drop",
        "params": {
            "keyboard": "INTERMEDIATE"
        }
    }
}</t>
  </si>
  <si>
    <t>Escribe el nombre de estos ángulos.
(Imágenes de ángulo agudo | ángulo obtuso | ángulo recto | ángulo llano)
Ángulo {{A3}} | Ángulo {{A2}} | Ángulo {{A4}} | Ángulo {{A1}}</t>
  </si>
  <si>
    <t>A1 = agudo
A2 = obtuso
A3 = recto
A4 = llano</t>
  </si>
  <si>
    <t>{
    "id": "M3-G-3a-E-1",
    "stimulus": "&lt;p&gt;Type the names of these angles.&lt;/p&gt;",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 angle&lt;/td&gt;&lt;td style=\"width: 25%; vertical-align: middle; text-align: center; border:none;\"&gt;{{response}} angle&lt;/td&gt;&lt;td style=\"width: 25%; vertical-align: middle; text-align: center; border:none;\"&gt;{{response}} angle&lt;/td&gt;&lt;td style=\"width: 25%; vertical-align: middle; text-align: center; border:none;\"&gt;{{response}} angle&lt;/td&gt;&lt;/tr&gt;&lt;/tr&gt;&lt;/tbody&gt;&lt;/table&gt;&lt;/tbody&gt;&lt;/table&gt;&lt;/p&gt;",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"M3_G_3a_3.svg",
                    "M3_G_3a_4.svg"
                ]
            },
            {
                "name": "Q2",
                "label": null,
                "list": [
                    "M3_G_3a_5.svg",
                    "M3_G_3a_6.svg"
                ]
            },
            {
                "name": "Q3",
                "label": null,
                "list": [
                    "M3_G_3a_1.svg",
                    "M3_G_3a_2.svg"
                ]
            },
            {
                "name": "Q4",
                "label": null,
                "list": [
                    "M3_G_3a_7.svg",
                    "M3_G_3a_8.svg"
                ]
            }
        ],
        "calculated": [
            {
                "name": "A1",
                "label": "acute",
                "function": ""
            },
            {
                "name": "A2",
                "label": "obtuse",
                "function": ""
            },
            {
                "name": "A3",
                "label": "right",
                "function": ""
            },
            {
                "name": "A4",
                "label": "straight",
                "function": ""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</si>
  <si>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</si>
  <si>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</si>
  <si>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</si>
  <si>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
    "id": "M3-G-3a-E-2",
    "stimulus": "&lt;p&gt;Type the names of these angles.&lt;/p&gt;",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 angle&lt;/td&gt;&lt;td style=\"width: 25%; vertical-align: middle; text-align: center; border:none;\"&gt;{{response}} angle&lt;/td&gt;&lt;td style=\"width: 25%; vertical-align: middle; text-align: center; border:none;\"&gt;{{response}} angle&lt;/td&gt;&lt;td style=\"width: 25%; vertical-align: middle; text-align: center; border:none;\"&gt;{{response}} angle&lt;/td&gt;&lt;/tr&gt;&lt;/tr&gt;&lt;/tbody&gt;&lt;/table&gt;&lt;/tbody&gt;&lt;/table&gt;&lt;/p&gt;",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"M3_G_3a_5.svg",
                    "M3_G_3a_6.svg"
                ]
            },
            {
                "name": "Q2",
                "label": null,
                "list": [
                    "M3_G_3a_3.svg",
                    "M3_G_3a_4.svg"
                ]
            },
            {
                "name": "Q3",
                "label": null,
                "list": [
                    "M3_G_3a_1.svg",
                    "M3_G_3a_2.svg"
                ]
            },
            {
                "name": "Q4",
                "label": null,
                "list": [
                    "M3_G_3a_7.svg",
                    "M3_G_3a_8.svg"
                ]
            }
        ],
        "calculated": [
            {
                "name": "A1",
                "label": "obtuse",
                "function": ""
            },
            {
                "name": "A2",
                "label": "acute",
                "function": ""
            },
            {
                "name": "A3",
                "label": "right",
                "function": ""
            },
            {
                "name": "A4",
                "label": "straight",
                "function": ""
            }
        ],
        "uniques": true
    },
    "algorithm": {
        "name": "calculateOperation",
        "template": "Cloze with text"
    }
}</t>
  </si>
  <si>
    <t>M3-G-5a</t>
  </si>
  <si>
    <t>Identifica simetrías</t>
  </si>
  <si>
    <t>Arrastra la mitad simétrica de este dibujo.
(Estrella: M3-G-5a-1, M3-G-5a-2, M3-G-5a-3, M3-G-5a-4, M3-G-5a-5. Usar de referencia 5º)
(Salen 3 opciones de las 4 que hay para la mitad izquierda)</t>
  </si>
  <si>
    <t>Label Image with drag and drop</t>
  </si>
  <si>
    <t>Una figura tiene simetría si, al doblarla por un eje, sus mitades coinciden.</t>
  </si>
  <si>
    <t>&lt;p&gt;La estrella es simétrica si sus mitades coinciden cuando se dobla por un eje de simetría.&lt;/p&gt;</t>
  </si>
  <si>
    <t>{
    "id": "M3-G-5a-I-1",
    "stimulus": "&lt;p&gt;Drag the symmetric half of this drawing.&lt;/p&gt;",
    "feedback": "&lt;p&gt;The star is symmetric if its halves coincide when folded along an axis of symmetry.&lt;/p&gt;",
    "hint": "&lt;p&gt;A figure has symmetry if, when folded by an axis, its halves coincide.&lt;/p&gt;",
    "seed": {
        "parameters": [],
        "calculated": [
            {
                "name": "A1",
                "label": "&lt;img src=\"https://blueberry-assets.oneclick.es/M5_G_2a_2.svg\" style=\"width:130px\"&gt;"
            },
            {
                "name": "A2",
                "label": "&lt;img src=\"https://blueberry-assets.oneclick.es/M5_G_2a_3.svg\" style=\"width:130px\"&gt;",
                "incorrect": true
            },
            {
                "name": "A3",
                "label": "&lt;img src=\"https://blueberry-assets.oneclick.es/M5_G_2a_4.svg\" style=\"width:130px\"&gt;",
                "incorrect": true
            },
            {
                "name": "A4",
                "label": "&lt;img src=\"https://blueberry-assets.oneclick.es/M5_G_2a_5.svg\" style=\"width:130px\"&gt;",
                "incorrect": true
            }
        ],
        "uniques": true
    },
    "algorithm": {
        "name": "labelImage",
        "template": "LabelImageDragDropV2",
        "params": {
            "image": {
                "src": "https://blueberry-assets.oneclick.es/M5_G_2a_1.png",
                "width": 260,
                "height": 260,
                "alt": "",
                "title": "",
                "percent": 1
            },
            "responses": [
                {
                    "x": 130,
                    "y": 0,
                    "z": 15,
                    "width": 130,
                    "height": 260,
                    "pointer": ""
                }
            ],
            "fontSize": 10
        }
    }
}</t>
  </si>
  <si>
    <t>Arrastra la mitad simétrica de este dibujo.
(Corazón: M3-G-5a-6, M3-G-5a-7, M3-G-5a-8, M3-G-5a-9, M3-G-5a-10. Usar de referencia 5º)
(Salen 3 opciones de las 4 que hay para la mitad izquierda)</t>
  </si>
  <si>
    <t>&lt;p&gt;El corazón es simétrico si sus mitades coinciden cuando se dobla por un eje de simetría.&lt;/p&gt;</t>
  </si>
  <si>
    <t>{
    "id": "M3-G-5a-I-2",
    "stimulus": "&lt;p&gt;Drag the symmetric half of this drawing.&lt;/p&gt;",
    "feedback": "&lt;p&gt;The heart is symmetrical if its halves coincide when it is folded along an axis of symmetry.&lt;/p&gt;",
    "hint": "&lt;p&gt;A figure has symmetry if, when folded by an axis, its halves coincide.&lt;/p&gt;",
    "seed": {
        "parameters": [],
        "calculated": [
            {
                "name": "A1",
                "label": "&lt;img src=\"https://blueberry-assets.oneclick.es/M5_G_2a_7.svg\" style=\"width:130px\"&gt;"
            },
            {
                "name": "A2",
                "label": "&lt;img src=\"https://blueberry-assets.oneclick.es/M5_G_2a_8.svg\" style=\"width:130px\"&gt;",
                "incorrect": true
            },
            {
                "name": "A3",
                "label": "&lt;img src=\"https://blueberry-assets.oneclick.es/M5_G_2a_9.svg\" style=\"width:130px\"&gt;",
                "incorrect": true
            },
            {
                "name": "A4",
                "label": "&lt;img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10
        }
    }
}</t>
  </si>
  <si>
    <t>Arrastra la mitad simétrica de este dibujo.
(Pino: M3-G-5a-11, M3-G-5a-12, M3-G-5a-13, M3-G-5a-14, M3-G-5a-15. Usar de referencia 5º)
(Salen 3 opciones de las 4 que hay para la mitad izquierda)</t>
  </si>
  <si>
    <t>&lt;p&gt;El pino es simétrico si sus mitades coinciden cuando se dobla por un eje de simetría.&lt;/p&gt;</t>
  </si>
  <si>
    <t>{
  "id": "M3-G-5a-I-3",
  "stimulus": "&lt;p&gt;Drag the symmetric half of this drawing.&lt;/p&gt;",
  "feedback": "&lt;p&gt;The pine tree is symmetrical if its halves coincide when it is folded along an axis of symmetry.&lt;/p&gt;",
  "hint": "&lt;p&gt;A figure has symmetry if, when folded by an axis, its halves coincide.&lt;/p&gt;",
  "seed": {
    "parameters": [],
    "calculated": [
      {
        "name": "A1",
        "label": "&lt;img src=\"https://blueberry-assets.oneclick.es/M5_G_2a_12.svg\" style=\"width:131px\"&gt;"
      },
      {
        "name": "A2",
        "label": "&lt;img src=\"https://blueberry-assets.oneclick.es/M5_G_2a_13.svg\" style=\"width:131px\"&gt;",
        "incorrect": true
      },
      {
        "name": "A3",
        "label": "&lt;img src=\"https://blueberry-assets.oneclick.es/M5_G_2a_14.svg\" style=\"width:131px\"&gt;",
        "incorrect": true
      },
      {
        "name": "A4",
        "label": "&lt;img src=\"https://blueberry-assets.oneclick.es/M5_G_2a_15.svg\" style=\"width:131px\"&gt;",
        "incorrect": true
      }
    ],
    "uniques": true
  },
  "algorithm": {
    "name": "labelImage",
    "template": "LabelImageDragDropV2",
    "params": {
      "image": {
        "src": "https://blueberry-assets.oneclick.es/M5_G_2a_11.png",
        "width": 260,
        "height": 260,
        "alt": "",
        "title": "",
        "percent": 1
      },
      "responses": [
        {
          "x": 130,
          "y": 0,
          "z": 15,
          "width": 130,
          "height": 260,
          "pointer": ""
        }
      ],
      "fontSize": 10
    }
  }
}</t>
  </si>
  <si>
    <t>Durante un paseo por el bosque, un grupo de amigos ha tomado unas fotografías. Al verlas más tarde, se dieron cuenta de que algunas podían dividirse en dos mitades simétricas. Señala cuáles de esas imágenes son simétricas. 
M3-G-5a-34*
M3-G-5a-35*
M3-G-5a-36*
M3-G-5a-37*
M3-G-5a-38
M3-G-5a-39
M3-G-5a-40
(2 verdaderas y 1 falsa)</t>
  </si>
  <si>
    <t>&lt;p&gt;Una imagen es simétrica si sus mitades coinciden cuando se dobla esta figura por un eje de simetría.&lt;/p&gt;</t>
  </si>
  <si>
    <t>{
    "id": "M3-G-5a-E-1",
    "stimulus": "&lt;p&gt;During a walk in the forest, a group of friends took some photographs. When they looked at them later, they realised some of them could be divided into two symmetric halves. Select which of these pictures are symmetric.&lt;/p&gt;",
    "hint": "&lt;p&gt;An image is symmetric if its halves coincide when it is folded along an axis of symmetry.&lt;/p &gt;",
    "feedback": "&lt;p&gt;An image is symmetric if its halves coincide when it is folded along an axis of symmetry.&lt;/p&gt;",
    "seed": {
        "parameters": [],
        "calculated": [
            {
                "name": "A1",
                "label": "&lt;img src=\"https://blueberry-assets.oneclick.es/M5_G_2a_34.svg\" style=\"width:300px\"&gt;"
            },
            {
                "name": "A2",
                "label": "&lt;img src=\"https://blueberry-assets.oneclick.es/M5_G_2a_35.svg\" style=\"width:300px\"&gt;"
            },
            {
                "name": "A3",
                "label": "&lt;img src=\"https://blueberry-assets.oneclick.es/M5_G_2a_36.svg\" style=\"width:300px\"&gt;"
            },
            {
                "name": "A4",
                "label": "&lt;img src=\"https://blueberry-assets.oneclick.es/M5_G_2a_37.svg\" style=\"width:300px\"&gt;"
            },
            {
                "name": "TO 5",
                "label": "&lt;img src=\"https://blueberry-assets.oneclick.es/M5_G_2a_38.svg\" style=\"width:300px\"&gt;",
                "incorrect": true
            },
            {
                "name": "A6",
                "label": "&lt;img src=\"https://blueberry-assets.oneclick.es/M5_G_2a_39.svg\" style=\"width:300px\"&gt;",
                "incorrect": true
            },
            {
                "name": "A7",
                "label": "&lt;img src=\"https://blueberry-assets.oneclick.es/M5_G_2a_40.svg\" style=\"width:200px\"&gt;",
                "incorrect": true
            }
        ],
        "uniques": true
    },
    "algorithm": {
        "name": "trueFalse",
        "template": "Multiple choice - multiple responses",
        "params": {
            "countCorrect": 2,
            "countIncorrect": 1,
            "showCheckIcon": false,
            "columns": 3
        }
    }
}</t>
  </si>
  <si>
    <t>Señala cuáles de las siguientes imágenes de edificios famosos son simétricas.
M3-G-5a-41*
M3-G-5a-42*
M3-G-5a-43*
M3-G-5a-44
M3-G-5a-45
M3-G-5a-46
(se ven 4, 2 correctas)</t>
  </si>
  <si>
    <t>{
    "id": "M3-G-5a-E-2",
    "stimulus": "&lt;p&gt;Select which of the following images of famous buildings are symmetric.&lt;/p&gt;",
    "hint": "&lt;p&gt;A figure has symmetry if, when folded by an axis, its halves coincide.&lt;/p&gt;",
    "feedback": "&lt;p&gt;An image is symmetric if its halves coincide when it is folded along an axis of symmetry.&lt;/p&gt;",
    "seed": {
        "parameters": [],
        "calculated": [
            {
                "name": "A1",
                "label": "&lt;img src=\"https://blueberry-assets.oneclick.es/M3_G_5a_41.svg\" width=\"300\"&gt;&lt;/img&gt;"
            },
            {
                "name": "A2",
                "label": "&lt;img src=\"https://blueberry-assets.oneclick.es/M3_G_5a_42.svg\" width=\"300\"&gt;&lt;/img&gt;"
            },
            {
                "name": "A3",
                "label": "&lt;img src=\"https://blueberry-assets.oneclick.es/M3_G_5a_43.svg\" width=\"300\"&gt;&lt;/img&gt;"
            },
            {
                "name": "A4",
                "label": "&lt;img src=\"https://blueberry-assets.oneclick.es/M3_G_5a_44.svg\" width=\"300\"&gt;&lt;/img&gt;",
                "incorrect": true
            },
            {
                "name": "A5",
                "label": "&lt;img src=\"https://blueberry-assets.oneclick.es/M3_G_5a_45.svg\" width=\"300\"&gt;&lt;/img&gt;",
                "incorrect": true
            },
            {
                "name": "A6",
                "label": "&lt;img src=\"https://blueberry-assets.oneclick.es/M3_G_5a_46.svg\" width=\"300\"&gt;&lt;/img&gt;",
                "incorrect": true
            }
        ],
        "uniques": true
    },
    "algorithm": {
        "name": "trueFalse",
        "template": "Multiple choice – multiple response",
        "params": {
            "countCorrect": 2,
            "countIncorrect": 2,
            "showCheckIcon": false,
            "columns": 4
        }
    }
}</t>
  </si>
  <si>
    <t>Observa las siguientes baldosas y selecciona la que sea simétrica.
M3-G-5a-47*
M3-G-5a-48*
M3-G-5a-49
M3-G-5a-50
M3-G-5a-51
(Se ven 3 imágenes, una simétrica y dos asimétricas)</t>
  </si>
  <si>
    <t>{
    "id": "M3-G-5a-E-3",
    "stimulus": "&lt;p&gt;Look at the following tiles and select the one that is symmetric.&lt;/p&gt;",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src=\"https://blueberry-assets.oneclick.es/M3_G_5a_47.svg\" width=\"300\"&gt;&lt;/img&gt;&lt;/div&gt;"
            },
            {
                "name": "A2",
                "label": "&lt;div style=\"display:flex; justify-content:center;\"&gt;&lt;img src=\"https://blueberry-assets.oneclick.es/M3_G_5a_48.svg\" width=\"300\"&gt;&lt;/img&gt;&lt;/div&gt;"
            },
            {
                "name": "A3",
                "label": "&lt;div style=\"display:flex; justify-content:center;\"&gt;&lt;img src=\"https://blueberry-assets.oneclick.es/M3_G_5a_49.svg\" width=\"300\"&gt;&lt;/img&gt;&lt;/div&gt;",
                "incorrect": true
            },
            {
                "name": "A4",
                "label": "&lt;div style=\"display:flex; justify-content:center;\"&gt;&lt;img src=\"https://blueberry-assets.oneclick.es/M3_G_5a_50.svg\" width=\"300\"&gt;&lt;/img&gt;&lt;/div&gt;",
                "incorrect": true
            },
            {
                "name": "A5",
                "label": "&lt;div style=\"display:flex; justify-content:center;\"&gt;&lt;img src=\"https://blueberry-assets.oneclick.es/M3_G_5a_51.svg\" width=\"300\"&gt;&lt;/img&gt;&lt;/div&gt;",
                "incorrect": true
            }
        ],
        "uniques": true
    },
    "algorithm": {
        "name": "trueFalse",
        "template": "Multiple choice – standard",
        "params": {
            "countCorrect": 1,
            "countIncorrect": 2,
            "showCheckIcon": false,
            "columns": 3
        }
    }
}</t>
  </si>
  <si>
    <t>M3-G-5b</t>
  </si>
  <si>
    <t>Reconoce el eje o ejes de simetría de una figura</t>
  </si>
  <si>
    <t>Selecciona las imágenes en las que se ha trazado un eje de simetría.
A1 *| A2| A3
(Se ven 3 imágenes, 1 correcta)</t>
  </si>
  <si>
    <t>En las imágenes se ven marcados los ejes, indica si corresponde a un eje de simetría.
A1 *| A2| A3
(Se muestran 3 imágenes, con ejes marcados. En 2 de ellas, los ejes corresponden a ejes de simetría)</t>
  </si>
  <si>
    <t>Un eje de simetría divide una figura de manera que, al doblarla por este, las mitades de la figura coinciden.</t>
  </si>
  <si>
    <t>&lt;p&gt;Un eje de simetría divide una figura de manera que, al doblarla por este, las mitades de la figura coinciden.&lt;/p&gt;
Sin TE individual</t>
  </si>
  <si>
    <t>{
    "id": "M3-G-5b-I-1",
    "stimulus": "&lt;p&gt;Selects the images on which an axis of symmetry has been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"TO 5",
                "label": "{{function}}",
                "function": "&lt;img src=\"https://blueberry-assets.oneclick.es/M3_G_5b_8.svg\" width=\"300\"&gt;&lt;/img&gt;",
                "incorrect": true
            }
        ],
        "uniques": true
    },
    "algorithm": {
        "name": "trueFalse",
        "template": "Multiple choice – standard",
        "params": {
            "countCorrect": 1,
            "countIncorrect": 2,
            "showCheckIcon": false,
            "columns": 3
        }
    }
}</t>
  </si>
  <si>
    <t>Selecciona el cuadrado en el que está dibujado correctamente el eje de simetría.
A1 * | A2 | A3
(Se ven 3 opciones, 1 correcta)
correctas: M3-G-5b-9 y M3-G-5b-10
incorrectas: M3-G-5b-11, M3-G-5b-12, M3-G-5b-13, M3-G-5b-14</t>
  </si>
  <si>
    <t xml:space="preserve">Señala en cuál de estos cuadrados está marcado correctamente el eje de simetría.
A1 * | A2 | A3
(Se ven 3 opciones, 2 incorrectas, 1 correcta) </t>
  </si>
  <si>
    <t>{
    "id": "M3-G-5b-E-1",
    "stimulus": "&lt;p&gt;Select the square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"TO 5",
                "label": "{{function}}",
                "function": "&lt;img src=\"https://blueberry-assets.oneclick.es/M3_G_5b_14.svg\" width=\"300\"&gt;&lt;/img&gt;",
                "incorrect": true
            }
        ],
        "uniques": true
    },
    "algorithm": {
        "name": "trueFalse",
        "template": "Multiple choice – standard",
        "params": {
            "countCorrect": 1,
            "countIncorrect": 2,
            "showCheckIcon": false,
            "columns": 3
        }
    }
}</t>
  </si>
  <si>
    <t xml:space="preserve">Selecciona el rombo en el que está dibujado correctamente el eje de simetría.
A1 * | A2 | A3
(Se ven 3 opciones, 2 incorrectas, 1 correcta) </t>
  </si>
  <si>
    <t>{
    "id": "M3-G-5b-E-2",
    "stimulus": "&lt;p&gt;Select the rhombus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"TO 5",
                "label": "{{function}}",
                "function": "&lt;img src=\"https://blueberry-assets.oneclick.es/M3_G_5b_20.svg\" width=\"300\"&gt;&lt;/img&gt;",
                "incorrect": true
            }
        ],
        "uniques": true
    },
    "algorithm": {
        "name": "trueFalse",
        "template": "Multiple choice – standard",
        "params": {
            "countCorrect": 1,
            "countIncorrect": 2,
            "showCheckIcon": false,
            "columns": 3
        }
    }
}</t>
  </si>
  <si>
    <t xml:space="preserve">Selecciona el círculo en el que está dibujado correctamente el eje de simetría.
A1 * | A2 | A3
(Se ven 3 opciones, 2 incorrectas, 1 correcta) </t>
  </si>
  <si>
    <t>{
    "id": "M3-G-5b-E-3",
    "stimulus": "&lt;p&gt;Select the circle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"TO 5",
                "label": "{{function}}",
                "function": "&lt;img src=\"https://blueberry-assets.oneclick.es/M3_G_5b_26.svg\" width=\"300\"&gt;&lt;/img&gt;",
                "incorrect": true
            }
        ],
        "uniques": true
    },
    "algorithm": {
        "name": "trueFalse",
        "template": "Multiple choice – standard",
        "params": {
            "countCorrect": 1,
            "countIncorrect": 2,
            "showCheckIcon": false,
            "columns": 3
        }
    }
}</t>
  </si>
  <si>
    <t>Señala en cuál de estos rectángulos está marcado correctamente el eje de simetría.
M3-G-5a-16*
M3-G-5a-17*
M3-G-5a-18
M3-G-5a-19
M3-G-5a-20
M3-G-5a-21
Se ven 3 opciones, 1 correcta</t>
  </si>
  <si>
    <t>&lt;p&gt;El rectángulo es simétrico si sus mitades coinciden cuando se dobla por un eje de simetría.&lt;/p&gt;</t>
  </si>
  <si>
    <t>{
    "id": "M3-G-5b-E-4",
    "stimulus": "&lt;p&gt;Select in which of these rectangles the axis of symmetry is correctly drawn.&lt;/p&gt;",
    "hint": "&lt;p&gt;A figure has symmetry if, when folded by an axis, its halves coincide.&lt;/p&gt;",
    "feedback": "&lt;p&gt;The rectangle is symmetric if its halves coincide when it is folded along an axis of symmetry.&lt;/p&gt;",
    "seed": {
        "parameters": [],
        "calculated": [
            {
                "name": "A1",
                "label": "&lt;div style=\"display:flex; justify-content:center;\"&gt;&lt;img src=\"https://blueberry-assets.oneclick.es/M3_G_5a_16.svg\" width=\"300\"&gt;&lt;/img&gt;&lt;/div&gt;"
            },
            {
                "name": "A2",
                "label": "&lt;div style=\"display:flex; justify-content:center;\"&gt;&lt;img src=\"https://blueberry-assets.oneclick.es/M3_G_5a_17.svg\" width=\"300\"&gt;&lt;/img&gt;&lt;/div&gt;"
            },
            {
                "name": "A3",
                "label": "&lt;div style=\"display:flex; justify-content:center;\"&gt;&lt;img src=\"https://blueberry-assets.oneclick.es/M3_G_5a_18.svg\" width=\"300\"&gt;&lt;/img&gt;&lt;/div&gt;",
                "incorrect": true
            },
            {
                "name": "A4",
                "label": "&lt;div style=\"display:flex; justify-content:center;\"&gt;&lt;img src=\"https://blueberry-assets.oneclick.es/M3_G_5a_19.svg\" width=\"300\"&gt;&lt;/img&gt;&lt;/div&gt;",
                "incorrect": true
            },
            {
                "name": "TO 5",
                "label": "&lt;div style=\"display:flex; justify-content:center;\"&gt;&lt;img src=\"https://blueberry-assets.oneclick.es/M3_G_5a_20.svg\" width=\"300\"&gt;&lt;/img&gt;&lt;/div&gt;",
                "incorrect": true
            },
            {
                "name": "A6",
                "label": "&lt;div style=\"display:flex; justify-content:center;\"&gt;&lt;img src=\"https://blueberry-assets.oneclick.es/M3_G_5a_21.svg\" width=\"300\"&gt;&lt;/img&gt;&lt;/div&gt;",
                "incorrect": true
            }
        ],
        "uniques": true
    },
    "algorithm": {
        "name": "trueFalse",
        "template": "Multiple choice – standard",
        "params": {
            "countCorrect": 1,
            "countIncorrect": 2,
            "showCheckIcon": false,
            "columns": 3
        }
    }
}</t>
  </si>
  <si>
    <t>Señala en cuál de estos trapecios está marcado correctamente el eje de simetría.
M3-G-5a-22*
M3-G-5a-23
M3-G-5a-24
M3-G-5a-25
M3-G-5a-26
M3-G-5a-27
Se ven 3 opciones</t>
  </si>
  <si>
    <t>&lt;p&gt;El trapecio es simétrico si sus mitades coinciden cuando se dobla por un eje de simetría.&lt;/p&gt;</t>
  </si>
  <si>
    <t>{
    "id": "M3-G-5b-E-5",
    "stimulus": "&lt;p&gt;Select in which of these trapezoids the axis of symmetry is correctly drawn.&lt;/p&gt;",
    "hint": "&lt;p&gt;A figure has symmetry if, when folded by an axis, its halves coincide.&lt;/p&gt;",
    "feedback": "&lt;p&gt;The trapezoid is symmetric if its halves coincide when it is folded along an axis of symmetry.&lt;/p&gt;",
    "seed": {
        "parameters": [],
        "calculated": [
            {
                "name": "A1",
                "label": "&lt;div style=\"display:flex; justify-content:center;\"&gt;&lt;img src=\"https://blueberry-assets.oneclick.es/M3_G_5a_22.svg\" width=\"300\"&gt;&lt;/img&gt;&lt;/div&gt;"
            },
            {
                "name": "A2",
                "label": "&lt;div style=\"display:flex; justify-content:center;\"&gt;&lt;img src=\"https://blueberry-assets.oneclick.es/M3_G_5a_23.svg\" width=\"300\"&gt;&lt;/img&gt;&lt;/div&gt;",
                "incorrect": true
            },
            {
                "name": "A3",
                "label": "&lt;div style=\"display:flex; justify-content:center;\"&gt;&lt;img src=\"https://blueberry-assets.oneclick.es/M3_G_5a_24.svg\" width=\"300\"&gt;&lt;/img&gt;&lt;/div&gt;",
                "incorrect": true
            },
            {
                "name": "A4",
                "label": "&lt;div style=\"display:flex; justify-content:center;\"&gt;&lt;img src=\"https://blueberry-assets.oneclick.es/M3_G_5a_25.svg\" width=\"300\"&gt;&lt;/img&gt;&lt;/div&gt;",
                "incorrect": true
            },
            {
                "name": "TO 5",
                "label": "&lt;div style=\"display:flex; justify-content:center;\"&gt;&lt;img src=\"https://blueberry-assets.oneclick.es/M3_G_5a_26.svg\" width=\"300\"&gt;&lt;/img&gt;&lt;/div&gt;",
                "incorrect": true
            },
            {
                "name": "A6",
                "label": "&lt;div style=\"display:flex; justify-content:center;\"&gt;&lt;img src=\"https://blueberry-assets.oneclick.es/M3_G_5a_27.svg\" width=\"300\"&gt;&lt;/img&gt;&lt;/div&gt;",
                "incorrect": true
            }
        ],
        "uniques": true
    },
    "algorithm": {
        "name": "trueFalse",
        "template": "Multiple choice – standard",
        "params": {
            "countCorrect": 1,
            "countIncorrect": 2,
            "showCheckIcon": false,
            "columns": 3
        }
    }
}</t>
  </si>
  <si>
    <t>Señala en cuál de estos hexágonos está marcado correctamente el eje de simetría.
M3-G-5a-28*
M3-G-5a-29*
M3-G-5a-30*
M3-G-5a-31
M3-G-5a-32
M3-G-5a-33
Se ven 3 opciones, 1 correcta</t>
  </si>
  <si>
    <t>&lt;p&gt;El hexágono es simétrico si sus mitades coinciden cuando se dobla por un eje de simetría.&lt;/p&gt;</t>
  </si>
  <si>
    <t>{
    "id": "M3-G-5b-E-6",
    "stimulus": "&lt;p&gt;Select in which of these hexagons the axis of symmetry is correctly drawn.&lt;/p&gt;",
    "hint": "&lt;p&gt;A figure has symmetry if, when folded by an axis, its halves coincide.&lt;/p&gt;",
    "feedback": "&lt;p&gt;The hexagon is symmetric if its halves coincide when it is folded along an axis of symmetry.&lt;/p&gt;",
    "seed": {
        "parameters": [],
        "calculated": [
            {
                "name": "A1",
                "label": "&lt;div style=\"display:flex; justify-content:center;\"&gt;&lt;img src=\"https://blueberry-assets.oneclick.es/M3_G_5a_28.svg\" width=\"300\"&gt;&lt;/img&gt;&lt;/div&gt;"
            },
            {
                "name": "A2",
                "label": "&lt;div style=\"display:flex; justify-content:center;\"&gt;&lt;img src=\"https://blueberry-assets.oneclick.es/M3_G_5a_29.svg\" width=\"300\"&gt;&lt;/img&gt;&lt;/div&gt;"
            },
            {
                "name": "A3",
                "label": "&lt;div style=\"display:flex; justify-content:center;\"&gt;&lt;img src=\"https://blueberry-assets.oneclick.es/M3_G_5a_30.svg\" width=\"300\"&gt;&lt;/img&gt;&lt;/div&gt;"
            },
            {
                "name": "A4",
                "label": "&lt;div style=\"display:flex; justify-content:center;\"&gt;&lt;img src=\"https://blueberry-assets.oneclick.es/M3_G_5a_31.svg\" width=\"300\"&gt;&lt;/img&gt;&lt;/div&gt;",
                "incorrect": true
            },
            {
                "name": "TO 5",
                "label": "&lt;div style=\"display:flex; justify-content:center;\"&gt;&lt;img src=\"https://blueberry-assets.oneclick.es/M3_G_5a_32.svg\" width=\"300\"&gt;&lt;/img&gt;&lt;/div&gt;",
                "incorrect": true
            },
            {
                "name": "A6",
                "label": "&lt;div style=\"display:flex; justify-content:center;\"&gt;&lt;img src=\"https://blueberry-assets.oneclick.es/M3_G_5a_33.svg\" width=\"300\"&gt;&lt;/img&gt;&lt;/div&gt;",
                "incorrect": true
            }
        ],
        "uniques": true
    },
    "algorithm": {
        "name": "trueFalse",
        "template": "Multiple choice – standard",
        "params": {
            "countCorrect": 1,
            "countIncorrect": 2,
            "showCheckIcon": false,
            "columns": 3
        }
    }
}</t>
  </si>
  <si>
    <t xml:space="preserve">¿En cuál de estas imágenes está bien trazado el eje de simetría?
A1 * | A2 | A3
(Se ven 3 opciones) </t>
  </si>
  <si>
    <t>{
    "id": "M3-G-5b-A-1",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src=\"https://blueberry-assets.oneclick.es/M3_G_5b_27.svg\" width=\"300\"&gt;&lt;/img&gt;"
            },
            {
                "name": "A2",
                "label": "{{function}}",
                "function": "&lt;img src=\"https://blueberry-assets.oneclick.es/M3_G_5b_28.svg\" width=\"300\"&gt;&lt;/img&gt;",
                "incorrect": true
            },
            {
                "name": "A3",
                "label": "{{function}}",
                "function": "&lt;img src=\"https://blueberry-assets.oneclick.es/M3_G_5b_29.svg\" width=\"300\"&gt;&lt;/img&gt;",
                "incorrect": true
            },
            {
                "name": "A4",
                "label": "{{function}}",
                "function": "&lt;img src=\"https://blueberry-assets.oneclick.es/M3_G_5b_30.svg\" width=\"300\"&gt;&lt;/img&gt;",
                "incorrect": true
            }
        ],
        "uniques": true
    },
    "algorithm": {
        "name": "trueFalse",
        "template": "Multiple choice – standard",
        "params": {
            "countCorrect": 1,
            "countIncorrect": 2,
            "showCheckIcon": false,
            "columns": 3
        }
    }
}</t>
  </si>
  <si>
    <t>tetera</t>
  </si>
  <si>
    <t>{
    "id": "M3-G-5b-A-2",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src=\"https://blueberry-assets.oneclick.es/M3_G_5b_31.svg\" width=\"300\"&gt;&lt;/img&gt;"
            },
            {
                "name": "A2",
                "label": "{{function}}",
                "function": "&lt;img src=\"https://blueberry-assets.oneclick.es/M3_G_5b_32.svg\" width=\"300\"&gt;&lt;/img&gt;",
                "incorrect": true
            },
            {
                "name": "A3",
                "label": "{{function}}",
                "function": "&lt;img src=\"https://blueberry-assets.oneclick.es/M3_G_5b_33.svg\" width=\"300\"&gt;&lt;/img&gt;",
                "incorrect": true
            },
            {
                "name": "A4",
                "label": "{{function}}",
                "function": "&lt;img src=\"https://blueberry-assets.oneclick.es/M3_G_5b_34.svg\" width=\"300\"&gt;&lt;/img&gt;",
                "incorrect": true
            }
        ],
        "uniques": true
    },
    "algorithm": {
        "name": "trueFalse",
        "template": "Multiple choice – standard",
        "params": {
            "countCorrect": 1,
            "countIncorrect": 2,
            "showCheckIcon": false,
            "columns": 3
        }
    }
}</t>
  </si>
  <si>
    <t>autos</t>
  </si>
  <si>
    <t>{
    "id": "M3-G-5b-A-3",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src=\"https://blueberry-assets.oneclick.es/M3_G_5b_35.svg\" width=\"300\"&gt;&lt;/img&gt;"
            },
            {
                "name": "A2",
                "label": "{{function}}",
                "function": "&lt;img src=\"https://blueberry-assets.oneclick.es/M3_G_5b_36.svg\" width=\"300\"&gt;&lt;/img&gt;",
                "incorrect": true
            },
            {
                "name": "A3",
                "label": "{{function}}",
                "function": "&lt;img src=\"https://blueberry-assets.oneclick.es/M3_G_5b_37.svg\" width=\"300\"&gt;&lt;/img&gt;",
                "incorrect": true
            },
            {
                "name": "A4",
                "label": "{{function}}",
                "function": "&lt;img src=\"https://blueberry-assets.oneclick.es/M3_G_5b_38.svg\" width=\"300\"&gt;&lt;/img&gt;",
                "incorrect": true
            }
        ],
        "uniques": true
    },
    "algorithm": {
        "name": "trueFalse",
        "template": "Multiple choice – standard",
        "params": {
            "countCorrect": 1,
            "countIncorrect": 2,
            "showCheckIcon": false,
            "columns": 3
        }
    }
}</t>
  </si>
  <si>
    <t>caracol</t>
  </si>
  <si>
    <t>{
    "id": "M3-G-5b-A-4",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src=\"https://blueberry-assets.oneclick.es/M3_G_5b_39.svg\" width=\"300\"&gt;&lt;/img&gt;"
            },
            {
                "name": "A2",
                "label": "{{function}}",
                "function": "&lt;img src=\"https://blueberry-assets.oneclick.es/M3_G_5b_40.svg\" width=\"300\"&gt;&lt;/img&gt;",
                "incorrect": true
            },
            {
                "name": "A3",
                "label": "{{function}}",
                "function": "&lt;img src=\"https://blueberry-assets.oneclick.es/M3_G_5b_41.svg\" width=\"300\"&gt;&lt;/img&gt;",
                "incorrect": true
            },
            {
                "name": "A4",
                "label": "{{function}}",
                "function": "&lt;img src=\"https://blueberry-assets.oneclick.es/M3_G_5b_42.svg\" width=\"300\"&gt;&lt;/img&gt;",
                "incorrect": true
            }
        ],
        "uniques": true
    },
    "algorithm": {
        "name": "trueFalse",
        "template": "Multiple choice – standard",
        "params": {
            "countCorrect": 1,
            "countIncorrect": 2,
            "showCheckIcon": false,
            "columns": 3
        }
    }
}</t>
  </si>
  <si>
    <t>emoji (Cara sonriente)</t>
  </si>
  <si>
    <t>{
    "id": "M3-G-5b-A-5",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src=\"https://blueberry-assets.oneclick.es/M3_G_5b_43.svg\" width=\"300\"&gt;&lt;/img&gt;"
            },
            {
                "name": "A2",
                "label": "{{function}}",
                "function": "&lt;img src=\"https://blueberry-assets.oneclick.es/M3_G_5b_44.svg\" width=\"300\"&gt;&lt;/img&gt;",
                "incorrect": true
            },
            {
                "name": "A3",
                "label": "{{function}}",
                "function": "&lt;img src=\"https://blueberry-assets.oneclick.es/M3_G_5b_45.svg\" width=\"300\"&gt;&lt;/img&gt;",
                "incorrect": true
            },
            {
                "name": "A4",
                "label": "{{function}}",
                "function": "&lt;img src=\"https://blueberry-assets.oneclick.es/M3_G_5b_46.svg\" width=\"300\"&gt;&lt;/img&gt;",
                "incorrect": true
            }
        ],
        "uniques": true
    },
    "algorithm": {
        "name": "trueFalse",
        "template": "Multiple choice – standard",
        "params": {
            "countCorrect": 1,
            "countIncorrect": 2,
            "showCheckIcon": false,
            "columns": 3
        }
    }
}</t>
  </si>
  <si>
    <t>M3-G-5c</t>
  </si>
  <si>
    <t>Identifica traslaciones</t>
  </si>
  <si>
    <t>Selecciona la botella que se ha formado por la traslación de la de abajo.
M3-G-5c-1
M3-G-5c-2
M3-G-5c-3
M3-G-5c-4*</t>
  </si>
  <si>
    <t>IMAGEN
Imagen de referencia una botella.
A1: La misma botella trasladada hacia la derecha.
A2: La misma botella rotada 90° sentido horario.
A3: La misma botella rotada 90° sentido antihorario.</t>
  </si>
  <si>
    <t>Una imagen trasladada es la que se desplaza hacia arriba, abajo, a la izquierda o a la derecha desde su posición original.</t>
  </si>
  <si>
    <t>Una imagen trasladada es la que se desplaza hacia arriba, abajo, a la izquierda o a la derecha desde su posición original.
-Sí falla A2
&lt;p&gt;Esta botella está girada 90°.&lt;/p&gt;
-Si falla A3
&lt;p&gt;Esta botella es simétrica a la original.&lt;/p&gt;</t>
  </si>
  <si>
    <t>{
    "id": "M3-G-5c-I-1",
    "stimulus": "&lt;p&gt;Select the bottle formed by translating the one below.&lt;/p&gt;&lt;div style=\"display:flex; justify-content:center;\"&gt;&lt;img src=\"https://blueberry-assets.oneclick.es/M3_G_5c_1.svg\"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src=\"https://blueberry-assets.oneclick.es/M3_G_5c_2.svg\" width=\"300\"&gt;&lt;/img&gt;&lt;/div&gt;",
                "incorrect": true,
                "feedback": "&lt;p&gt;This bottle is rotated 90°.&lt;/p&gt;"
            },
            {
                "name": "A2",
                "label": "&lt;div style=\"display:flex; justify-content:center;\"&gt;&lt;img src=\"https://blueberry-assets.oneclick.es/M3_G_5c_3.svg\" width=\"300\"&gt;&lt;/img&gt;&lt;/div&gt;",
                "incorrect": true,
                "feedback": "&lt;p&gt;This bottle is symmetric to the original.&lt;/p&gt;"
            },
            {
                "name": "A3",
                "label": "&lt;div style=\"display:flex; justify-content:center;\"&gt;&lt;img src=\"https://blueberry-assets.oneclick.es/M3_G_5c_4.svg\" width=\"300\"&gt;&lt;/img&gt;&lt;/div&gt;"
            }
        ],
        "uniques": true
    },
    "algorithm": {
        "name": "trueFalse",
        "template": "Multiple choice – standard",
        "params": {
            "countCorrect": 1,
            "countIncorrect": 2,
            "showCheckIcon": false,
            "columns": 3
        }
    }
}</t>
  </si>
  <si>
    <t>Selecciona la cobaya que se ha formado por la traslación de la de abajo.
M3-G-5c-5
M3-G-5c-6
M3-G-5c-7
M3-G-5c-8*</t>
  </si>
  <si>
    <t>Una imagen trasladada es la que se desplaza hacia arriba, abajo, a la izquierda o a la derecha desde su posición original.
-Sí falla A2
&lt;p&gt;Esta cobaya está girada 90°.&lt;/p&gt;
-Si falla A3
&lt;p&gt;Esta cobaya es simétrica a la original.&lt;/p&gt;</t>
  </si>
  <si>
    <t>{
    "id": "M3-G-5c-I-2",
    "stimulus": "&lt;p&gt;Select the guinea pig formed by translating the one below.&lt;/p&gt;&lt;div style=\"display:flex; justify-content:center;\"&gt;&lt;img src=\"https://blueberry-assets.oneclick.es/M3_G_5c_5.svg\"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src=\"https://blueberry-assets.oneclick.es/M3_G_5c_6.svg\" width=\"300\"&gt;&lt;/img&gt;&lt;/div&gt;",
                "incorrect": true,
                "feedback": "&lt;p&gt;This guinea pig is rotated 90°.&lt;/p&gt;"
            },
            {
                "name": "A2",
                "label": "&lt;div style=\"display:flex; justify-content:center;\"&gt;&lt;img src=\"https://blueberry-assets.oneclick.es/M3_G_5c_7.svg\" width=\"300\"&gt;&lt;/img&gt;&lt;/div&gt;",
                "incorrect": true,
                "feedback": "&lt;p&gt;This guinea pig is symmetric to the original.&lt;/p&gt;"
            },
            {
                "name": "A3",
                "label": "&lt;div style=\"display:flex; justify-content:center;\"&gt;&lt;img src=\"https://blueberry-assets.oneclick.es/M3_G_5c_8.svg\" width=\"300\"&gt;&lt;/img&gt;&lt;/div&gt;"
            }
        ],
        "uniques": true
    },
    "algorithm": {
        "name": "trueFalse",
        "template": "Multiple choice – standard",
        "params": {
            "countCorrect": 1,
            "countIncorrect": 2,
            "showCheckIcon": false,
            "columns": 3
        }
    }
}</t>
  </si>
  <si>
    <t>Selecciona el avión que se ha formado por la traslación del de abajo.
M3-G-5c-9
M3-G-5c-10
M3-G-5c-11
M3-G-5c-12*</t>
  </si>
  <si>
    <t>Una imagen trasladada es la que se desplaza hacia arriba, abajo, a la izquierda o a la derecha desde su posición original.
-Sí falla A2
&lt;p&gt;Este avión está girada 90°.&lt;/p&gt;
-Si falla A3
&lt;p&gt;Este avión es simétrico a la original.&lt;/p&gt;</t>
  </si>
  <si>
    <t>{
    "id": "M3-G-5c-I-3",
    "stimulus": "&lt;p&gt;Select the plane formed by translating the one below.&lt;/p&gt;&lt;div style=\"display:flex; justify-content:center;\"&gt;&lt;img src=\"https://blueberry-assets.oneclick.es/M3_G_5c_9.svg\"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src=\"https://blueberry-assets.oneclick.es/M3_G_5c_10.svg\" width=\"300\"&gt;&lt;/img&gt;&lt;/div&gt;",
                "incorrect": true,
                "feedback": "&lt;p&gt;This plane is rotated 90°.&lt;/p&gt;"
            },
            {
                "name": "A2",
                "label": "&lt;div style=\"display:flex; justify-content:center;\"&gt;&lt;img src=\"https://blueberry-assets.oneclick.es/M3_G_5c_11.svg\" width=\"300\"&gt;&lt;/img&gt;&lt;/div&gt;",
                "incorrect": true,
                "feedback": "&lt;p&gt;This plane is symmetric to the original.&lt;/p&gt;"
            },
            {
                "name": "A3",
                "label": "&lt;div style=\"display:flex; justify-content:center;\"&gt;&lt;img src=\"https://blueberry-assets.oneclick.es/M3_G_5c_12_.svg\" width=\"300\"&gt;&lt;/img&gt;&lt;/div&gt;"
            }
        ],
        "uniques": true
    },
    "algorithm": {
        "name": "trueFalse",
        "template": "Multiple choice – standard",
        "params": {
            "countCorrect": 1,
            "countIncorrect": 2,
            "showCheckIcon": false,
            "columns": 3
        }
    }
}</t>
  </si>
  <si>
    <t>M3-G-5d</t>
  </si>
  <si>
    <t>Identifica giros</t>
  </si>
  <si>
    <t>Selecciona el móvil que se ha formado al girar el de abajo.
M3-G-5d-1
M3-G-5d-2*
M3-G-5d-3*
M3-G-5d-4*
M3-G-5d-5
M3-G-5d-6
Se ven 3</t>
  </si>
  <si>
    <t>Selecciona cuál de las siguientes imágenes ha sido modificada por un giro.
(Imagen de un móvil)
{{A1}} = imagen rotada verticalmente *
{{A2}} = imagen con traslación
{{A3}} =  imagen con traslación</t>
  </si>
  <si>
    <t>Una imagen girada es la que se se mueve alrededor de un punto y con un ángulo determinado.</t>
  </si>
  <si>
    <t>&lt;p&gt;Una imagen girada es la que se se mueve alrededor de un punto y con un ángulo determinado.&lt;/p&gt;
A2 = &lt;p&gt;Este móvil se ha trasladado horizontalmente.&lt;/p&gt;
A3 = &lt;p&gt;Este móvil se ha trasladado verticalmente.&lt;/p&gt;</t>
  </si>
  <si>
    <t>{
    "id": "M3-G-5d-I-1",
    "stimulus": "&lt;p&gt;Select the phone formed by rotating the one below.&lt;/p&gt;&lt;div style=\"display:flex; justify-content:center;\"&gt;&lt;img src=\"https://blueberry-assets.oneclick.es/M3_G_5d_1.svg\"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src=\"https://blueberry-assets.oneclick.es/M3_G_5d_2.svg\" width=\"300\"&gt;&lt;/img&gt;&lt;/div&gt;"
            },
            {
                "name": "A2",
                "label": "&lt;div style=\"display:flex; justify-content:center;\"&gt;&lt;img src=\"https://blueberry-assets.oneclick.es/M3_G_5d_3.svg\" width=\"300\"&gt;&lt;/img&gt;&lt;/div&gt;"
            },
            {
                "name": "A3",
                "label": "&lt;div style=\"display:flex; justify-content:center;\"&gt;&lt;img src=\"https://blueberry-assets.oneclick.es/M3_G_5d_4.svg\" width=\"300\"&gt;&lt;/img&gt;&lt;/div&gt;"
            },
            {
                "name": "A4",
                "label": "&lt;div style=\"display:flex; justify-content:center;\"&gt;&lt;img src=\"https://blueberry-assets.oneclick.es/M3_G_5d_5.svg\" width=\"300\"&gt;&lt;/img&gt;&lt;/div&gt;",
                "incorrect": true,
                "feedback": "&lt;p&gt;This phone moved horizontally.&lt;/p&gt;"
            },
            {
                "name": "TO 5",
                "label": "&lt;div style=\"display:flex; justify-content:center;\"&gt;&lt;img src=\"https://blueberry-assets.oneclick.es/M3_G_5d_6.svg\" width=\"300\"&gt;&lt;/img&gt;&lt;/div&gt;",
                "incorrect": true,
                "feedback": "&lt;p&gt;This phone moved vertically.&lt;/p&gt;"
            }
        ],
        "uniques": true
    },
    "algorithm": {
        "name": "trueFalse",
        "template": "Multiple choice – standard",
        "params": {
            "countCorrect": 1,
            "countIncorrect": 2,
            "showCheckIcon": false,
            "columns": 3
        }
    }
}</t>
  </si>
  <si>
    <t>Selecciona el violín que se ha formado al girar el de abajo.
M3-G-5d-7
M3-G-5d-8*
M3-G-5d-9*
M3-G-5d-10*
M3-G-5d-11
M3-G-5d-12
Se ven 3</t>
  </si>
  <si>
    <t>&lt;p&gt;Una imagen girada es la que se se mueve alrededor de un punto y con un ángulo determinado.&lt;/p&gt;
A4 = &lt;p&gt;Este violín se ha trasladado horizontalmente.&lt;/p&gt;
A5 = &lt;p&gt;Este violín se ha trasladado verticalmente.&lt;/p&gt;</t>
  </si>
  <si>
    <t>{
    "id": "M3-G-5d-I-2",
    "stimulus": "&lt;p&gt;Select the violin formed by rotating the one below.&lt;/p&gt;&lt;div style=\"display:flex; justify-content:center;\"&gt;&lt;img src=\"https://blueberry-assets.oneclick.es/M3_G_5d_7.svg\"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src=\"https://blueberry-assets.oneclick.es/M3_G_5d_8.svg\" width=\"300\"&gt;&lt;/img&gt;&lt;/div&gt;"
            },
            {
                "name": "A2",
                "label": "&lt;div style=\"display:flex; justify-content:center;\"&gt;&lt;img src=\"https://blueberry-assets.oneclick.es/M3_G_5d_9.svg\" width=\"300\"&gt;&lt;/img&gt;&lt;/div&gt;"
            },
            {
                "name": "A3",
                "label": "&lt;div style=\"display:flex; justify-content:center;\"&gt;&lt;img src=\"https://blueberry-assets.oneclick.es/M3_G_5d_10.svg\" width=\"300\"&gt;&lt;/img&gt;&lt;/div&gt;"
            },
            {
                "name": "A4",
                "label": "&lt;div style=\"display:flex; justify-content:center;\"&gt;&lt;img src=\"https://blueberry-assets.oneclick.es/M3_G_5d_11.svg\" width=\"300\"&gt;&lt;/img&gt;&lt;/div&gt;",
                "incorrect": true,
                "feedback": "&lt;p&gt;This violin moved horizontally.&lt;/p&gt;"
            },
            {
                "name": "TO 5",
                "label": "&lt;div style=\"display:flex; justify-content:center;\"&gt;&lt;img src=\"https://blueberry-assets.oneclick.es/M3_G_5d_12.svg\" width=\"300\"&gt;&lt;/img&gt;&lt;/div&gt;",
                "incorrect": true,
                "feedback": "&lt;p&gt;This violin moved vertically.&lt;/p&gt;"
            }
        ],
        "uniques": true
    },
    "algorithm": {
        "name": "trueFalse",
        "template": "Multiple choice – standard",
        "params": {
            "countCorrect": 1,
            "countIncorrect": 2,
            "showCheckIcon": false,
            "columns": 3
        }
    }
}</t>
  </si>
  <si>
    <t>Selecciona la vaca que se ha formado al girar la de abajo.
M3-G-5d-13
M3-G-5d-14*
M3-G-5d-15*
M3-G-5d-16*
M3-G-5d-17
M3-G-5d-18
Se ven 3</t>
  </si>
  <si>
    <t>&lt;p&gt;Una imagen girada es la que se se mueve alrededor de un punto y con un ángulo determinado.&lt;/p&gt;
A4 = &lt;p&gt;Esta vaca se ha trasladado horizontalmente.&lt;/p&gt;
A5 = &lt;p&gt;Esta vaca se ha trasladado verticalmente.&lt;/p&gt;</t>
  </si>
  <si>
    <t>{
    "id": "M3-G-5d-I-3",
    "stimulus": "&lt;p&gt;Select the cow formed by rotating the one below.&lt;/p&gt;&lt;div style=\"display:flex; justify-content:center;\"&gt;&lt;img src=\"https://blueberry-assets.oneclick.es/M3_G_5d_13.svg\"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src=\"https://blueberry-assets.oneclick.es/M3_G_5d_14.svg\" width=\"300\"&gt;&lt;/img&gt;&lt;/div&gt;"
            },
            {
                "name": "A2",
                "label": "&lt;div style=\"display:flex; justify-content:center;\"&gt;&lt;img src=\"https://blueberry-assets.oneclick.es/M3_G_5d_15.svg\" width=\"300\"&gt;&lt;/img&gt;&lt;/div&gt;"
            },
            {
                "name": "A3",
                "label": "&lt;div style=\"display:flex; justify-content:center;\"&gt;&lt;img src=\"https://blueberry-assets.oneclick.es/M3_G_5d_16.svg\" width=\"300\"&gt;&lt;/img&gt;&lt;/div&gt;"
            },
            {
                "name": "A4",
                "label": "&lt;div style=\"display:flex; justify-content:center;\"&gt;&lt;img src=\"https://blueberry-assets.oneclick.es/M3_G_5d_17.svg\" width=\"300\"&gt;&lt;/img&gt;&lt;/div&gt;",
                "incorrect": true,
                "feedback": "&lt;p&gt;This cow moved horizontally.&lt;/p&gt;"
            },
            {
                "name": "TO 5",
                "label": "&lt;div style=\"display:flex; justify-content:center;\"&gt;&lt;img src=\"https://blueberry-assets.oneclick.es/M3_G_5d_18.svg\" width=\"300\"&gt;&lt;/img&gt;&lt;/div&gt;",
                "incorrect": true,
                "feedback": "&lt;p&gt;This cow moved vertically.&lt;/p&gt;"
            }
        ],
        "uniques": true
    },
    "algorithm": {
        "name": "trueFalse",
        "template": "Multiple choice – standard",
        "params": {
            "countCorrect": 1,
            "countIncorrect": 2,
            "showCheckIcon": false,
            "columns": 3
        }
    }
}</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</si>
  <si>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</si>
  <si>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</si>
  <si>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</si>
  <si>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</si>
  <si>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</si>
  <si>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
    "id": "M3-G-7a-I-1",
    "stimulus": "&lt;p&gt;Indicate if the following statements are true or false.&lt;/p&gt;",
    "hint": "&lt;p&gt;The basic elements of a polygon are vertices, interior angles, and sides.&lt;/p&gt;",
    "feedback": "&lt;p&gt;The basic elements of a polygon are vertices, interior angles, and sides.&lt;/p&gt;&lt;div style=\"width: 100%; display:flex; justify-content: center;\"&gt;&lt;img src=\"https://blueberry-assets.oneclick.es/M3_G_7a_6b.svg\" width=\"450\"&gt;&lt;/img&gt;&lt;/div&gt;",
    "seed": {
        "parameters": [],
        "calculated": [
            {
                "name": "A1",
                "label": "A hexagon has 6 sides.",
                "function": ""
            },
            {
                "name": "A2",
                "label": "A pentagon has 5 sides.",
                "function": ""
            },
            {
                "name": "A3",
                "label": "A regular pentagon has 5 vertices.",
                "function": ""
            },
            {
                "name": "A4",
                "label": "A triangle has 3 vertices and 3 interior angles.",
                "function": ""
            },
            {
                "name": "A5",
                "label": "A square has 4 equal interior angles that measure 90°.",
                "function": ""
            },
            {
                "name": "A6",
                "label": "A pentagon has 5 interior angles.",
                "function": ""
            },
            {
                "name": "A7",
                "label": "A triangle has 4 interior angles.",
                "function": "",
                "incorrect": true,
                "feedback": "&lt;p&gt;Triangles have 3 interior angles.&lt;/p&gt;"
            },
            {
                "name": "A8",
                "label": "A quadrilateral has 3 vertices.",
                "function": "",
                "incorrect": true,
                "feedback": "&lt;p&gt;Quadrilaterals have 4 vertices.&lt;/p&gt;"
            },
            {
                "name": "A9",
                "label": "A pentagon has 4 sides.",
                "function": "",
                "incorrect": true,
                "feedback": "&lt;p&gt;Pentagons have 5 sides.&lt;/p&gt;"
            },
            {
                "name": "A10",
                "label": "A hexagon has 7 sides.",
                "function": "",
                "incorrect": true,
                "feedback": "&lt;p&gt;Hexagons have 6 sides.&lt;/p&gt;"
            },
            {
                "name": "A11",
                "label": "A pentagon has 8 sides.",
                "function": "",
                "incorrect": true,
                "feedback": "&lt;p&gt;Pentagons have 5 sides.&lt;/p&gt;"
            },
            {
                "name": "A12",
                "label": "A quadrilateral has 5 vertices.",
                "function": "",
                "incorrect": true,
                "feedback": "&lt;p&gt;Quadrilaterals have 4 vertices.&lt;/p&gt;"
            }
        ],
        "uniques": true
    },
    "algorithm": {
        "name": "trueFalse",
        "template": "Choice matrix – inline",
        "params": {
            "countCorrect": 2,
            "countIncorrect": 1,
            "showCheckIcon": false,
            "options": [
                "True",
                "False"
            ]
        }
    }
}</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</si>
  <si>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</si>
  <si>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</si>
  <si>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</si>
  <si>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</si>
  <si>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</si>
  <si>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"&lt;p&gt;Complete the following information about this polygon.&lt;/p&gt;&lt;div style=\"display:flex; justify-content:center;\"&gt;&lt;img src=\"https://blueberry-assets.oneclick.es/{{Q1}}\" width=\"300\"&gt;&lt;/div&gt;",
    "template": "&lt;p&gt;Number of vertices: {{response}}&lt;/p&gt;&lt;p&gt;Number of sides: {{response}}&lt;/p&gt;&lt;p&gt;Number of interior angles: {{response}}&lt;/p&gt;",
    "hint": "&lt;p&gt;Quadrilaterals have the same number of sides, vertices, and angles.&lt;/p&gt;",
    "feedback": "&lt;p&gt;This polygon is a quadrilateral, so it has 4 vertices, 4 sides, and 4 interior angles.&lt;/p&gt;",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</si>
  <si>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</si>
  <si>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</si>
  <si>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</si>
  <si>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</si>
  <si>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
    "id": "M3-G-7a-E-2",
    "stimulus": "&lt;p&gt;Complete the following information about this polygon.&lt;/p&gt;&lt;div style=\"display:flex; justify-content:center;\"&gt;&lt;img src=\"https://blueberry-assets.oneclick.es/M3_G_7a_4.svg\" width=\"300\"&gt;",
    "template": "&lt;p&gt;Number of vertices: {{response}}&lt;/p&gt;&lt;p&gt;Number of sides: {{response}}&lt;/p&gt;&lt;p&gt;Number of interior angles: {{response}}&lt;/p&gt;",
    "hint": "&lt;p&gt;Hexagons have the same number of sides, vertices, and angles.&lt;/p&gt;",
    "feedback": "&lt;p&gt;This regular polygon is a hexagon, so it has 6 vertices, 6 sides, and 6 interior angles.&lt;/p&gt;",
    "seed": {
        "parameters": [],
        "calculated": [
            {
                "name": "A2",
                "label": "6",
                "function": "6"
            },
            {
                "name": "A2",
                "label": "6",
                "function": "6"
            },
            {
                "name": "A2",
                "label": "6",
                "function": "6"
            }
        ],
        "uniques": true
    },
    "algorithm": {
        "name": "calculateOperation",
        "params": {
            "method": "equivLiteral",
            "keyboard": "NUMERICAL"
        }
    }
}</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</si>
  <si>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</si>
  <si>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</si>
  <si>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</si>
  <si>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</si>
  <si>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
    "id": "M3-G-7a-E-3",
    "stimulus": "&lt;p&gt;Complete the following information about this polygon.&lt;/p&gt;&lt;div style=\"display:flex; justify-content:center;\"&gt;&lt;img src=\"https://blueberry-assets.oneclick.es/M3_G_7a_5.svg\" width=\"300\"&gt;",
    "template": "&lt;p&gt;Number of vertices: {{response}}&lt;/p&gt;&lt;p&gt;Number of sides: {{response}}&lt;/p&gt;&lt;p&gt;Number of interior angles: {{response}}&lt;/p&gt;",
    "hint": "&lt;p&gt;Pentagons have the same number of sides, vertices, and angles.&lt;/p&gt;",
    "feedback": "&lt;p&gt;This regular polygon is a pentagon, so it has 5 vertices, 5 sides, and 5 interior angles.&lt;/p&gt;",
    "seed": {
        "parameters": [],
        "calculated": [
            {
                "name": "A2",
                "label": "5",
                "function": "5"
            },
            {
                "name": "A2",
                "label": "5",
                "function": "5"
            },
            {
                "name": "A2",
                "label": "5",
                "function": "5"
            }
        ],
        "uniques": true
    },
    "algorithm": {
        "name": "calculateOperation",
        "params": {
            "method": "equivLiteral",
            "keyboard": "NUMERICAL"
        }
    }
}</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</si>
  <si>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</si>
  <si>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</si>
  <si>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</si>
  <si>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</si>
  <si>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</si>
  <si>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</si>
  <si>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r>
      <rPr>
        <rFont val="Calibri"/>
        <color rgb="FF000000"/>
        <sz val="12.0"/>
      </rPr>
      <t>{
    "id": "M3-G-8a-I-1",
    "stimulus": "&lt;p&gt;Select which of the following statements is correct.&lt;/p&gt;",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unequal).&lt;/p&gt;&lt;p&gt;&lt;div style=\"width: 100%; display:flex; justify-content: center;\"&gt;&lt;img src=\"</t>
    </r>
    <r>
      <rPr>
        <rFont val="Calibri"/>
        <color rgb="FF1155CC"/>
        <sz val="12.0"/>
        <u/>
      </rPr>
      <t>https://blueberry-assets.oneclick.es/M3_G_8a_7b.svg</t>
    </r>
    <r>
      <rPr>
        <rFont val="Calibri"/>
        <color rgb="FF000000"/>
        <sz val="12.0"/>
      </rPr>
      <t>\" style=\"width:400px\"&gt;&lt;/div&gt;&lt;/p&gt;",
    "seed": {
        "parameters": [],
        "calculated": [
            {
                "name": "A1",
                "label": "The sides of an equilateral triangle are the same length.",
                "function": ""
            },
            {
                "name": "A2",
                "label": "In an isosceles triangle, two of its sides are equal.",
                "function": ""
            },
            {
                "name": "A3",
                "label": "In a scalene triangle, all sides are unequal.",
                "function": ""
            },
            {
                "name": "A4",
                "label": "The sides of a scalene triangle are the same length.",
                "function": "",
                "feedback": "&lt;p&gt;In a scalene triangle, no side is equal to another.&lt;/p&gt;",
                "incorrect": true
            },
            {
                "name": "A5",
                "label": "In an equilateral triangle, all the sides are different.",
                "function": "",
                "feedback": "&lt;p&gt;In an equilateral triangle, all sides are the same length.&lt;/p&gt;",
                "incorrect": true
            },
            {
                "name": "A6",
                "label": "The sides of an isosceles triangle are the same length.",
                "function": "",
                "feedback": "&lt;p&gt;In an isosceles triangle, only two of the sides are equal.&lt;/p&gt;",
                "incorrect": true
            }
        ],
        "uniques": true
    },
    "algorithm": {
        "name": "trueFalse",
        "template": "Multiple choice – standard",
        "params": {
            "countCorrect": 1,
            "countIncorrect": 2,
            "showCheckIcon": true
        }
    }
}</t>
    </r>
  </si>
  <si>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</si>
  <si>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</si>
  <si>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</si>
  <si>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src=\"https://blueberry-assets.oneclick.es/M3_G_8a_7b.svg\" width=\"400\" style=\"display: inline-block;\"&gt;&lt;/div&gt;",
    "seed": {
        "parameters": [
            {
                "name": "Q1",
                "label": null,
                "list": [
                    "M3_G_8a_1.svg",
                    "M3_G_8a_2.svg"
                ]
            },
            {
                "name": "Q2",
                "label": null,
                "list": [
                    "M3_G_8a_5.svg",
                    "M3_G_8a_6.svg"
                ]
            }
        ],
        "calculated": [
            {
                "name": "A1",
                "label": "isosceles",
                "function": ""
            },
            {
                "name": "A2",
                "label": "scalene",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</si>
  <si>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</si>
  <si>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</si>
  <si>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src=\"https://blueberry-assets.oneclick.es/M3_G_8a_7b.svg\" width=\"400\" style=\"display: inline-block;\"&gt;&lt;/div&gt;",
    "seed": {
        "parameters": [
            {
                "name": "Q1",
                "label": null,
                "list": [
                    "M3_G_8a_1.svg",
                    "M3_G_8a_2.svg"
                ]
            },
            {
                "name": "Q2",
                "label": null,
                "list": [
                    "M3_G_8a_3.svg",
                    "M3_G_8a_4.svg"
                ]
            }
        ],
        "calculated": [
            {
                "name": "A1",
                "label": "isosceles",
                "function": ""
            },
            {
                "name": "A2",
                "label": "equilateral",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</si>
  <si>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</si>
  <si>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</si>
  <si>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r>
      <rPr>
        <rFont val="Calibri"/>
        <color rgb="FF000000"/>
        <sz val="12.0"/>
      </rPr>
      <t>{
    "id": "M3-G-8a-E-3",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t>
    </r>
    <r>
      <rPr>
        <rFont val="Calibri"/>
        <color rgb="FF1155CC"/>
        <sz val="12.0"/>
        <u/>
      </rPr>
      <t>https://blueberry-assets.oneclick.es/M3_G_8a_7b.svg</t>
    </r>
    <r>
      <rPr>
        <rFont val="Calibri"/>
        <color rgb="FF000000"/>
        <sz val="12.0"/>
      </rPr>
      <t>\" width=\"400\" style=\"display: inline-block;\"&gt;&lt;/div&gt;",
    "seed": {
        "parameters": [
            {
                "name": "Q1",
                "label": null,
                "list": [
                    "M3_G_8a_5.svg",
                    "M3_G_8a_6.svg"
                ]
            },
            {
                "name": "Q2",
                "label": null,
                "list": [
                    "M3_G_8a_3.svg",
                    "M3_G_8a_4.svg"
                ]
            }
        ],
        "calculated": [
            {
                "name": "A1",
                "label": "scalene",
                "function": ""
            },
            {
                "name": "A2",
                "label": "equilateral",
                "function": ""
            }
        ],
        "uniques": true
    },
    "algorithm": {
        "name": "calculateOperation",
        "template": "Cloze with text"
    }
}</t>
    </r>
  </si>
  <si>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</si>
  <si>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</si>
  <si>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</si>
  <si>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</si>
  <si>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</si>
  <si>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"&lt;p&gt;Select which of the following statements is correct.&lt;/p&gt;",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"calculated": [
            {
                "name": "A1",
                "label": "In acute-angled triangles, all angles are acute.",
                "function": ""
            },
            {
                "name": "A2",
                "label": "In obtuse-angled triangles, one of the angles is obtuse.",
                "function": ""
            },
            {
                "name": "A3",
                "label": "In right-angled triangles, one of the three angles is right.",
                "function": ""
            },
            {
                "name": "A4",
                "label": "Acute-angled triangles have an acute angle.",
                "function": "",
                "feedback": "&lt;p&gt;All angles of an acute-angled triangle are acute.&lt;/p&gt;",
                "incorrect": true
            },
            {
                "name": "A5",
                "label": "Obtuse-angled triangles have three obtuse angles.",
                "function": "",
                "feedback": "&lt;p&gt;Obtuse-angled triangles have a single obtuse angle, the other two are acute.&lt;/p&gt;",
                "incorrect": true
            },
            {
                "name": "A6",
                "label": "Right-angled triangles have three right angles.",
                "function": "",
                "feedback": "&lt;p&gt;Right-angled triangles have only one right angle, the other two are acute.&lt;/p&gt;",
                "incorrect": true
            }
        ],
        "uniques": true
    },
    "algorithm": {
        "name": "trueFalse",
        "template": "Multiple choice – standard",
        "params": {
            "countCorrect": 1,
            "countIncorrect": 2,
            "showCheckIcon":true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</si>
  <si>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</si>
  <si>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</si>
  <si>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</si>
  <si>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</si>
  <si>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"M3_G_8b_3.svg",
                    "M3_G_8b_4.svg"
                ]
            },
            {
                "name": "Q2",
                "label": null,
                "list": [
                    "M3_G_8b_5.svg",
                    "M3_G_8b_6.svg"
                ]
            }
        ],
        "calculated": [
            {
                "name": "A1",
                "label": "right-angled",
                "function": ""
            },
            {
                "name": "A2",
                "label": "obtuse-angled",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</si>
  <si>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</si>
  <si>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</si>
  <si>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"M3_G_8b_3.svg",
                    "M3_G_8b_4.svg"
                ]
            },
            {
                "name": "Q2",
                "label": null,
                "list": [
                    "M3_G_8b_1.svg",
                    "M3_G_8b_2.svg"
                ]
            }
        ],
        "calculated": [
            {
                "name": "A1",
                "label": "right-angled",
                "function": ""
            },
            {
                "name": "A2",
                "label": "acute-angled",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</si>
  <si>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</si>
  <si>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</si>
  <si>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"M3_G_8b_1.svg",
                    "M3_G_8b_2.svg"
                ]
            },
            {
                "name": "Q2",
                "label": null,
                "list": [
                    "M3_G_8b_5.svg",
                    "M3_G_8b_6.svg"
                ]
            }
        ],
        "calculated": [
            {
                "name": "A1",
                "label": "acute-angled",
                "function": ""
            },
            {
                "name": "A2",
                "label": "obtuse-angled",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</si>
  <si>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</si>
  <si>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</si>
  <si>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</si>
  <si>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</si>
  <si>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</si>
  <si>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</si>
  <si>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
    "id": "M3-G-9a-I-1",
    "stimulus": "&lt;p&gt;Select whether the following statements are true or false.&lt;/p&gt;",
    "hint": "&lt;p&gt;Quadrilaterals are polygons with 4 sides and 4 angles. Some types are the square, rectangle, rhombus, and rhomboid.&lt;/p&gt;",
    "feedback": "&lt;p&gt;Quadrilaterals are polygons with 4 sides and 4 angles. Some types are the square, rectangle, rhombus, and rhomboid.&lt;/p&gt;",
    "seed": {
        "parameters": [],
        "calculated": [
            {
                "name": "A1",
                "label": "Squares have 4 equal sides, parallel 2 by 2, that form right angles.",
                "function": ""
            },
            {
                "name": "A2",
                "label": "Rectangles have 4 sides, equal 2 by 2, that form right angles.",
                "function": ""
            },
            {
                "name": "A3",
                "label": "Rhombi have 4 equal sides, parallel 2 by 2, that do not form right angles.",
                "function": ""
            },
            {
                "name": "A4",
                "label": "Rhomboids have 4 sides and angles, all of which are equal 2 by 2.",
                "function": ""
            },
            {
                "name": "A5",
                "label": "Rhombi have 4 sides and angles, all of which are equal 2 by 2.",
                "function": "",
                "incorrect": true,
                "feedback": "&lt;p&gt;All sides of rhombi are equal, not 2 by 2.&lt;/p&gt;"
            },
            {
                "name": "A6",
                "label": "Rectangles have 4 equal sides, parallel 2 by 2, that form right angles.",
                "function": "",
                "incorrect": true,
                "feedback": "&lt;p&gt;The sides of the rectangles are not all equal, but are equal 2 by 2.&lt;/p&gt;"
            },
            {
                "name": "A7",
                "label": "Rhomboids have 4 sides, equal 2 by 2, that form right angles.",
                "function": "",
                "incorrect": true,
                "feedback": "&lt;p&gt;The sides of the rhomboids do not form right angles.&lt;/p&gt;"
            },
            {
                "name": "A8",
                "label": "Squares have 4 equal sides, parallel 2 by 2, that do not form right angles.",
                "function": "",
                "incorrect": true,
                "feedback": "&lt;p&gt;The sides of the squares do form right angles.&lt;/p&gt;"
            }
        ],
        "uniques": true
    },
    "algorithm": {
        "name": "trueFalse",
        "template": "Choice matrix – inline",
        "params": {
            "countCorrect": 1,
            "countIncorrect": 2,
            "showCheckIcon": false,
            "options": [
                "True",
                "False"
            ]
        }
    }
}</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</si>
  <si>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</si>
  <si>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</si>
  <si>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</si>
  <si>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
    "id": "M3-G-9a-E-1",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src=\"https://blueberry-assets.oneclick.es/M3_G_9a_5a.svg\" width=\"550\" style=\"display: inline-block;\"&gt;&lt;/div&gt;",
    "seed": {
        "parameters": [],
        "calculated": [
            {
                "name": "A1",
                "label": "Square",
                "function": ""
            },
            {
                "name": "A2",
                "label": "Rhombus",
                "function": ""
            },
            {
                "name": "A3",
                "label": "Rectangle",
                "function": ""
            }
        ],
        "uniques": true
    },
    "algorithm": {
        "name": "calculateOperation",
        "template": "Cloze with text"
    }
}</t>
  </si>
  <si>
    <t>Imágenes de rombo, romboide y rectángulo</t>
  </si>
  <si>
    <t>{
    "id": "M3-G-9a-E-2",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src=\"https://blueberry-assets.oneclick.es/M3_G_9a_5a.svg\" width=\"550\" style=\"display: inline-block;\"&gt;&lt;/div&gt;",
    "seed": {
        "parameters": [],
        "calculated": [
            {
                "name": "A1",
                "label": "Rhombus",
                "function": ""
            },
            {
                "name": "A2",
                "label": "Rhomboid",
                "function": ""
            },
            {
                "name": "A3",
                "label": "Rectangle",
                "function": ""
            }
        ],
        "uniques": true
    },
    "algorithm": {
        "name": "calculateOperation",
        "template": "Cloze with text"
    }
}</t>
  </si>
  <si>
    <t>Imagenes de romboide, cuadrado y rectángulo</t>
  </si>
  <si>
    <r>
      <rPr>
        <rFont val="Calibri"/>
        <color rgb="FF000000"/>
        <sz val="12.0"/>
      </rPr>
      <t>{
    "id": "M3-G-9a-E-3",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t>
    </r>
    <r>
      <rPr>
        <rFont val="Calibri"/>
        <color rgb="FF1155CC"/>
        <sz val="12.0"/>
        <u/>
      </rPr>
      <t>https://blueberry-assets.oneclick.es/M3_G_9a_5a.svg</t>
    </r>
    <r>
      <rPr>
        <rFont val="Calibri"/>
        <color rgb="FF000000"/>
        <sz val="12.0"/>
      </rPr>
      <t>\" width=\"550\" style=\"display: inline-block;\"&gt;&lt;/div&gt;",
    "seed": {
        "parameters": [],
        "calculated": [
            {
                "name": "A1",
                "label": "Rhomboid",
                "function": ""
            },
            {
                "name": "A2",
                "label": "Square",
                "function": ""
            },
            {
                "name": "A3",
                "label": "Rectangle",
                "function": ""
            }
        ],
        "uniques": true
    },
    "algorithm": {
        "name": "calculateOperation",
        "template": "Cloze with text"
    }
}</t>
    </r>
  </si>
  <si>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</si>
  <si>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</si>
  <si>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</si>
  <si>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</si>
  <si>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</si>
  <si>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</si>
  <si>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</si>
  <si>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
    "id": "M3-G-11a-I-1",
    "stimulus": "&lt;p&gt;What is the perimeter of this triangle?&lt;/p&gt;&lt;div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"&lt;p&gt;The perimeter of a polygon is calculated by adding the lengths of all its sides.&lt;/p&gt;",
    "feedback": "&lt;p&gt;The perimeter of a polygon is calculated by adding the lengths of all its sides.&lt;/p&gt;&lt;p style=\"text-align: center\"&gt;Perimeter of the triangle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</si>
  <si>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</si>
  <si>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</si>
  <si>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</si>
  <si>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</si>
  <si>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</si>
  <si>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
    "id": "M3-G-11a-I-2",
    "stimulus": "&lt;p&gt;What is the perimeter of this regular hexagon?&lt;/p&gt;&lt;div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
    "hint": "&lt;p&gt;The perimeter of a polygon is calculated by adding the lengths of all its sides.&lt;/p&gt;",
    "feedback": "&lt;p&gt;The perimeter of a polygon is calculated by adding the lengths of all its sides.&lt;/p&gt;&lt;p style=\"text-align: center\"&gt;Perimeter of the regular hexagon = {{Q1}} cm + {{Q1}} cm + {{Q1}} cm + {{Q1}} cm + {{Q1}} cm + {{Q1}} cm = {{A1}} cm&lt;/p&gt;",
    "seed": {
        "parameters": [
            {
                "name": "Q1",
                "label": null,
                "min": 3,
                "max": 10,
                "step": 1
            }
        ],
        "calculated": [
            {
                "name": "A1",
                "label": "{{function}} cm",
                "function": "6*{{Q1}}"
            },
            {
                "name": "A2",
                "label": "{{function}} cm",
                "function": "5*{{Q1}}",
                "incorrect": true
            },
            {
                "name": "A3",
                "label": "{{function}} cm",
                "function": "7*{{Q1}}",
                "incorrect": true
            },
            {
                "name": "A4",
                "label": "{{function}} cm",
                "function": "6*{{Q1}}2",
                "incorrect": true
            },
            {
                "name": "TO 5",
                "label": "{{function}} cm",
                "function": "6*{{Q1}}-2",
                "incorrect": true
            }
        ],
        "uniques": true
    },
    "algorithm": {
        "name": "trueFalse",
        "template": "Multiple choice – standard",
        "params": {
            "countCorrect": 1,
            "countIncorrect": 2,
            "showCheckIcon": 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</si>
  <si>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</si>
  <si>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</si>
  <si>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</si>
  <si>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</si>
  <si>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</si>
  <si>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</si>
  <si>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</si>
  <si>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
    "id": "M3-G-11a-E-1",
    "seed": {
        "parameters": [
            {
                "name": "Q1",
                "label": null,
                "min": 2,
                "max": 25,
                "step": 1
            }
        ],
        "uniques": true
    },
    "scaffolding": [
        {
            "id": "step-0",
            "stimulus": "&lt;p&gt;Calculate the perimeter of the following regular pentagon.&lt;/p&gt;&lt;div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
            "template": "&lt;p&gt;The perimeter is {{response}} cm.&lt;/p&gt;",
            "seed": {
                "calculated": [
                    {
                        "name": "0-A1",
                        "label": "{{function}}",
                        "function": "5*{{Q1}}"
                    }
                ]
            },
            "algorithm": {
                "name": "calculateOperation",
                "params": {
                    "method": "equivLiteral",
                    "keyboard": "NUMERICAL"
                }
            }
        },
        {
            "id": "step-1",
            "stimulus": "&lt;p&gt;How long is each side of this pentagon?&lt;/p&gt;",
            "template": "&lt;p&gt;Each side is {{response}} cm.&lt;/p&gt;",
            "seed": {
                "calculated": [
                    {
                        "name": "1 TO 1",
                        "label": "{{function}}",
                        "function": "{{Q1}}"
                    }
                ]
            },
            "algorithm": {
                "name": "calculateOperation",
                "params": {
                    "method": "equivLiteral",
                    "keyboard": "NUMERICAL"
                }
            }
        },
        {
            "id": "step-2",
            "stimulus": "&lt;p&gt;What needs to be calculated?&lt;/p&gt;",
            "seed": {
                "calculated": [
                    {
                        "name": "2-A1",
                        "label": "&lt;p&gt;The perimeter of the pentagon.&lt;/p&gt;"
                    },
                    {
                        "name": "2-A2",
                        "label": "&lt;p&gt;The area of ​​the pentagon.&lt;/p&gt;",
                        "incorrect": true
                    },
                    {
                        "name": "2-A3",
                        "label": "&lt;p&gt;The longest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pentagon.&lt;/p&gt;",
            "template": "&lt;p style=\"text-align: center\"&gt;Perimeter of the pentagon = {{Q1}} cm + {{Q1}} cm + {{Q1}} cm + {{Q1}} cm + {{Q1}} cm = {{response}} cm&lt;/p&gt;",
            "seed": {
                "calculated": [
                    {
                        "name": "4-A1",
                        "label": "{{function}}",
                        "function": "5*{{Q1}}"
                    }
                ]
            },
            "algorithm": {
                "name": "calculateOperation",
                "params": {
                    "method": "equivLiteral",
                    "keyboard": "NUMERICAL"
                }
            }
        }
    ]
}</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</si>
  <si>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</si>
  <si>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</si>
  <si>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</si>
  <si>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</si>
  <si>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</si>
  <si>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</si>
  <si>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</si>
  <si>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
    "id": "M3-G-11a-E-2",
    "seed": {
        "parameters": [
            {
                "name": "Q1",
                "label": null,
                "list": [
                    2,
                    3,
                    4,
                    5
                ]
            },
            {
                "name": "Q2",
                "label": null,
                "list": [
                    0,
                    1,
                    2
                ]
            }
        ],
        "uniques": true
    },
    "scaffolding": [
        {
            "id": "step-0",
            "stimulus": "&lt;p&gt;Calculate the perimeter of the following rectangle.&lt;/p&gt;&lt;div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
            "template": "&lt;p&gt;The perimeter is {{response}} cm.&lt;/p&gt;",
            "seed": {
                "calculated": [
                    {
                        "name": "T1",
                        "label": "{{function}}",
                        "function": "{{Q1}}*2-1+{{Q2}}",
                        "temp": true
                    },
                    {
                        "name": "0-A1",
                        "label": "{{function}}",
                        "function": "{{Q1}}*2 + {{T1}}*2"
                    }
                ]
            },
            "algorithm": {
                "name": "calculateOperation",
                "params": {
                    "method": "equivLiteral",
                    "keyboard": "NUMERICAL"
                }
            }
        },
        {
            "id": "step-1",
            "stimulus": "&lt;p&gt;How long are the length and width of this rectangle?&lt;/p&gt;",
            "template": "&lt;p&gt;Length = {{response}} cm&lt;/p&gt;&lt;p&gt;Width = {{response}} cm&lt;/p&gt;",
            "seed": {
                "calculated": [
                    {
                        "name": "T1",
                        "label": "{{function}}",
                        "function": "{{Q1}}*2-1+{{Q2}}",
                        "temp": true
                    },
                    {
                        "name": "1 TO 1",
                        "label": "{{function}}",
                        "function": "{{T1}}"
                    },
                    {
                        "name": "1-A2",
                        "label": "{{function}}",
                        "function": "{{Q1}}"
                    }
                ]
            },
            "algorithm": {
                "name": "calculateOperation",
                "params": {
                    "method": "equivLiteral",
                    "keyboard": "NUMERICAL"
                }
            }
        },
        {
            "id": "step-2",
            "stimulus": "&lt;p&gt;What needs to be calculated?&lt;/p&gt;",
            "seed": {
                "calculated": [
                    {
                        "name": "2-A1",
                        "label": "&lt;p&gt;The perimeter of the rectangle.&lt;/p&gt;"
                    },
                    {
                        "name": "2-A2",
                        "label": "&lt;p&gt;The area of ​​the rectangle.&lt;/p&gt;",
                        "incorrect": true
                    },
                    {
                        "name": "2-A3",
                        "label": "&lt;p&gt;The longest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rectangle.&lt;/p&gt;",
            "template": "&lt;p style=\"text-align: center\"&gt;Perimeter of the rectangle = {{T1}} cm + {{Q1}} cm + {{T1}} cm + {{Q1}} cm = {{response}} cm&lt;/p&gt;",
            "seed": {
                "calculated": [
                    {
                        "name": "T1",
                        "label": "{{function}}",
                        "function": "{{Q1}}*2-1+{{Q2}}",
                        "temp": true
                    },
                    {
                        "name": "4-A1",
                        "label": "{{function}}",
                        "function": "{{Q1}}*2 + {{T1}}*2"
                    }
                ]
            },
            "algorithm": {
                "name": "calculateOperation",
                "params": {
                    "method": "equivLiteral",
                    "keyboard": "NUMERICAL"
                }
            }
        }
    ]
}</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</si>
  <si>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</si>
  <si>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</si>
  <si>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</si>
  <si>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</si>
  <si>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</si>
  <si>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</si>
  <si>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
    "id": "M3-G-11a-A-1",
    "seed": {
        "parameters": [
            {
                "name": "Q1",
                "label": null,
                "min": 90,
                "max": 120,
                "step": 1
            }
        ],
        "uniques": true
    },
    "scaffolding": [
        {
            "id": "step-0",
            "stimulus": "&lt;p&gt;Calculate the perimeter of this square table.&lt;/p&gt;&lt;div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
            "template": "&lt;p&gt;The perimeter is {{response}} cm.&lt;/p&gt;",
            "seed": {
                "calculated": [
                    {
                        "name": "0-A1",
                        "label": "{{function}}",
                        "function": "4*{{Q1}}"
                    }
                ]
            },
            "algorithm": {
                "name": "calculateOperation",
                "params": {
                    "method": "equivLiteral",
                    "keyboard": "NUMERICAL"
                }
            }
        },
        {
            "id": "step-1",
            "stimulus": "&lt;p&gt;How long is each side of the square?&lt;/p&gt;",
            "template": "&lt;p&gt;Each side is {{response}} cm.&lt;/p&gt;",
            "seed": {
                "calculated": [
                    {
                        "name": "1 TO 1",
                        "label": "{{function}}",
                        "function": "{{Q1}}"
                    }
                ]
            },
            "algorithm": {
                "name": "calculateOperation",
                "params": {
                    "method": "equivLiteral",
                    "keyboard": "NUMERICAL"
                }
            }
        },
        {
            "id": "step-2",
            "stimulus": "&lt;p&gt;What needs to be calculated?&lt;/p&gt;",
            "seed": {
                "calculated": [
                    {
                        "name": "2-A1",
                        "label": "&lt;p&gt;The perimeter of the table.&lt;/p&gt;"
                    },
                    {
                        "name": "2-A2",
                        "label": "&lt;p&gt;The are of the table.&lt;/p&gt;",
                        "incorrect": true
                    },
                    {
                        "name": "2-A3",
                        "label": "&lt;p&gt;The largest side of the table.&lt;/p&gt;",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up all the sides of the table.&lt;/p&gt;",
            "template": "&lt;p style=\"text-align: center\"&gt;Perimeter of the square = {{Q1}} cm + {{Q1}} cm + {{Q1}} cm + {{Q1}} cm = {{response}} cm&lt;/p&gt;",
            "seed": {
                "calculated": [
                    {
                        "name": "4-A1",
                        "label": "{{function}}",
                        "function": "4*{{Q1}}"
                    }
                ]
            },
            "algorithm": {
                "name": "calculateOperation",
                "params": {
                    "method": "equivLiteral",
                    "keyboard": "NUMERICAL"
                }
            }
        }
    ]
}</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</si>
  <si>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</si>
  <si>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</si>
  <si>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</si>
  <si>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</si>
  <si>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</si>
  <si>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</si>
  <si>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
    "id": "M3-G-11a-A-2",
    "seed": {
        "parameters": [
            {
                "name": "Q1",
                "label": null,
                "min": 35,
                "max": 80,
                "step": 1
            }
        ],
        "uniques": true
    },
    "scaffolding": [
        {
            "id": "step-0",
            "stimulus": "&lt;p&gt;In a town there is a square with the dimensions of the following figure. Calculate its perimeter.&lt;/p&gt;&lt;div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
            "template": "&lt;p&gt;The perimeter is {{response}} m.&lt;/p&gt;",
            "seed": {
                "calculated": [
                    {
                        "name": "0-A1",
                        "label": "{{function}}",
                        "function": "3*{{Q1}}"
                    }
                ]
            },
            "algorithm": {
                "name": "calculateOperation",
                "params": {
                    "method": "equivLiteral",
                    "keyboard": "NUMERICAL"
                }
            }
        },
        {
            "id": "step-1",
            "stimulus": "&lt;p&gt;How long is each side of the triangle?&lt;/p&gt;",
            "template": "&lt;p&gt;Each side is {{response}} m.&lt;/p&gt;",
            "seed": {
                "calculated": [
                    {
                        "name": "1 TO 1",
                        "label": "{{function}}",
                        "function": "{{Q1}}"
                    }
                ]
            },
            "algorithm": {
                "name": "calculateOperation",
                "params": {
                    "method": "equivLiteral",
                    "keyboard": "NUMERICAL"
                }
            }
        },
        {
            "id": "step-2",
            "stimulus": "&lt;p&gt;What needs to be calculated?&lt;/p&gt;",
            "seed": {
                "calculated": [
                    {
                        "name": "2-A1",
                        "label": "&lt;p&gt;The perimeter of the town square.&lt;/p&gt;"
                    },
                    {
                        "name": "2-A2",
                        "label": "&lt;p&gt;The area of the town square.&lt;/p&gt;",
                        "incorrect": true
                    },
                    {
                        "name": "2-A3",
                        "label": "&lt;p&gt;The largest side of the town square.&lt;/p&gt;",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all the sides of the town square.&lt;/p&gt;",
            "template": "&lt;p style=\"text-align: center\"&gt;Perimeter of the town square = {{Q1}} m + {{Q1}} m + {{Q1}} m = {{response}} m&lt;/p&gt;",
            "seed": {
                "calculated": [
                    {
                        "name": "4-A1",
                        "label": "{{function}}",
                        "function": "3*{{Q1}}"
                    }
                ]
            },
            "algorithm": {
                "name": "calculateOperation",
                "params": {
                    "method": "equivLiteral",
                    "keyboard": "NUMERICAL"
                }
            }
        }
    ]
}</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</si>
  <si>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</si>
  <si>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</si>
  <si>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</si>
  <si>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</si>
  <si>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</si>
  <si>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
    "id": "M3-G-11a-A-3",
    "seed": {
        "parameters": [
            {
                "name": "Q1",
                "label": null,
                "min": 20,
                "max": 50,
                "step": 1
            },
            {
                "name": "Q2",
                "label": null,
                "list": [
                    0,
                    1,
                    2,
                    3,
                    4
                ]
            }
        ],
        "uniques": true
    },
    "scaffolding": [
        {
            "id": "step-0",
            "stimulus": "&lt;p&gt;Mary completed a painting with the same rectangular shape as the figure below. Calculate its perimeter.&lt;/p&gt;&lt;div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
            "template": "&lt;p&gt;The perimeter is {{response}} cm.&lt;/p&gt;",
            "seed": {
                "calculated": [
                    {
                        "name": "T1",
                        "label": "{{function}}",
                        "function": "3*{{Q1}}-2+{{Q2}}",
                        "temp": true
                    },
                    {
                        "name": "0-A1",
                        "label": "{{function}}",
                        "function": "2*{{Q1}}+2*{{T1}}"
                    }
                ]
            },
            "algorithm": {
                "name": "calculateOperation",
                "params": {
                    "method": "equivLiteral",
                    "keyboard": "NUMERICAL"
                }
            }
        },
        {
            "id": "step-1",
            "stimulus": "&lt;p&gt;How long are the length and width of this rectangle?&lt;/p&gt;",
            "template": "&lt;p&gt;Length = {{response}} cm&lt;/p&gt;&lt;p&gt;Width = {{response}} cm&lt;/p&gt;",
            "seed": {
                "calculated": [
                    {
                        "name": "T1",
                        "label": "{{function}}",
                        "function": "3*{{Q1}}-2+{{Q2}}",
                        "temp": true
                    },
                    {
                        "name": "1 TO 1",
                        "label": "{{function}}",
                        "function": "{{T1}}"
                    },
                    {
                        "name": "1-A2",
                        "label": "{{function}}",
                        "function": "{{Q1}}"
                    }
                ]
            },
            "algorithm": {
                "name": "calculateOperation",
                "params": {
                    "method": "equivLiteral",
                    "keyboard": "NUMERICAL"
                }
            }
        },
        {
            "id": "step-2",
            "stimulus": "&lt;p&gt;What needs to be calculated?&lt;/p&gt;",
            "seed": {
                "calculated": [
                    {
                        "name": "2-A1",
                        "label": "&lt;p&gt;The perimeter of the painting.&lt;/p&gt;"
                    },
                    {
                        "name": "2-A2",
                        "label": "&lt;p&gt;The area of ​​the painting.&lt;/p&gt;",
                        "incorrect": true
                    },
                    {
                        "name": "2-A3",
                        "label": "&lt;p&gt;The larger side of the painting.&lt;/p&gt;",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painting.&lt;/p&gt;",
            "template": "&lt;p style=\"text-align: center\"&gt;Perimeter of the painting = {{Q1}} cm + {{T1}} cm + {{Q1}} cm + {{T1}} cm = {{response}} cm&lt;/p&gt;",
            "seed": {
                "calculated": [
                    {
                        "name": "T1",
                        "label": "{{function}}",
                        "function": "3*{{Q1}}-2+{{Q2}}",
                        "temp": true
                    },
                    {
                        "name": "4-A1",
                        "label": "{{function}}",
                        "function": "2*{{Q1}}+2*{{T1}}"
                    }
                ]
            },
            "algorithm": {
                "name": "calculateOperation",
                "params": {
                    "method": "equivLiteral",
                    "keyboard": "NUMERICAL"
                }
            }
        }
    ]
}</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</si>
  <si>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</si>
  <si>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</si>
  <si>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</si>
  <si>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</si>
  <si>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</si>
  <si>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
    "id": "M3-G-12a-I-1",
    "stimulus": "&lt;p&gt;Select whether the following statements are true or false.&lt;/p&gt;",
    "hint": "&lt;p&gt;&lt;b&gt;Prisms&lt;/b&gt; have two bases and their lateral faces are parallelograms. &lt;b&gt;Pyramids&lt;/b&gt; have only one base and their lateral faces are triangles.&lt;/p&gt;",
    "feedback": "&lt;p&gt;&lt;b&gt;Prisms&lt;/b&gt; have two bases and their lateral faces are parallelograms. &lt;b&gt;Pyramids&lt;/b&gt; have only one base and their lateral faces are triangles.&lt;/p&gt;",
    "seed": {
        "parameters": [],
        "calculated": [
            {
                "name": "A1",
                "label": "Prisms are geometric bodies formed by polygons.",
                "function": ""
            },
            {
                "name": "A2",
                "label": "Prisms have two equal bases and several lateral faces.",
                "function": ""
            },
            {
                "name": "A3",
                "label": "The faces of a pyramid are triangles.",
                "function": ""
            },
            {
                "name": "A4",
                "label": "The name of a pyramid depends on the polygon of its base.",
                "function": ""
            },
            {
                "name": "TO 5",
                "label": "The lateral faces of a quadrangular pyramid are squares.",
                "function": "",
                "incorrect": true,
                "feedback": "&lt;p&gt;The lateral faces of a pyramid are always triangles.&lt;/p&gt;"
            },
            {
                "name": "A6",
                "label": "The lateral faces of a triangular prism are triangles.",
                "function": "",
                "incorrect": true,
                "feedback": "&lt;p&gt;The lateral faces of a prism are always parallelograms.&lt;/p&gt;"
            },
            {
                "name": "A7",
                "label": "The lateral faces of the pyramids are not always triangles.",
                "function": "",
                "incorrect": true,
                "feedback": "&lt;p&gt;The lateral faces of a pyramid are always triangles.&lt;/p&gt;"
            },
            {
                "name": "A8",
                "label": "Prisms have two bases that differ from each other.",
                "function": "",
                "incorrect": true,
                "feedback": "&lt;p&gt;The bases of a prism are always equal to each other.&lt;/p&gt;"
            },
            {
                "name": "A9",
                "label": "The bases of prisms are always square.",
                "function": "",
                "incorrect": true,
                "feedback": "&lt;p&gt;The bases of a prism can have the shape of any polygon.&lt;/p&gt;"
            },
            {
                "name": "A10",
                "label": "The bases of the pyramids are always triangular.",
                "function": "",
                "incorrect": true,
                "feedback": "&lt;p&gt;The bases of a pyramid can have the shape of any polygon.&lt;/p&gt;"
            }
        ],
        "uniques": true
    },
    "algorithm": {
        "name": "trueFalse",
        "template": "Choice matrix – inline",
        "params": {
            "countCorrect": 2,
            "countIncorrect": 1,
            "showCheckIcon": false,
            "options": [
                "True",
                "False"
            ]
        }
    }
}</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</si>
  <si>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</si>
  <si>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</si>
  <si>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</si>
  <si>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</si>
  <si>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
    "id": "M3-G-12a-E-1",
    "stimulus": "&lt;p&gt;Answer these questions about the following pyramid.&lt;/p&gt;&lt;div style=\"display:flex; justify-content:center;\"&gt;&lt;img src=\"https://blueberry-assets.oneclick.es/M3_G_12a_1.svg\" width=\"300\"&gt;&lt;/img&gt;&lt;/div&gt;",
    "template": "&lt;p&gt;How many bases does it have? {{response}}&lt;/p&gt;&lt;p&gt;How many edges does it have? {{response}}&lt;/p&gt;&lt;p&gt;How many vertices does it have? {{response}}&lt;/p&gt;",
    "hint": "&lt;p&gt;Pyramids have only one base.&lt;/p&gt;",
    "feedback": "&lt;p&gt;The basic elements of a pyramid are faces, edges, and vertices.&lt;/p&gt;&lt;div style=\"display:flex; justify-content:center;\"&gt;&lt;img src=\"https://blueberry-assets.oneclick.es/M3_G_12a_9b.svg\" width=\"400\"&gt;&lt;/img&gt;&lt;/div&gt;",
    "seed": {
        "parameters": [],
        "calculated": [
            {
                "name": "A1",
                "label": "{{function}}",
                "function": "1"
            },
            {
                "name": "A2",
                "label": "{{function}}",
                "function": "6"
            },
            {
                "name": "A3",
                "label": "{{function}}",
                "function": "4"
            }
        ],
        "uniques": true
    },
    "algorithm": {
        "name": "calculateOperation",
        "params": {
            "method": "equivLiteral",
            "keyboard": "NUMERICAL"
        }
    }
}</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</si>
  <si>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</si>
  <si>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</si>
  <si>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</si>
  <si>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
    "id": "M3-G-12a-E-2",
    "stimulus": "&lt;p&gt;Answer these questions about the following pyramid.&lt;/p&gt;&lt;div style=\"display:flex; justify-content:center;\"&gt;&lt;img src=\"https://blueberry-assets.oneclick.es/M3_G_12a_2.svg\" width=\"300\"&gt;&lt;/img&gt;&lt;/div&gt;",
    "template": "&lt;p&gt;How many bases does it have? {{response}}&lt;/p&gt;&lt;p&gt;How many edges does it have? {{response}}&lt;/p&gt;&lt;p&gt;How many vertices does it have? {{response}}&lt;/p&gt;",
    "hint": "&lt;p&gt;Pyramids have only one base.&lt;/p&gt;",
    "feedback": "&lt;p&gt;The basic elements of a pyramid are faces, edges, and vertices.&lt;/p&gt;&lt;div style=\"display:flex; justify-content:center;\"&gt;&lt;img src=\"https://blueberry-assets.oneclick.es/M3_G_12a_10b.svg\" width=\"400\"&gt;&lt;/img&gt;&lt;/div&gt;",
    "seed": {
        "parameters": [],
        "calculated": [
            {
                "name": "A1",
                "label": "{{function}}",
                "function": "1"
            },
            {
                "name": "A2",
                "label": "{{function}}",
                "function": "8"
            },
            {
                "name": "A3",
                "label": "{{function}}",
                "function": "5"
            }
        ],
        "uniques": true
    },
    "algorithm": {
        "name": "calculateOperation",
        "params": {
            "method": "equivLiteral",
            "keyboard": "NUMERICAL"
        }
    }
}</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</si>
  <si>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</si>
  <si>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</si>
  <si>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</si>
  <si>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</si>
  <si>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
    "id": "M3-G-12a-E-3",
    "stimulus": "&lt;p&gt;Answer these questions about the following prism.&lt;/p&gt;&lt;div style=\"display:flex; justify-content:center;\"&gt;&lt;img src=\"https://blueberry-assets.oneclick.es/M3_G_12a_4.svg\" width=\"300\"&gt;&lt;/img&gt;&lt;/div&gt;",
    "template": "&lt;p&gt;How many bases does it have? {{response}}&lt;/p&gt;&lt;p&gt;How many edges does it have? {{response}}&lt;/p&gt;&lt;p&gt;How many vertices does it have? {{response}}&lt;/p&gt;",
    "hint": "&lt;p&gt;Prisms have two bases.&lt;/p&gt;",
    "feedback": "&lt;p&gt;The basic elements of a prism are faces, edges, and vertices.&lt;/p&gt;&lt;div style=\"display:flex; justify-content:center;\"&gt;&lt;img src=\"https://blueberry-assets.oneclick.es/M3_G_12a_7b.svg\" width=\"420\"&gt;&lt;/img&gt;&lt;/div&gt;",
    "seed": {
        "parameters": [],
        "calculated": [
            {
                "name": "A1",
                "label": "{{function}}",
                "function": "2"
            },
            {
                "name": "A2",
                "label": "{{function}}",
                "function": "9"
            },
            {
                "name": "A3",
                "label": "{{function}}",
                "function": "6"
            }
        ],
        "uniques": true
    },
    "algorithm": {
        "name": "calculateOperation",
        "params": {
            "method": "equivLiteral",
            "keyboard": "NUMERICAL"
        }
    }
}</t>
  </si>
  <si>
    <t>Responde a estas preguntas sobre el siguiente prisma.
(Imagen M3-G-12a-5)
¿Cuántas bases tiene? {{A1}}
¿Cuántas aristas tiene? {{A2}}
¿Cuántos vértices tiene? {{A3}}</t>
  </si>
  <si>
    <t>A1 = 2
A2 = 12
A3 = 8</t>
  </si>
  <si>
    <t>{
    "id": "M3-G-12a-E-4",
    "stimulus": "&lt;p&gt;Answer these questions about the following prism.&lt;/p&gt;&lt;div style=\"display:flex; justify-content:center;\"&gt;&lt;img src=\"https://blueberry-assets.oneclick.es/M3_G_12a_5.svg\" width=\"300\"&gt;&lt;/img&gt;&lt;/div&gt;",
    "template": "&lt;p&gt;How many bases does it have? {{response}}&lt;/p&gt;&lt;p&gt;How many edges does it have? {{response}}&lt;/p&gt;&lt;p&gt;How many vertices does it have? {{response}}&lt;/p&gt;",
    "hint": "&lt;p&gt;Prisms have two bases.&lt;/p&gt;",
    "feedback": "&lt;p&gt;The basic elements of a prism are faces, edges, and vertices.&lt;/p&gt;&lt;div style=\"display:flex; justify-content:center;\"&gt;&lt;img src=\"https://blueberry-assets.oneclick.es/M3_G_12a_8b.svg\" width=\"420\"&gt;&lt;/img&gt;&lt;/div&gt;",
    "seed": {
        "parameters": [],
        "calculated": [
            {
                "name": "A1",
                "label": "{{function}}",
                "function": "2"
            },
            {
                "name": "A2",
                "label": "{{function}}",
                "function": "12"
            },
            {
                "name": "A3",
                "label": "{{function}}",
                "function": "8"
            }
        ],
        "uniques": true
    },
    "algorithm": {
        "name": "calculateOperation",
        "params": {
            "method": "equivLiteral",
            "keyboard": "NUMERICAL"
        }
    }
}</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</si>
  <si>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</si>
  <si>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</si>
  <si>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</si>
  <si>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</si>
  <si>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</si>
  <si>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
    "id": "M3-G-17a-I-1",
    "stimulus": "&lt;p&gt;Click on the correct statements.&lt;/p&gt;",
    "hint": "&lt;p&gt;Round bodies, that is, cylinders, cones, and spheres, have round surfaces.&lt;/p&gt;",
    "feedback": "&lt;p&gt;Round bodies, that is, cylinders, cones, and spheres, have round surfaces.&lt;/p&gt;",
    "seed": {
        "parameters": [],
        "calculated": [
            {
                "name": "A1",
                "label": "Round bodies have round surfaces."
            },
            {
                "name": "A2",
                "label": "Spheres are completely round."
            },
            {
                "name": "A3",
                "label": "Cones have a circular base and a curved surface."
            },
            {
                "name": "A4",
                "label": "Cylinders have two circular bases."
            },
            {
                "name": "TO 5",
                "label": "The cylinder, the cone, and the sphere are round bodies."
            },
            {
                "name": "A6",
                "label": "Spheres do not have a base."
            },
            {
                "name": "A7",
                "label": "Sphere have a base.",
                "incorrect": true,
                "feedback": "&lt;p&gt;Spheres do not have a base.&lt;/p&gt;"
            },
            {
                "name": "A8",
                "label": "Cones have two circular bases.",
                "incorrect": true,
                "feedback": "&lt;p&gt;Cones only have one circular base.&lt;/p&gt;"
            },
            {
                "name": "A9",
                "label": "Cylinders only have one circular base.",
                "incorrect": true,
                "feedback": "&lt;p&gt;Cylinders have two circular bases.&lt;/p&gt;"
            },
            {
                "name": "A10",
                "label": "Spheres have two circular bases.",
                "incorrect": true,
                "feedback": "&lt;p&gt;Spheres do not have a base.&lt;/p&gt;"
            },
            {
                "name": "A11",
                "label": "The prism and the pyramid are round bodies.",
                "incorrect": true,
                "feedback": "&lt;p&gt;The round bodies are the cylinder, the cone, and the sphere.&lt;/p&gt;"
            },
            {
                "name": "A12",
                "label": "The cone and the sphere are round bodies.",
                "incorrect": true,
                "feedback": "&lt;p&gt;The round bodies are the cylinder, the cone and the sphere.&lt;/p&gt;"
            }
        ],
        "uniques": true
    },
    "algorithm": {
        "name": "trueFalse",
        "template": "Multiple choice – multiple response",
        "params": {
            "countCorrect": 2,
            "countIncorrect": 1,
            "showCheckIcon":true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</si>
  <si>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</si>
  <si>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</si>
  <si>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</si>
  <si>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</si>
  <si>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</si>
  <si>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
    "id": "M3-G-17a-E-1",
    "stimulus": "&lt;p&gt;Drag the name of the selected parts of this cone.&lt;/p&gt;",
    "hint": "&lt;p&gt;The cone has a base, which is a circle, and a curved surface.&lt;/p&gt;",
    "feedback": "&lt;p&gt;The basic elements that appear in a cone are the base and the curved surface. The &lt;b&gt;base&lt;/b&gt; is the lower face with a circular shape. The &lt;b&gt;curved surface&lt;/b&gt; is the curved space that gives shape to the cone.&lt;/p&gt;",
    "seed": {
        "parameters": [
            {
                "name": "Q1",
                "label": null,
                "list": [
                    "face",
                    "circumference"
                ]
            },
            {
                "name": "Q2",
                "label": null,
                "list": [
                    "prism",
                    "pyramid"
                ]
            }
        ],
        "calculated": [
            {
                "name": "A1",
                "label": "{{function}}",
                "function": "curved surface"
            },
            {
                "name": "A2",
                "label": "{{function}}",
                "function": "base"
            },
            {
                "name": "A3",
                "label": "{{function}}",
                "function": "{{Q1}}",
                "incorrect": true
            },
            {
                "name": "A4",
                "label": "{{function}}",
                "function": "{{Q2}}",
                "incorrect": true
            }
        ],
        "uniques": true
    },
    "algorithm": {
        "name": "labelImage",
        "template": "LabelImageDragDropV2",
        "params": {
            "image": {
                "src": "https://blueberry-assets.oneclick.es/M3_G_12b_1.png",
                "width": 450,
                "height": 600,
                "alt": "",
                "title": "",
                "percent": 0.5
            },
            "responses": [
                {
                    "x": 113,
                    "y": 90,
                    "z": 15,
                    "width": 200,
                    "height": 70,
                    "pointer": ""
                },
                {
                    "x": 695,
                    "y": 330,
                    "z": 27,
                    "width": 200,
                    "height": 70,
                    "pointer": ""
                }
            ],
            "fontSize": 10
        }
    }
}</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</si>
  <si>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</si>
  <si>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</si>
  <si>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</si>
  <si>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</si>
  <si>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</si>
  <si>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
    "id": "M3-G-17a-E-2",
    "stimulus": "&lt;p&gt;Drag the names of the selected parts of this cylinder.&lt;/p&gt;",
    "hint": "&lt;p&gt;The cylinder has two equal bases which are circles and a curved surface.&lt;/p&gt;",
    "feedback": "&lt;p&gt;The basic elements that appear in a cylinder are the two bases and the curved surface. The &lt;b&gt;bases&lt;/b&gt; are the upper and lower faces with a circular shape. The &lt;b&gt;curved surface&lt;/b&gt; is the curved space that gives shape to the cylinder.&lt;/p&gt;",
    "seed": {
        "parameters": [
            {
                "name": "Q1",
                "label": null,
                "list": [
                    "apex",
                    "face"
                ]
            },
            {
                "name": "Q2",
                "label": null,
                "list": [
                    "circumference",
                    "perimeter"
                ]
            },
            {
                "name": "Q3",
                "label": null,
                "list": [
                    "triangle",
                    "square"
                ]
            }
        ],
        "calculated": [
            {
                "name": "A1",
                "label": "{{function}}",
                "function": "curved surface"
            },
            {
                "name": "A2",
                "label": "{{function}}",
                "function": "base"
            },
            {
                "name": "A3",
                "label": "{{function}}",
                "function": "{{Q1}}",
                "incorrect": true
            },
            {
                "name": "A4",
                "label": "{{function}}",
                "function": "{{Q2}}",
                "incorrect": true
            },
            {
                "name": "TO 5",
                "label": "{{function}}",
                "function": "{{Q3}}",
                "incorrect": true
            }
        ],
        "uniques": true
    },
    "algorithm": {
        "name": "labelImage",
        "template": "LabelImageDragDropV2",
        "params": {
            "image": {
                "src": "https://blueberry-assets.oneclick.es/M3_G_12b_2.png",
                "width": 450,
                "height": 600,
                "alt": "",
                "title": "",
                "percent": 0.5
            },
            "responses": [
                {
                    "x": 110,
                    "y": 140,
                    "z": 15,
                    "width": 200,
                    "height": 70,
                    "pointer": ""
                },
                {
                    "x": 700,
                    "y": 70,
                    "z": 27,
                    "width": 200,
                    "height": 70,
                    "pointer": ""
                }
            ],
            "fontSize": 10
        }
    }
}</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</si>
  <si>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</si>
  <si>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</si>
  <si>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</si>
  <si>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"&lt;p&gt;Type the name of the round body that each object resembles.&lt;/p&gt;",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middle;border:none;\"&gt;It has shape of a {{response}}.&lt;/td&gt;&lt;td style=\"width: 33%; text-align: center; vertical-align: middle;border:none;\"&gt;It has shape of a {{response}}.&lt;/td&gt;&lt;td style=\"width: 33%; text-align: center; vertical-align: middle;border:none;\"&gt;It has shape of a {{response}}.&lt;/td&gt;&lt;/tr&gt;&lt;/tbody&gt;&lt;/table&gt;",
    "hint": "&lt;p&gt;Round bodies, that is, cylinders, cones, and spheres, have round surfaces.&lt;/p&gt;",
    "feedback": "&lt;p&gt;Round bodies are characterized by having round surfaces.  &lt;b&gt;Cylinders&lt;/b&gt; have two circular bases, &lt;b&gt;cones&lt;/b&gt; have one and the &lt;b&gt;spheres&lt;/b&gt; have none.&lt;/p&gt;",
    "seed": {
        "parameters": [
            {
                "name": "Q1",
                "label": null,
                "list": [
                    "M3_G_12b_3.svg",
                    "M3_G_12b_4.svg"
                ]
            },
            {
                "name": "Q2",
                "label": null,
                "list": [
                    "M3_G_12b_5.svg",
                    "M3_G_12b_6.svg"
                ]
            },
            {
                "name": "Q3",
                "label": null,
                "list": [
                    "M3_G_12b_7.svg",
                    "M3_G_12b_8.svg"
                ]
            }
        ],
        "calculated": [
            {
                "name": "A1",
                "label": "cone"
            },
            {
                "name": "A2",
                "label": "sphere"
            },
            {
                "name": "A3",
                "label": "cylinder"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</si>
  <si>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</si>
  <si>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</si>
  <si>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"&lt;p&gt;Type the name of the round body that each object resembles.&lt;/p&gt;",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middle;border:none;\"&gt;It has shape of a {{response}}.&lt;/td&gt;&lt;td style=\"width: 33%; text-align: center; vertical-align: middle;border:none;\"&gt;It has shape of a {{response}}.&lt;/td&gt;&lt;td style=\"width: 33%; text-align: center; vertical-align: middle;border:none;\"&gt;It has shape of a {{response}}.&lt;/td&gt;&lt;/tr&gt;&lt;/tbody&gt;&lt;/table&gt;",
    "hint": "&lt;p&gt;Round bodies, that is, cylinders, cones, and spheres, have round surfaces.&lt;/p&gt;",
    "feedback": "&lt;p&gt;Round bodies are characterized by having round surfaces.  &lt;b&gt;Cylinders&lt;/b&gt; have two circular bases, &lt;b&gt;cones&lt;/b&gt; have one and the &lt;b&gt;spheres&lt;/b&gt; have none.&lt;/p&gt;",
    "seed": {
        "parameters": [
            {
                "name": "Q1",
                "label": null,
                "list": [
                    "M3_G_12b_3.svg",
                    "M3_G_12b_4.svg"
                ]
            },
            {
                "name": "Q2",
                "label": null,
                "list": [
                    "M3_G_12b_5.svg",
                    "M3_G_12b_6.svg"
                ]
            },
            {
                "name": "Q3",
                "label": null,
                "list": [
                    "M3_G_12b_7.svg",
                    "M3_G_12b_8.svg"
                ]
            }
        ],
        "calculated": [
            {
                "name": "A1",
                "label": "cylinder"
            },
            {
                "name": "A2",
                "label": "cone"
            },
            {
                "name": "A3",
                "label": "sphere"
            }
        ],
        "uniques": true
    },
    "algorithm": {
        "name": "calculateOperation",
        "template": "Cloze with text"
    }
}</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</si>
  <si>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</si>
  <si>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</si>
  <si>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</si>
  <si>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</si>
  <si>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</si>
  <si>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</si>
  <si>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Estadística y probabilidad</t>
  </si>
  <si>
    <t>{
    "id": "M3-EyP-3a-I-1",
    "stimulus": "&lt;p&gt;This pictogram represents the books borrowed from a library during the last three days. Select whether the statements are correct or not.&lt;/p&gt;&lt;div style=\"display:flex; justify-content:center;\"&gt;&lt;div class=\"fr-chart\" data-chart='{\"type\": \"pictograph\", \"series\": [{\"img\": \"{{Q1.img}}\", \"value\":{{Q1}} },{\"img\": \"{{Q2.img}}\", \"value\":{{Q2}}},{\"img\": \"{{Q3.img}}\", \"value\":{{Q3}}}], \"labels\":[\"{{Q1.label}}\",\"{{Q2.label}}\",\"{{Q3.label}}\"]}'&gt;&lt;/div&gt;&lt;/div&gt;",
    "hint": "&lt;p&gt;The number of icons represents the number of books borrowed.&lt;/p&gt;",
    "feedback": "&lt;p&gt;The number of icons represents the number of books borrowed.&lt;/p&gt;",
    "seed": {
        "parameters": [
            {
                "name": "Q1",
                "label": "Monday",
                "img": "https://blueberry-assets.oneclick.es/M5_EyP_6a_8.svg",
                "list": [
                    2,
                    3,
                    4,
                    5
                ]
            },
            {
                "name": "Q2",
                "label": "Tuesday",
                "img": "https://blueberry-assets.oneclick.es/M5_EyP_6a_8.svg",
                "list": [
                    6,
                    7,
                    8,
                    9
                ]
            },
            {
                "name": "Q3",
                "label": "Wednesday",
                "img": "https://blueberry-assets.oneclick.es/M5_EyP_6a_8.svg",
                "list": [
                    2,
                    3,
                    4,
                    5
                ]
            }
        ],
        "calculated": [
            {
                "name": "A1",
                "label": "On Wednesday they lent {{Q3}} books."
            },
            {
                "name": "A2",
                "label": "On Tuesday more books were borrowed."
            },
            {
                "name": "A3",
                "label": "On Monday they lent {{Q1}} books."
            },
            {
                "name": "A4",
                "label": "Fewer books were lent on Tuesday.",
                "incorrect": true
            },
            {
                "name": "TO 5",
                "label": "On Wednesday they lent {{Q1}} books.",
                "incorrect": true
            },
            {
                "name": "A6",
                "label": "On Monday they lent {{Q3}} books.",
                "incorrect": true
            }
        ],
        "uniques": true
    },
    "algorithm": {
        "name": "trueFalse",
        "template": "Choice matrix – inline",
        "params": {
            "countCorrect": 1,
            "countIncorrect": 2,
            "showCheckIcon": false,
            "options": [
                "True",
                "False"
            ]
        }
    }
}</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</si>
  <si>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</si>
  <si>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</si>
  <si>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</si>
  <si>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</si>
  <si>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t>{
    "id": "M3-EyP-3a-I-2",
    "stimulus": "&lt;p&gt;The following pictogram represents the trees that were planted this year in various city parks. Select whether the statements are correct or not.&lt;/p&gt;&lt;div style=\"display:flex; justify-content:center;\"&gt;&lt;div class=\"fr-chart\" data-chart='{\"type\": \"pictograph\", \"series\": [{\"img\": \"{{Q1.img}}\", \"value\":{{Q1}}},{\"img\": \"{{Q2.img}}\", \"value\":{{Q2}}},{\"img\": \"{{Q3.img}}\", \"value\":{{Q3}}},{\"img\": \"{{Q4.img}}\", \"value\":{{Q4}}}], \"labels\":[\"{{Q1.label}}\",\"{{Q2.label}}\",\"{{Q3.label}}\",\"{{Q4.label}}\"]}'&gt;&lt;/div&gt;&lt;/div&gt;",
    "hint": "&lt;p&gt;The number of icons represents the number of trees planted.&lt;/p&gt;",
    "feedback": "&lt;p&gt;The number of icons represents the number of trees planted.&lt;/p&gt;",
    "seed": {
        "parameters": [
            {
                "name": "Q1",
                "label": "park 1",
                "img": "https://blueberry-assets.oneclick.es/M3_EyP_3a_1.svg",
                "list": [
                    2,
                    3,
                    4,
                    5,
                    6
                ]
            },
            {
                "name": "Q2",
                "label": "Park 2",
                "img": "https://blueberry-assets.oneclick.es/M3_EyP_3a_1.svg",
                "list": [
                    2,
                    3,
                    4,
                    5,
                    6
                ]
            },
            {
                "name": "Q3",
                "label": "Park 3",
                "img": "https://blueberry-assets.oneclick.es/M3_EyP_3a_1.svg",
                "list": [
                    2,
                    3,
                    4,
                    5,
                    6
                ]
            },
            {
                "name": "Q4",
                "label": "Park 4",
                "img": "https://blueberry-assets.oneclick.es/M3_EyP_3a_1.svg",
                "list": [
                    2,
                    3,
                    4,
                    5,
                    6
                ]
            }
        ],
        "calculated": [
            {
                "name": "A1",
                "label": "In park 1, {{Q1}} trees were planted."
            },
            {
                "name": "A2",
                "label": "In park 2, {{Q2}} trees were planted."
            },
            {
                "name": "A3",
                "label": "In park 3, {{Q3}} trees were planted."
            },
            {
                "name": "A4",
                "label": "In park 4, {{Q4}} trees were planted."
            },
            {
                "name": "TO 5",
                "label": "In park 1, {{Q2}} trees were planted.",
                "incorrect": true
            },
            {
                "name": "A6",
                "label": "In park 2, {{Q4}} trees were planted.",
                "incorrect": true
            },
            {
                "name": "A7",
                "label": "In park 3, {{Q1}} trees were planted.",
                "incorrect": true
            },
            {
                "name": "A8",
                "label": "In park 4, {{Q3}} trees were planted.",
                "incorrect": true
            }
        ],
        "uniques": true
    },
    "algorithm": {
        "name": "trueFalse",
        "template": "Choice matrix – inline",
        "params": {
            "countCorrect": 1,
            "countIncorrect": 2,
            "showCheckIcon": false,
            "options": [
                "True",
                "False"
            ]
        }
    }
}</t>
  </si>
  <si>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</si>
  <si>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</si>
  <si>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</si>
  <si>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</si>
  <si>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
    "id": "M3-EyP-3a-I-3",
    "stimulus": "&lt;p&gt;A coach represented in this pictogram goals that some of his players scored. Select whether the statements are correct or not.&lt;/p&gt;&lt;div style=\"display:flex; justify-content:center;\"&gt;&lt;div class=\"fr-chart\" data-chart='{\"type\": \"pictograph\", \"series\": [{\"img\": \"{{Q1.img}}\", \"value\":{{Q1}}},{\"img\": \"{{Q2.img}}\", \"value\":{{Q2}}},{\"img\": \"{{Q3.img}}\", \"value\":{{Q3}}}], \"labels\":[\"{{Q11}}\",\"{{Q22}}\",\"{{Q33}}\"]}'&gt;&lt;/div&gt;&lt;/div&gt;",
    "hint": "&lt;p&gt;The number of icons represents the goals.&lt;/p&gt;",
    "feedback": "&lt;p&gt;The number of icons represents the goals.&lt;/p&gt;",
    "seed": {
        "parameters": [
            {
                "name": "Q1",
                "label": null,
                "img": "https://blueberry-assets.oneclick.es/M3_EyP_3a_2.svg",
                "list": [
                    2,
                    3,
                    4,
                    5,
                    6
                ]
            },
            {
                "name": "Q2",
                "label": null,
                "img": "https://blueberry-assets.oneclick.es/M3_EyP_3a_2.svg",
                "list": [
                    2,
                    3,
                    4,
                    5,
                    6
                ]
            },
            {
                "name": "Q3",
                "label": null,
                "img": "https://blueberry-assets.oneclick.es/M3_EyP_3a_2.svg",
                "list": [
                    2,
                    3,
                    4,
                    5,
                    6
                ]
            },
            {
                "name": "Q11",
                "label": null,
                "list": [
                    "Holden",
                    "Eva",
                    "Kaleb"
                ]
            },
            {
                "name": "Q22",
                "label": null,
                "list": [
                    "Kash",
                    "Bryce",
                    "Adeline"
                ]
            },
            {
                "name": "Q33",
                "label": null,
                "list": [
                    "Brian",
                    "Maeve",
                    "Rylee"
                ]
            }
        ],
        "calculated": [
            {
                "name": "A1",
                "label": "{{Q11}} scored {{Q1}} goals."
            },
            {
                "name": "A2",
                "label": "{{Q22}} scored {{Q2}} goals."
            },
            {
                "name": "A3",
                "label": "{{Q33}} scored {{Q3}} goals."
            },
            {
                "name": "A4",
                "label": "{{Q11}} scored {{Q2}} goals.",
                "incorrect": true
            },
            {
                "name": "TO 5",
                "label": "{{Q22}} scored {{Q3}} goals.",
                "incorrect": true
            },
            {
                "name": "A6",
                "label": "{{Q33}} scored {{Q1}} goals.",
                "incorrect": true
            }
        ],
        "uniques": true
    },
    "algorithm": {
        "name": "trueFalse",
        "template": "Choice matrix – inline",
        "params": {
            "countCorrect": 1,
            "countIncorrect": 2,
            "showCheckIcon": false,
            "options": [
                "True",
                "False"
            ]
        }
    }
}</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</si>
  <si>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</si>
  <si>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</si>
  <si>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</si>
  <si>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</si>
  <si>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</si>
  <si>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
    "id": "M3-EyP-3a-E-1",
    "stimulus": "&lt;p&gt;{{Q1}} and her roommates noted in this pictogram the times each one took the dog for a walk. Complete the following sentences.&lt;/p&gt;&lt;div style=\"display:flex; justify-content:center;\"&gt;&lt;div class=\"fr-chart\" data-chart='{\"type\": \"pictograph\", \"series\": [{\"img\": \"{{Q01.img}}\", \"value\":{{Q01}}},{\"img\": \"{{Q02.img}}\", \"value\":{{Q02}}},{\"img\": \"{{Q03.img}}\", \"value\":{{Q03}}},{\"img\": \"{{Q04.img}}\", \"value\":{{Q04}}}], \"labels\":[\"{{Q1}}\",\"{{Q2}}\",\"{{Q3}}\",\"{{Q4}}\"]}'&gt;&lt;/div&gt;&lt;/div&gt;",
    "template": "&lt;p&gt;{{Q4}} walked the dog {{response}} times.&lt;/p&gt;&lt;p&gt;{{Q1}} walked the dog {{response}} times.&lt;/p&gt;",
    "hint": "&lt;p&gt;The number of icons represents the number of times the dog was walked.&lt;/p&gt;",
    "feedback": "&lt;p&gt;The number of icons represents the number of times the dog was walked.&lt;/p&gt;",
    "seed": {
        "parameters": [
            {
                "name": "Q1",
                "label": null,
                "list": [
                    "Anna",
                    "Eleanor",
                    "Lola",
                    "Madelyn",
                    "Lucy",
                    "Claire",
                    "Sadie"
                ]
            },
            {
                "name": "Q2",
                "label": null,
                "list": [
                    "Anna",
                    "Eleanor",
                    "Lola",
                    "Madelyn",
                    "Lucy",
                    "Claire",
                    "Sadie"
                ]
            },
            {
                "name": "Q3",
                "label": null,
                "list": [
                    "Anna",
                    "Eleanor",
                    "Lola",
                    "Madelyn",
                    "Lucy",
                    "Claire",
                    "Sadie"
                ]
            },
            {
                "name": "Q4",
                "label": null,
                "list": [
                    "Anna",
                    "Eleanor",
                    "Lola",
                    "Madelyn",
                    "Lucy",
                    "Claire",
                    "Sadie"
                ]
            },
            {
                "name": "Q01",
                "label": null,
                "img": "https://blueberry-assets.oneclick.es/M3_EyP_3a_3.svg",
                "list": [
                    2,
                    3,
                    4,
                    5,
                    6
                ]
            },
            {
                "name": "Q02",
                "label": null,
                "img": "https://blueberry-assets.oneclick.es/M3_EyP_3a_3.svg",
                "list": [
                    2,
                    3,
                    4,
                    5,
                    6
                ]
            },
            {
                "name": "Q03",
                "label": null,
                "img": "https://blueberry-assets.oneclick.es/M3_EyP_3a_3.svg",
                "list": [
                    2,
                    3,
                    4,
                    5,
                    6
                ]
            },
            {
                "name": "Q04",
                "label": null,
                "img": "https://blueberry-assets.oneclick.es/M3_EyP_3a_3.svg",
                "list": [
                    2,
                    3,
                    4,
                    5,
                    6
                ]
            }
        ],
        "calculated": [
            {
                "name": "A1",
                "label": "{{function}}",
                "function": "{{Q04}}"
            },
            {
                "name": "A2",
                "label": "{{function}}",
                "function": "{{Q01}}"
            }
        ],
        "uniques": true
    },
    "algorithm": {
        "name": "calculateOperation",
        "params": {
            "method": "equivLiteral",
            "keyboard": "NUMERICAL"
        }
    }
}</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</si>
  <si>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</si>
  <si>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</si>
  <si>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</si>
  <si>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</si>
  <si>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</si>
  <si>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
    "id": "M3-EyP-3a-E-2",
    "stimulus": "&lt;p&gt;A store represented in this pictogram the bicycles it sold during its first three months of opening. Complete the following sentences.&lt;/p&gt;&lt;div style=\"display:flex; justify-content:center;\"&gt;&lt;div class=\"fr-chart\" data-chart='{\"type\": \"pictograph\", \"series\": [{\"img\": \"{{Q1.img}}\", \"value\":{{Q1}}},{\"img\": \"{{Q2.img}}\", \"value\":{{Q2}}},{\"img\": \"{{Q3.img}}\", \"value\":{{Q3}}}], \"labels\":[\"January\",\"February\",\"March\"]}'&gt;&lt;/div&gt;&lt;/div&gt;",
    "template": "&lt;p&gt;In January they sold {{response}} bikes.&lt;/p&gt;&lt;p&gt;In total they have sold {{response}} bikes.&lt;/p&gt;",
    "hint": "&lt;p&gt;The number of icons represents the bikes sold.&lt;/p&gt;",
    "feedback": "&lt;p&gt;The number of icons represents the bikes sold.&lt;/p&gt;",
    "seed": {
        "parameters": [
            {
                "name": "Q1",
                "label": null,
                "img": "https://blueberry-assets.oneclick.es/M3_EyP_3a_4.svg",
                "list": [
                    2,
                    3,
                    4,
                    5,
                    6
                ]
            },
            {
                "name": "Q2",
                "label": null,
                "img": "https://blueberry-assets.oneclick.es/M3_EyP_3a_4.svg",
                "list": [
                    2,
                    3,
                    4,
                    5,
                    6
                ]
            },
            {
                "name": "Q3",
                "label": null,
                "img": "https://blueberry-assets.oneclick.es/M3_EyP_3a_4.svg",
                "list": [
                    2,
                    3,
                    4,
                    5,
                    6
                ]
            }
        ],
        "calculated": [
            {
                "name": "A1",
                "label": "{{function}}",
                "function": "{{Q1}}"
            },
            {
                "name": "A2",
                "label": "{{function}}",
                "function": "{{Q1}}+{{Q2}}+{{Q3}}"
            }
        ],
        "uniques": true
    },
    "algorithm": {
        "name": "calculateOperation",
        "params": {
            "method": "equivLiteral",
            "keyboard": "NUMERICAL"
        }
    }
}</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</si>
  <si>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</si>
  <si>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</si>
  <si>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</si>
  <si>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</si>
  <si>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</si>
  <si>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t>{
    "id": "M3-EyP-3a-E-3",
    "stimulus": "&lt;p&gt;Carmen represented in this pictogram the different types of doughnuts she cooked for her birthday. Complete the following sentences.&lt;/p&gt;&lt;div style=\"display:flex; justify-content:center;\"&gt;&lt;div class=\"fr-chart\" data-chart='{\"type\": \"pictograph\", \"series\": [{\"img\": \"{{Q1.img}}\", \"value\":{{Q1}}},{\"img\": \"{{Q2.img}}\", \"value\":{{Q2}}},{\"img\": \"{{Q3.img}}\", \"value\":{{Q3}}}], \"labels\":[\"Chocolate\",\"Strawberry\",\"Sugar\"]}'&gt;&lt;/div&gt;&lt;/div&gt;",
    "template": "&lt;p&gt;Carmen made {{response}} strawberry donuts.&lt;/p&gt;&lt;p&gt;Carmen made {{response}} sugar donuts.&lt;/p&gt;",
    "hint": "&lt;p&gt;The number of icons represents the donuts of each flavor.&lt;/p&gt;",
    "feedback": "&lt;p&gt;The number of icons represents the donuts of each flavor.&lt;/p&gt;",
    "seed": {
        "parameters": [
            {
                "name": "Q1",
                "label": null,
                "img": "https://blueberry-assets.oneclick.es/M3_EyP_3a_5.svg",
                "list": [
                    2,
                    3,
                    4,
                    5,
                    6
                ]
            },
            {
                "name": "Q2",
                "label": null,
                "img": "https://blueberry-assets.oneclick.es/M3_EyP_3a_6.svg",
                "list": [
                    2,
                    3,
                    4,
                    5,
                    6
                ]
            },
            {
                "name": "Q3",
                "label": null,
                "img": "https://blueberry-assets.oneclick.es/M3_EyP_3a_7.svg",
                "list": [
                    2,
                    3,
                    4,
                    5,
                    6
                ]
            }
        ],
        "calculated": [
            {
                "name": "A1",
                "label": "{{function}}",
                "function": "{{Q2}}"
            },
            {
                "name": "A2",
                "label": "{{function}}",
                "function": "{{Q3}}"
            }
        ],
        "uniques": true
    },
    "algorithm": {
        "name": "calculateOperation",
        "params": {
            "method": "equivLiteral",
            "keyboard": "NUMERICAL"
        }
    }
}</t>
  </si>
  <si>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</si>
  <si>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</si>
  <si>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</si>
  <si>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</si>
  <si>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</si>
  <si>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</si>
  <si>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"&lt;p&gt;These are the number of books read by three siblings during the summer vacation. Complete the pictogram.&lt;/p&gt;",
    "hint": "&lt;p&gt;Mark on the graph the books that each one read.&lt;/p&gt;",
    "feedback": "&lt;p&gt;In a pictogram, each column of icons represents a quantity.&lt;/p&gt;",
    "seed": {
        "parameters": [
            {
                "name": "Q1",
                "label": "Johnathan",
                "img": "https://blueberry-assets.oneclick.es/M5_EyP_6a_8.svg",
                "min": 2,
                "max": 6,
                "step": 1
            },
            {
                "name": "Q2",
                "label": "Matthias",
                "img": "https://blueberry-assets.oneclick.es/M5_EyP_6a_8.svg",
                "min": 2,
                "max": 6,
                "step": 1
            },
            {
                "name": "Q3",
                "label": "Adan",
                "img": "https://blueberry-assets.oneclick.es/M5_EyP_6a_8.svg",
                "min": 2,
                "max": 6,
                "step": 1
            }
        ],
        "uniques": true
    },
    "algorithm": {
        "name": "pictograph",
        "params": {
            "labelY": "",
            "labelX": "Books",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</si>
  <si>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</si>
  <si>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</si>
  <si>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"&lt;p&gt;After Annie's birthday, her friends carried the balloons home. The table shows the ones that Celia, Nyla and Oliver took home. Complete the pictogram. Note that each icon is equivalent to &lt;u&gt;2 balloons&lt;/u&gt;.&lt;/p&gt;",
    "hint": "&lt;p&gt;Mark on the graph the balloons that each one took home.&lt;/p&gt;",
    "feedback": "&lt;p&gt;In a pictogram, each column of icons represents a quantity.&lt;/p&gt;",
    "seed": {
        "parameters": [
            {
                "name": "Q1",
                "label": "Celia",
                "img": "https://blueberry-assets.oneclick.es/M5_EyP_6a_12.svg",
                "min": 2,
                "max": 6,
                "step": 1
            },
            {
                "name": "Q2",
                "label": "Nyla",
                "img": "https://blueberry-assets.oneclick.es/M5_EyP_6a_12.svg",
                "min": 2,
                "max": 6,
                "step": 1
            },
            {
                "name": "Q3",
                "label": "Oliver",
                "img": "https://blueberry-assets.oneclick.es/M5_EyP_6a_12.svg",
                "min": 2,
                "max": 6,
                "step": 1
            }
        ],
        "uniques": true
    },
    "algorithm": {
        "name": "pictograph",
        "params": {
            "labelY": "",
            "labelX": "Balloons",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</si>
  <si>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</si>
  <si>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</si>
  <si>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"&lt;p&gt;Four painters have stained their overalls as many times as shown in this table. Complete the pictogram. Note that each icon is equivalent to &lt;u&gt;3 stains&lt;/u&gt;.&lt;/p&gt;",
    "hint": "&lt;p&gt;Mark on the graph the stains that each one has.&lt;/p&gt;",
    "feedback": "&lt;p&gt;In a pictogram, each column of icons represents a quantity.&lt;/p&gt;",
    "seed": {
        "parameters": [
            {
                "name": "Q1",
                "label": "Erik",
                "img": "https://blueberry-assets.oneclick.es/M2_EyP_3a_5.svg",
                "min": 1,
                "max": 8,
                "step": 1
            },
            {
                "name": "Q2",
                "label": "Hugo",
                "img": "https://blueberry-assets.oneclick.es/M2_EyP_3a_5.svg",
                "min": 1,
                "max": 8,
                "step": 1
            },
            {
                "name": "Q3",
                "label": "Diana",
                "img": "https://blueberry-assets.oneclick.es/M2_EyP_3a_5.svg",
                "min": 1,
                "max": 8,
                "step": 1
            },
            {
                "name": "Q4",
                "label": "Hope",
                "img": "https://blueberry-assets.oneclick.es/M2_EyP_3a_5.svg",
                "min": 1,
                "max": 8,
                "step": 1
            }
        ],
        "uniques": true
    },
    "algorithm": {
        "name": "pictograph",
        "params": {
            "labelY": "",
            "labelX": "Stains",
            "tableEnable": true,
            "tablePosition": "LEFT",
            "multiplier": 3
        }
    }
}</t>
  </si>
  <si>
    <t>M3-EyP-6b</t>
  </si>
  <si>
    <t>Responde a preguntas sobre la información de un gráfico de puntos</t>
  </si>
  <si>
    <r>
      <rPr>
        <rFont val="Calibri"/>
        <sz val="12.0"/>
      </rPr>
      <t xml:space="preserve">&lt;p&gt;En este diagrama se han apuntado los tipos de cuadros que se han presentado a un concurso de pintura. Según él, ¿cuál de las siguientes afirmaciones es la correcta?&lt;/p&gt;
Gráfico de pictograma
Serie: {{Q1}}, {{Q2}}, {{Q3}}, {{Q4}}
Eje X : "Retratos", "Paisajes", "Bodegones", "Abstracto"
Icono: </t>
    </r>
    <r>
      <rPr>
        <rFont val="Calibri"/>
        <color rgb="FF1155CC"/>
        <sz val="12.0"/>
        <u/>
      </rPr>
      <t>https://blueberry-assets.oneclick.es/M2_EyP_6b_1.png</t>
    </r>
  </si>
  <si>
    <t>Q1 = list = 2, 3, 4, 5
Q2 = list = 2, 3, 4, 5
Q3 = list = 2, 3, 4, 5
Q4 = list = 2, 3, 4, 5
Q5 = list = -2, -1, 1, 2</t>
  </si>
  <si>
    <t>T1 = 5*{{Q1}}
T2 = 5*{{Q2}}
T3 = 5*{{Q3}}
T4 = 5*{{Q4}}
T12 = {{T1}} + {{T2}}
T34 = {{T3}} + {{T4}}
T21 = {{T1}} + {{T2}} + {{Q5}}
T43 = {{T3}} + {{T4}} + {{Q5}}
A1=Se han presentado {{Q1}} retratos.#*
A2=Se han presentado {{Q2}} paisajes.#*
A3=Se han presentado {{Q3}} bodegones.#*
A4=Se han presentado {{Q4}} cuadros abstractos.#*
A5=Se han presentado {{Q3}} retratos.#
A6=Se han presentado {{Q4}} paisajes.#
A7=Se han presentado {{Q2}} bodegones.#
A8=Se han presentado {{Q1}} cuadros abstractos.#</t>
  </si>
  <si>
    <t>&lt;p&gt;Cada punto representa 1 cuadro.&lt;/p&gt;</t>
  </si>
  <si>
    <t>{
    "id": "M3-EyP-6b-I-1",
    "stimulus": "&lt;p&gt;This diagram represents the types of paintings that were submitted to a painting contest. According to it, which of the following statements is correct?&lt;/p&gt;&lt;div style=\"display: flex; justify-content: center;\"&gt;&lt;div class=\"fr-chart\" data-chart='{\"type\": \"pictograph\", \"series\": [{\"img\": \"{{Q1.img}}\", \"value\":{{Q1}} },{\"img\": \"{{Q2.img}}\", \"value\":{{Q2}}},{\"img\": \"{{Q3.img}}\", \"value\":{{Q3}}},{\"img\": \"{{Q4.img}}\", \"value\":{{Q4}}}], \"labels\":[\"{{Q1.label}}\",\"{{Q2.label}}\",\"{{Q3.label}}\",\"{{Q4.label}}\"]}'&gt;&lt;/div&gt;&lt;/div&gt;",
    "hint": "&lt;p&gt;Each dot represents 1 painting.&lt;/p&gt;",
    "feedback": "&lt;p&gt;Each dot represents 1 painting.&lt;/p&gt;",
    "seed": {
        "parameters": [
            {
                "name": "Q1",
                "label": "Portraits",
                "img": "https://blueberry-assets.oneclick.es/M2_EyP_6b_1.png",
                "list": [
                    2,
                    3,
                    4,
                    5
                ]
            },
            {
                "name": "Q2",
                "label": "Landscapes",
                "img": "https://blueberry-assets.oneclick.es/M2_EyP_6b_1.png",
                "list": [
                    2,
                    3,
                    4,
                    5
                ]
            },
            {
                "name": "Q3",
                "label": "Still lifes",
                "img": "https://blueberry-assets.oneclick.es/M2_EyP_6b_1.png",
                "list": [
                    2,
                    3,
                    4,
                    5
                ]
            },
            {
                "name": "Q4",
                "label": "Abstract",
                "img": "https://blueberry-assets.oneclick.es/M2_EyP_6b_1.png",
                "list": [
                    2,
                    3,
                    4,
                    5
                ]
            },
            {
                "name": "Q5",
                "label": null,
                "list": [
                    -2,
                    -1,
                    1,
                    2
                ]
            }
        ],
        "calculated": [
            {
                "name": "T1",
                "label": "{{function}}",
                "function": "5*{{Q1}}",
                "temp": true
            },
            {
                "name": "T2",
                "label": "{{function}}",
                "function": "5*{{Q2}}",
                "temp": true
            },
            {
                "name": "T3",
                "label": "{{function}}",
                "function": "5*{{Q3}}",
                "temp": true
            },
            {
                "name": "T4",
                "label": "{{function}}",
                "function": "5*{{Q4}}",
                "temp": true
            },
            {
                "name": "T12",
                "label": "{{function}}",
                "function": "{{T1}}{{T2}}",
                "temp": true
            },
            {
                "name": "T34",
                "label": "{{function}}",
                "function": "{{T3}}{{T4}}",
                "temp": true
            },
            {
                "name": "T21",
                "label": "{{function}}",
                "function": "{{T1}}{{T2}}{{Q5}}",
                "temp": true
            },
            {
                "name": "T43",
                "label": "{{function}}",
                "function": "{{T3}}{{T4}}{{Q5}}",
                "temp": true
            },
            {
                "name": "A1",
                "label": "{{Q1}} portraits were submitted."
            },
            {
                "name": "A2",
                "label": "{{Q2}} landscapes were submitted."
            },
            {
                "name": "A3",
                "label": "{{Q3}} still lifes were submitted"
            },
            {
                "name": "A4",
                "label": "{{Q4}} abstract paintings were submitted."
            },
            {
                "name": "TO 5",
                "label": "{{Q3}} portraits were submitted.",
                "incorrect": true
            },
            {
                "name": "A6",
                "label": "{{Q4}} landscapes were submitted.",
                "incorrect": true
            },
            {
                "name": "A7",
                "label": "{{Q2}} still lifes were submitted.",
                "incorrect": true
            },
            {
                "name": "A8",
                "label": "{{Q1}} abstract paintings were submitted.",
                "incorrect": true
            }
        ],
        "uniques": true
    },
    "algorithm": {
        "name": "trueFalse",
        "template": "Multiple choice – standard",
        "params": {
            "countCorrect": 1,
            "countIncorrect": 2,
            "showCheckIcon":true
        }
    }
}</t>
  </si>
  <si>
    <r>
      <rPr>
        <rFont val="Calibri"/>
        <sz val="12.0"/>
      </rPr>
      <t xml:space="preserve">&lt;p&gt;Tres hermanas han dibujado en este diagrama las veces que han sacado a su perro de paseo durante la semana pasada. Basándote en él, selecciona la opción correcta.&lt;/p&gt;
Gráfico de pictograma
Serie: {{Q1}}, {{Q2}}, {{Q3}}
Eje X : "Natalia", "Marina", "Carmen"
Icono: </t>
    </r>
    <r>
      <rPr>
        <rFont val="Calibri"/>
        <color rgb="FF1155CC"/>
        <sz val="12.0"/>
        <u/>
      </rPr>
      <t>https://blueberry-assets.oneclick.es/M2_EyP_6b_2.png</t>
    </r>
  </si>
  <si>
    <t>Q1 = list = 2, 3, 4, 5
Q2 = list = 2, 3, 4, 5
Q3 = list = 2, 3, 4, 5
Q5 = list = -2, -1, 1, 2</t>
  </si>
  <si>
    <t>T1 = {{T1}} + {{T2}} + {{T3}}
T2 = {{T1}} + {{Q5}}
A1=Natalia lo ha paseado {{Q1}} veces.#*
A2=Marina lo ha paseado {{Q2}} veces.#*
A3=Carmen lo ha paseado {{Q3}} veces.#*
A4=Entre las tres lo han paseado {{T1}} veces.#*
A5=Natalia lo ha paseado {{Q3}} veces.#
A6=Marina lo ha paseado {{Q1}} veces.#
A7=Carmen lo ha paseado {{Q2}} veces.#
A8=Entre las tres lo han paseado {{T2}} veces.#</t>
  </si>
  <si>
    <t>&lt;p&gt;Cada punto representa 1 paseo.&lt;/p&gt;</t>
  </si>
  <si>
    <t>{
    "id": "M3-EyP-6b-I-2",
    "stimulus": "&lt;p&gt;Three sisters have represented in this diagram how many times they walked their dog during the past week. Choose the correct option.&lt;/p&gt;&lt;div style=\"display: flex; justify-content: center;\"&gt;&lt;div class=\"fr-chart\" data-chart='{\"type\": \"pictograph\", \"series\": [{\"img\": \"{{Q1.img}}\", \"value\":{{Q1}} },{\"img\": \"{{Q2.img}}\", \"value\":{{Q2}}},{\"img\": \"{{Q3.img}}\", \"value\":{{Q3}}}], \"labels\":[\"{{Q1.label}}\",\"{{Q2.label}}\",\"{{Q3.label}}\"]}'&gt;&lt;/div&gt;&lt;/div&gt;",
    "hint": "&lt;p&gt;Each dot represents 1 walk.&lt;/p&gt;",
    "feedback": "&lt;p&gt;Each dot represents 1 walk.&lt;/p&gt;",
    "seed": {
        "parameters": [
            {
                "name": "Q1",
                "label": "Aspen",
                "img": "https://blueberry-assets.oneclick.es/M2_EyP_6b_2.png",
                "list": [
                    2,
                    3,
                    4,
                    5
                ]
            },
            {
                "name": "Q2",
                "label": "Kimberly",
                "img": "https://blueberry-assets.oneclick.es/M2_EyP_6b_2.png",
                "list": [
                    2,
                    3,
                    4,
                    5
                ]
            },
            {
                "name": "Q3",
                "label": "Elsie",
                "img": "https://blueberry-assets.oneclick.es/M2_EyP_6b_2.png",
                "list": [
                    2,
                    3,
                    4,
                    5
                ]
            },
            {
                "name": "Q5",
                "label": null,
                "list": [
                    -2,
                    -1,
                    1,
                    2
                ]
            }
        ],
        "calculated": [
            {
                "name": "T1",
                "label": "{{function}}",
                "function": "{{Q1}}{{Q2}}{{Q3}}",
                "temp": true
            },
            {
                "name": "T2",
                "label": "{{function}}",
                "function": "{{Q1}}{{Q5}}",
                "temp": true
            },
            {
                "name": "A1",
                "label": "Aspen walked him {{Q1}} times."
            },
            {
                "name": "A2",
                "label": "Kimberly walked him {{Q2}} times."
            },
            {
                "name": "A3",
                "label": "Elsie walked him {{Q3}} times."
            },
            {
                "name": "A4",
                "label": "In total they walked him {{T1}} times."
            },
            {
                "name": "TO 5",
                "label": "Aspen walked him {{Q3}} times.",
                "incorrect": true
            },
            {
                "name": "A6",
                "label": "Kimberly walked him {{Q1}} times.",
                "incorrect": true
            },
            {
                "name": "A7",
                "label": "Elsie walked him {{Q2}} times.",
                "incorrect": true
            },
            {
                "name": "A8",
                "label": "In total they walked him {{T2}} times.",
                "incorrect": true
            }
        ],
        "uniques": true
    },
    "algorithm": {
        "name": "trueFalse",
        "template": "Multiple choice – standard",
        "params": {
            "countCorrect": 1,
            "countIncorrect": 2,
            "showCheckIcon": true
        }
    }
}</t>
  </si>
  <si>
    <r>
      <rPr>
        <rFont val="Calibri"/>
        <sz val="12.0"/>
      </rPr>
      <t xml:space="preserve">&lt;p&gt;El encargado de una feria ha dibujado así cuántas personas han usado tres de sus atracciones. Si cada punto del diagrama son 4 personas, determina cuál de estas opciones lo describe.&lt;/p&gt;
Gráfico de pictograma
Serie: {{Q1}}, {{Q2}}, {{Q3}}
Eje X : "Noria", "Tiovivo", "Castillo hinchable"
Icono: </t>
    </r>
    <r>
      <rPr>
        <rFont val="Calibri"/>
        <color rgb="FF1155CC"/>
        <sz val="12.0"/>
        <u/>
      </rPr>
      <t>https://blueberry-assets.oneclick.es/M2_EyP_6b_3.png</t>
    </r>
  </si>
  <si>
    <t>T1 = 4*{{Q1}}
T2 = 4*{{Q2}}
T3 = 4*{{Q3}}
T4 = {{T1}} + {{T2}} + {{T3}}
T5 = {{T4}} + {{Q5}}
A1={{T1}} personas han subido a la noria.#*
A2={{T2}} personas han subido al tiovivo.#*
A3={{T3}} personas han subido al castillo hinchable.#*
A4=En total, {{T4}} personas han subido a las tres atracciones.#*
A5={{T3}} personas han subido a la noria.#
A6={{T1}} personas han subido al tiovivo.#
A7={{T2}} personas han subido al castillo hinchable.#
A8=En total, {{T5}} personas han subido a las tres atracciones.#</t>
  </si>
  <si>
    <t>&lt;p&gt;Cada punto representa a 4 personas.&lt;/p&gt;</t>
  </si>
  <si>
    <t>{
    "id": "M3-EyP-6b-I-3",
    "stimulus": "&lt;p&gt;The manager of a fair recorded in this diagram how many people used three of its rides. If each dot represents 4 people, determine which of these options describes the diagram correctly.&lt;/p&gt;&lt;div style=\"display: flex; justify-content: center;\"&gt;&lt;div class=\"fr-chart\" data-chart='{\"type\": \"pictograph\", \"series\": [{\"img\": \"{{Q1.img}}\", \"value\":{{Q1}} },{\"img\": \"{{Q2.img}}\", \"value\":{{Q2}}},{\"img\": \"{{Q3.img}}\", \"value\":{{Q3}}}], \"labels\":[\"{{Q1.label}}\",\"{{Q2.label}}\",\"{{Q3.label}}\"]}'&gt;&lt;/div&gt;&lt;/div&gt;",
    "hint": "&lt;p&gt;Each dot represents 4 people.&lt;/p&gt;",
    "feedback": "&lt;p&gt;Each dot represents 4 people.&lt;/p&gt;",
    "seed": {
        "parameters": [
            {
                "name": "Q1",
                "label": "Ferris wheel",
                "img": "https://blueberry-assets.oneclick.es/M2_EyP_6b_3.png",
                "list": [
                    2,
                    3,
                    4,
                    5
                ]
            },
            {
                "name": "Q2",
                "label": "Merry-go-round",
                "img": "https://blueberry-assets.oneclick.es/M2_EyP_6b_3.png",
                "list": [
                    2,
                    3,
                    4,
                    5
                ]
            },
            {
                "name": "Q3",
                "label": "Bouncy castle",
                "img": "https://blueberry-assets.oneclick.es/M2_EyP_6b_3.png",
                "list": [
                    2,
                    3,
                    4,
                    5
                ]
            },
            {
                "name": "Q5",
                "label": null,
                "list": [
                    -2,
                    -1,
                    1,
                    2
                ]
            }
        ],
        "calculated": [
            {
                "name": "T1",
                "label": "{{function}}",
                "function": "4*{{Q1}}",
                "temp": true
            },
            {
                "name": "T2",
                "label": "{{function}}",
                "function": "4*{{Q2}}",
                "temp": true
            },
            {
                "name": "T3",
                "label": "{{function}}",
                "function": "4*{{Q3}}",
                "temp": true
            },
            {
                "name": "T4",
                "label": "{{function}}",
                "function": "{{T1}}{{T2}}{{T3}}",
                "temp": true
            },
            {
                "name": "T5",
                "label": "{{function}}",
                "function": "{{T4}}{{Q5}}",
                "temp": true
            },
            {
                "name": "A1",
                "label": "{{T1}} people rode the Ferris wheel."
            },
            {
                "name": "A2",
                "label": "{{T2}} people rode the merry-go-round."
            },
            {
                "name": "A3",
                "label": "{{T3}} people climbed the bouncy castle."
            },
            {
                "name": "A4",
                "label": "In total, {{T4}} people rode all three rides."
            },
            {
                "name": "TO 5",
                "label": "{{T3}} people rode the Ferris wheel.",
                "incorrect": true
            },
            {
                "name": "A6",
                "label": "{{T1}} people rode the merry-go-round.",
                "incorrect": true
            },
            {
                "name": "A7",
                "label": "{{T2}} people climbed the bouncy castle.",
                "incorrect": true
            },
            {
                "name": "A8",
                "label": "In total {{T5}} people rode all three rides.",
                "incorrect": true
            }
        ],
        "uniques": true
    },
    "algorithm": {
        "name": "trueFalse",
        "template": "Multiple choice – standard",
        "params": {
            "countCorrect": 1,
            "countIncorrect": 2,
            "showCheckIcon": true
        }
    }
}</t>
  </si>
  <si>
    <r>
      <rPr>
        <rFont val="Calibri"/>
        <sz val="12.0"/>
      </rPr>
      <t xml:space="preserve">&lt;p&gt;Cada punto de este diagrama representa las veces que tres hermanos han fregado los platos este mes. ¿Cuánto los ha fregado Manuel?&lt;/p&gt;
Gráfico de pictograma
Serie: {{Q1}}, {{Q2}}, {{Q3}}
Eje X : "Iván", "Toni", "Manuel"
Icono: </t>
    </r>
    <r>
      <rPr>
        <rFont val="Calibri"/>
        <color rgb="FF1155CC"/>
        <sz val="12.0"/>
        <u/>
      </rPr>
      <t>https://blueberry-assets.oneclick.es/M2_EyP_6b_1.png</t>
    </r>
  </si>
  <si>
    <t>&lt;p&gt;{{response}} veces.&lt;/p&gt;</t>
  </si>
  <si>
    <t>Q1 = list = 2, 3, 4, 5
Q2 = list = 2, 3, 4, 5
Q3 = list = 2, 3, 4, 5</t>
  </si>
  <si>
    <t>A1 = {{Q3}}</t>
  </si>
  <si>
    <t>&lt;p&gt;Cada punto representa 1 vez.&lt;/p&gt;</t>
  </si>
  <si>
    <t>{
    "id": "M3-EyP-6b-E-1",
    "stimulus": "&lt;p&gt;Each dot on this diagram represents the number of times three brothers have done the dishes this month. How many times has Lucca done the dishes?&lt;/p&gt;&lt;div style=\"display: flex; justify-content: center;\"&gt;&lt;div class=\"fr-chart\" data-chart='{\"type\": \"pictograph\", \"series\": [{\"img\": \"{{Q1.img}}\", \"value\":{{Q1}} },{\"img\": \"{{Q2.img}}\", \"value\":{{Q2}}},{\"img\": \"{{Q3.img}}\", \"value\":{{Q3}}}], \"labels\":[\"{{Q1.label}}\",\"{{Q2.label}}\",\"{{Q3.label}}\"]}'&gt;&lt;/div&gt;&lt;/div&gt;",
    "template": "&lt;p&gt;Lucca has done the dishes {{response}} times.&lt;/p&gt;",
    "hint": "&lt;p&gt;Each point represents 1 time.&lt;/p&gt;",
    "feedback": "&lt;p&gt;Each point represents 1 time.&lt;/p&gt;",
    "seed": {
        "parameters": [
            {
                "name": "Q1",
                "label": "Ethan",
                "img": "https://blueberry-assets.oneclick.es/M2_EyP_6b_1.png",
                "list": [
                    2,
                    3,
                    4,
                    5
                ]
            },
            {
                "name": "Q2",
                "label": "Anthony",
                "img": "https://blueberry-assets.oneclick.es/M2_EyP_6b_1.png",
                "list": [
                    2,
                    3,
                    4,
                    5
                ]
            },
            {
                "name": "Q3",
                "label": "Lucca",
                "img": "https://blueberry-assets.oneclick.es/M2_EyP_6b_1.png",
                "list": [
                    2,
                    3,
                    4,
                    5
                ]
            }
        ],
        "calculated": [
            {
                "name": "A1",
                "label": "{{function}}",
                "function": "{{Q3}}"
            }
        ],
        "uniques": true
    },
    "algorithm": {
        "name": "calculateOperation",
        "params": {
            "method": "equivLiteral",
            "keyboard": "NUMERICAL"
        }
    }
}</t>
  </si>
  <si>
    <r>
      <rPr>
        <rFont val="Calibri"/>
        <sz val="12.0"/>
      </rPr>
      <t xml:space="preserve">&lt;p&gt;Una tienda ha apuntado en este diagrama el número de personas que compran cada uno de estos tipos de leche. Como cada punto son 10 briks, ¿cuántos han vendido en total?&lt;/p&gt;
Gráfico de pictograma
Serie: {{Q1}}, {{Q2}}, {{Q3}}
Eje X : "Entera", "Desnatada", "Sin lactosa"
Icono: </t>
    </r>
    <r>
      <rPr>
        <rFont val="Calibri"/>
        <color rgb="FF1155CC"/>
        <sz val="12.0"/>
        <u/>
      </rPr>
      <t>https://blueberry-assets.oneclick.es/M2_EyP_6b_2.png</t>
    </r>
  </si>
  <si>
    <t>&lt;p&gt;{{response}} briks.&lt;/p&gt;</t>
  </si>
  <si>
    <t>A1 = 10*({{Q1}} + {{Q2}} + {{Q3}})</t>
  </si>
  <si>
    <t>&lt;p&gt;Cada punto representa 10 briks.&lt;/p&gt;</t>
  </si>
  <si>
    <t>{
    "id": "M3-EyP-6b-E-2",
    "stimulus": "&lt;p&gt;A store recorded on this diagram the number of people who bought each type of milk. Since each dot represents 10 briks, how many briks did they sell in total?&lt;/p&gt;&lt;div style=\"display: flex; justify-content: center;\"&gt;&lt;div class=\"fr-chart\" data-chart='{\"type\": \"pictograph\", \"series\": [{\"img\": \"{{Q1.img}}\", \"value\":{{Q1}} },{\"img\": \"{{Q2.img}}\", \"value\":{{Q2}}},{\"img\": \"{{Q3.img}}\", \"value\":{{Q3}}}], \"labels\":[\"{{Q1.label}}\",\"{{Q2.label}}\",\"{{Q3.label}}\"]}'&gt;&lt;/div&gt;&lt;/div",
    "template": "&lt;p&gt;They sold {{response}} briks.&lt;/p&gt;",
    "hint": "&lt;p&gt;Each dot represents 10 briks.&lt;/p&gt;",
    "feedback": "&lt;p&gt;Each dot represents 10 briks.&lt;/p&gt;",
    "seed": {
        "parameters": [
            {
                "name": "Q1",
                "label": "Whole",
                "img": "https://blueberry-assets.oneclick.es/M2_EyP_6b_2.png",
                "list": [
                    2,
                    3,
                    4,
                    5
                ]
            },
            {
                "name": "Q2",
                "label": "Skim",
                "img": "https://blueberry-assets.oneclick.es/M2_EyP_6b_2.png",
                "list": [
                    2,
                    3,
                    4,
                    5
                ]
            },
            {
                "name": "Q3",
                "label": "Lactose free",
                "img": "https://blueberry-assets.oneclick.es/M2_EyP_6b_2.png",
                "list": [
                    2,
                    3,
                    4,
                    5
                ]
            }
        ],
        "calculated": [
            {
                "name": "A1",
                "label": "{{function}}",
                "function": "10*({{Q1}}+{{Q2}}+{{Q3}})"
            }
        ],
        "uniques": true
    },
    "algorithm": {
        "name": "calculateOperation",
        "params": {
            "method": "equivLiteral",
            "keyboard": "NUMERICAL"
        }
    }
}</t>
  </si>
  <si>
    <r>
      <rPr>
        <rFont val="Calibri"/>
        <sz val="12.0"/>
      </rPr>
      <t xml:space="preserve">&lt;p&gt;En este diagrama se han dibujado los cromos que tienen tres amigos. Si cada punto representa {{Q4}} cromos, ¿cuántos tienen entre Marta y Pedro?&lt;/p&gt;
Gráfico de pictograma
Serie: {{Q1}}, {{Q2}}, {{Q3}}
Eje X : "Marta", "Daniel", "Pedro"
Icono: </t>
    </r>
    <r>
      <rPr>
        <rFont val="Calibri"/>
        <color rgb="FF1155CC"/>
        <sz val="12.0"/>
        <u/>
      </rPr>
      <t>https://blueberry-assets.oneclick.es/M2_EyP_6b_3.png</t>
    </r>
  </si>
  <si>
    <t>&lt;p&gt;{{response}} cromos.&lt;/p&gt;</t>
  </si>
  <si>
    <t>Q1 = list = 2, 3, 4, 5
Q2 = list = 2, 3, 4, 5
Q3 = list = 2, 3, 4, 5
Q4 = Min = 2; Max = 9; Step = 1</t>
  </si>
  <si>
    <t>A1 = {{Q4}}*({{Q1}} + {{Q3}})</t>
  </si>
  <si>
    <t>&lt;p&gt;Cada punto representa {{Q4}} cromos.&lt;/p&gt;</t>
  </si>
  <si>
    <t>{
    "id": "M3-EyP-6b-E-3",
    "stimulus": "&lt;p&gt;This diagram represents the stickers that three friends have. If each dot represents {{Q4}} stickers, how many do Martha and Peter have together?&lt;/p&gt;&lt;div style=\"display: flex; justify-content: center;\"&gt;&lt;div class=\"fr-chart\" data-chart='{\"type\": \"pictograph\", \"series\": [{\"img\": \"{{Q1.img}}\", \"value\":{{Q1}} },{\"img\": \"{{Q2.img}}\", \"value\":{{Q2}}},{\"img\": \"{{Q3.img}}\", \"value\":{{Q3}}}], \"labels\":[\"{{Q1.label}}\",\"{{Q2.label}}\",\"{{Q3.label}}\"]}'&gt;&lt;/div&gt;&lt;/div&gt;",
    "template": "&lt;p&gt;They have {{response}} stickers.&lt;/p&gt;",
    "hint": "&lt;p&gt;Each dot represents {{Q4}} stickers.&lt;/p&gt;",
    "feedback": "&lt;p&gt;Each dot represents {{Q4}} stickers.&lt;/p&gt;",
    "seed": {
        "parameters": [
            {
                "name": "Q1",
                "label": "Martha",
                "img": "https://blueberry-assets.oneclick.es/M2_EyP_6b_3.png",
                "list": [
                    2,
                    3,
                    4,
                    5
                ]
            },
            {
                "name": "Q2",
                "label": "Daniel",
                "img": "https://blueberry-assets.oneclick.es/M2_EyP_6b_3.png",
                "list": [
                    2,
                    3,
                    4,
                    5
                ]
            },
            {
                "name": "Q3",
                "label": "Peter",
                "img": "https://blueberry-assets.oneclick.es/M2_EyP_6b_3.png",
                "list": [
                    2,
                    3,
                    4,
                    5
                ]
            },
            {
                "name": "Q4",
                "label": null,
                "min": 2,
                "max": 9,
                "step": 1
            }
        ],
        "calculated": [
            {
                "name": "A1",
                "label": "{{function}}",
                "function": "{{Q4}}*({{Q1}}+{{Q3}})"
            }
        ],
        "uniques": true
    },
    "algorithm": {
        "name": "calculateOperation",
        "params": {
            "method": "equivLiteral",
            "keyboard": "NUMERICAL"
        }
    }
}</t>
  </si>
  <si>
    <t>M3-EyP-7a</t>
  </si>
  <si>
    <t>Interpreta datos en gráficos de barras</t>
  </si>
  <si>
    <t>&lt;p&gt;En este diagrama se han representado las actividades de inglés que ha hecho Paula durante la semana pasada. Indica si las siguientes afirmaciones son correctas o incorrectas.&lt;/p&gt;
Gráfica: (barras)
Serie "Actividades": {{Q1}}, {{Q2}}, {{Q3}},{{Q4}},{{Q5}}
Eje X: "Lunes", "Martes", Miércoles", "Jueves", "Viernes"</t>
  </si>
  <si>
    <t>True or False
*: countCorrect=1
*: countIncorrect=2
*: options=Correcto,Incorrecto</t>
  </si>
  <si>
    <t>Q1-Q5 = Min = 2; Max = 9; Step = 1</t>
  </si>
  <si>
    <t>A1=El lunes hizo {{Q1}} actividades.#*
A2=El martes hizo {{Q2}} actividades.#*
A3=El miércoles hizo {{Q3}} actividades.#*
A4=El jueves hizo {{Q4}} actividades.#*
A5=El viernes hizo {{Q5}} actividades.#*
A6=El lunes hizo {{Q3}} actividades.#
A7=El martes hizo {{Q1}} actividades.#
A8=El miércoles hizo {{Q4}} actividades.#
A9=El jueves hizo {{Q5}} actividades.#
A10=El viernes hizo {{Q2}} actividades.#</t>
  </si>
  <si>
    <t>&lt;p&gt;La altura de cada barra representa las actividades de cada día.&lt;/p&gt;</t>
  </si>
  <si>
    <t>{
    "id": "M3-EyP-7a-I-1",
    "stimulus": "&lt;p&gt;This diagram represents the activities that Paula did last week.&lt;/p&gt;&lt;div style=\"display:flex; justify-content:center;\"&gt;&lt;div class=\"fr-chart ct-chart ct-minor-seventh\" data-chart='{\"type\": \"bar\", \"series\": [{\"name\": \"Activities\", \"data\": [{{Q1}},{{Q2}},{{Q3}},{{Q4}},{{Q5}}]}], \"labels\":[\"Monday\",\"Tuesday\",\"Wednesday\",\"Thursday\",\"Friday\"]}'&gt;&lt;/div&gt;&lt;/div&gt;",
    "hint": "&lt;p&gt;The height of each bar represents the number of activities completed each day.&lt;/p&gt;",
    "feedback": "&lt;p&gt;The height of each bar represents the number of activities completed each day.&lt;/p&gt;",
    "seed": {
        "parameters": [
            {
                "name": "Q1",
                "label": null,
                "min": 2,
                "max": 9,
                "step": 1
            },
            {
                "name": "Q2",
                "label": null,
                "min": 2,
                "max": 9,
                "step": 1
            },
            {
                "name": "Q3",
                "label": null,
                "min": 2,
                "max": 9,
                "step": 1
            },
            {
                "name": "Q4",
                "label": null,
                "min": 2,
                "max": 9,
                "step": 1
            },
            {
                "name": "Q5",
                "label": null,
                "min": 2,
                "max": 9,
                "step": 1
            }
        ],
        "calculated": [
            {
                "name": "A1",
                "label": "On Monday she did {{Q1}} activities."
            },
            {
                "name": "A2",
                "label": "On Tuesday she did {{Q2}} activities."
            },
            {
                "name": "A3",
                "label": "On Wednesday she did {{Q3}} activities."
            },
            {
                "name": "A4",
                "label": "On Thursday she did {{Q4}} activities."
            },
            {
                "name": "TO 5",
                "label": "On Friday she did {{Q5}} activities."
            },
            {
                "name": "A6",
                "label": "On Monday she did {{Q3}} activities.",
                "incorrect": true
            },
            {
                "name": "A7",
                "label": "On Tuesday she did {{Q1}} activities.",
                "incorrect": true
            },
            {
                "name": "A8",
                "label": "On Wednesday she did {{Q4}} activities.",
                "incorrect": true
            },
            {
                "name": "A9",
                "label": "On Thursday she did {{Q5}} activities.",
                "incorrect": true
            },
            {
                "name": "A10",
                "label": "On Friday she did {{Q2}} activities.",
                "incorrect": true
            }
        ],
        "uniques": true
    },
    "algorithm": {
        "name": "trueFalse",
        "template": "Choice matrix – inline",
        "params": {
            "countCorrect": 1,
            "countIncorrect": 2,
            "showCheckIcon": false,
            "options": [
                "Correct",
                "Incorrect"
            ]
        }
    }
}</t>
  </si>
  <si>
    <t>&lt;p&gt;Este diagrama representa los sabores de helado favoritos de un grupo de niños. Indica si las siguientes afirmaciones son correctas o incorrectas.&lt;/p&gt;
Gráfica: (barras)
Serie "Niños": {{Q1}}, {{Q2}}, {{Q3}},{{Q4}}
Eje X: "Chocolate", "Vainilla", "Fresa","Nata"</t>
  </si>
  <si>
    <t>True or False
*: countCorrect=2
*: countIncorrect=1
*: options=Correcto,Incorrecto</t>
  </si>
  <si>
    <t>Q1-Q4 = Min = 2; Max = 9; Step = 1
Q5 = List = -2, -1, 1, 2
Q6 = List = 2, 3, 5, 6, 7</t>
  </si>
  <si>
    <t>T1 = {{Q1}} + {{Q2}} + {{Q3}} + {{Q4}}
T2 = {{Q1}} + {{Q2}} + {{Q3}} + {{Q4}} + {{Q5}}
A1=A {{Q1}} niños les gusta el chocolate.#*
A2=A {{Q2}} niños les gusta la vainilla.#*
A3=A {{Q3}} niños les gusta la fresa.#*
A4=A {{Q4}} niños les gusta la nata.#*
A5=Hay 4 sabores distintos.#*
A6=Se ha preguntado a {{T1}} niños.#*
A7=A {{Q3}} niños les gusta el chocolate.#
A8=A {{Q1}} niños les gusta la vainilla.#
A9=A {{Q4}} niños les gusta la fresa.#
A10=A {{Q2}} niños les gusta la nata.#
A11=Hay {{Q6}} sabores distintos.#
A12=Se ha preguntado a {{T2}} niños.#</t>
  </si>
  <si>
    <t>&lt;p&gt;La altura de cada barra representa a cuántos niños les gusta un sabor.&lt;/p&gt;</t>
  </si>
  <si>
    <t>{
    "id": "M3-EyP-7a-I-2",
    "stimulus": "&lt;p&gt;This diagram represents the favorite ice cream flavors of a group of children.&lt;/p&gt;&lt;div style=\"display:flex; justify-content:center;\"&gt;&lt;div class=\"fr-chart ct-chart ct-minor-seventh\" data-chart='{\"type\": \"bar\", \"series\": [{\"name\": \"Children\", \"data\": [{{Q1}},{{Q2}},{{Q3}},{{Q4}}]}], \"labels\":[\"Chocolate\",\"Vanilla\",\"Strawberry\",\"Cream\"]}'&gt;&lt;/div&gt;&lt;/div&gt;",
    "hint": "&lt;p&gt;The height of each bar represents how many children like that flavor.&lt;/p&gt;",
    "feedback": "&lt;p&gt;The height of each bar represents how many children like that flavor.&lt;/p&gt;",
    "seed": {
        "parameters": [
            {
                "name": "Q1",
                "label": null,
                "min": 2,
                "max": 9,
                "step": 1
            },
            {
                "name": "Q2",
                "label": null,
                "min": 2,
                "max": 9,
                "step": 1
            },
            {
                "name": "Q3",
                "label": null,
                "min": 2,
                "max": 9,
                "step": 1
            },
            {
                "name": "Q4",
                "label": null,
                "min": 2,
                "max": 9,
                "step": 1
            },
            {
                "name": "Q5",
                "label": null,
                "list": [
                    -2,
                    -1,
                    1,
                    2
                ]
            },
            {
                "name": "Q6",
                "label": null,
                "list": [
                    2,
                    3,
                    5,
                    6,
                    7
                ]
            }
        ],
        "calculated": [
            {
                "name": "T1",
                "label": "{{function}}",
                "function": "{{Q1}}+{{Q2}}+{{Q3}}+{{Q4}}",
                "temp": true
            },
            {
                "name": "T2",
                "label": "{{function}}",
                "function": "{{Q1}}+{{Q2}}+{{Q3}}+{{Q4}}+{{Q5}}",
                "temp": true
            },
            {
                "name": "A1",
                "label": "{{Q1}} children like chocolate."
            },
            {
                "name": "A2",
                "label": "{{Q2}} children like vanilla."
            },
            {
                "name": "A3",
                "label": "{{Q3}} children like strawberry."
            },
            {
                "name": "A4",
                "label": "{{Q4}} children like cream."
            },
            {
                "name": "TO 5",
                "label": "There are 4 different flavors."
            },
            {
                "name": "A6",
                "label": "{{T1}} children participated in the survey."
            },
            {
                "name": "A7",
                "label": "{{Q3}} children like chocolate.",
                "incorrect": true
            },
            {
                "name": "A8",
                "label": "{{Q1}} children like vanilla.",
                "incorrect": true
            },
            {
                "name": "A9",
                "label": "{{Q4}} children like strawberry.",
                "incorrect": true
            },
            {
                "name": "A10",
                "label": "{{Q2}} children like cream.",
                "incorrect": true
            },
            {
                "name": "A11",
                "label": "There is {{Q6}} different flavors.",
                "incorrect": true
            },
            {
                "name": "A12",
                "label": "{{T2}} children participated in the survey.",
                "incorrect": true
            }
        ],
        "uniques": true
    },
    "algorithm": {
        "name": "trueFalse",
        "template": "Choice matrix – inline",
        "params": {
            "countCorrect": 2,
            "countIncorrect": 1,
            "showCheckIcon": false,
            "options": [
                "Correct",
                "Incorrect"
            ]
        }
    }
}</t>
  </si>
  <si>
    <t>&lt;p&gt;Lucas ha apuntado las canicas de cada color que tiene en este diagrama de barras. Selecciona si las siguientes afirmaciones son correctas o no.&lt;/p&gt;
Gráfica: (barras)
Serie "Canicas": {{Q1}}, {{Q2}}, {{Q3}}, {{Q4}}
Eje X: "{{Q7}}", "{{Q8}}", "{{Q9}}", "{{Q10}}"</t>
  </si>
  <si>
    <t>Multiple Choice
*: countCorrect=1
*: countIncorrect=2</t>
  </si>
  <si>
    <t>Q1-Q4 = Min = 2; Max = 9; Step = 1
Q5 = List = -2, -1, 1, 2
Q6 = List = 2, 3, 5, 6, 7
Q7 = List = azules, verdes, rojas, amarillas, blancas
Q8 = List = azules, verdes, rojas, amarillas, blancas
Q9 = List = azules, verdes, rojas, amarillas, blancas
Q10 = List = azules, verdes, rojas, amarillas, blancas</t>
  </si>
  <si>
    <t>T1 = {{Q1}} + {{Q2}} + {{Q3}} + {{Q4}}
T2 = {{Q1}} + {{Q2}} + {{Q3}} + {{Q4}} + {{Q5}}
T3 = Lemonlib.numToWord({{Q6}})
A1=Tiene {{Q1}} canicas {{Q7}}.#*
A2=Tiene {{Q2}} canicas {{Q8}}.#*
A3=Tiene {{Q3}} canicas {{Q9}}.#*
A4=Tiene {{Q4}} canicas {{Q10}}.#*
A5=En total tiene {{T1}} canicas.#*
A6=Tiene {{Q4}} canicas {{Q7}}.#
A7=Tiene {{Q3}} canicas {{Q8}}.#
A8=Tiene {{Q1}} canicas {{Q9}}.#
A9=Tiene {{Q2}} canicas {{Q10}}.#
A10=En total tiene {{T2}} canicas.#</t>
  </si>
  <si>
    <t>&lt;p&gt;La altura de cada barra representa cuántas canicas tiene de cada color.&lt;/p&gt;</t>
  </si>
  <si>
    <t>{
    "id": "M3-EyP-7a-I-3",
    "stimulus": "&lt;p&gt;Lucas represented the different colored marbles he has on this bar chart.&lt;/p&gt;&lt;div style=\"display:flex; justify-content:center;\"&gt;&lt;div class=\"fr-chart ct-chart ct-minor-seventh\" data-chart='{\"type\": \"bar\", \"series\": [{\"name\": \"Marbles\", \"data\": [{{Q1}},{{Q2}},{{Q3}},{{Q4}}]}], \"labels\":[\"{{Q7}}\",\"{{Q8}}\",\"{{Q9}}\",\"{{Q10}}\"]}'&gt;&lt;/div&gt;&lt;/div&gt;",
    "hint": "&lt;p&gt;The height of each bar represents the number of marbles of each color.&lt;/p&gt;",
    "feedback": "&lt;p&gt;The height of each bar represents the number of marbles of each color.&lt;/p&gt;",
    "seed": {
        "parameters": [
            {
                "name": "Q1",
                "label": null,
                "min": 2,
                "max": 9,
                "step": 1
            },
            {
                "name": "Q2",
                "label": null,
                "min": 2,
                "max": 9,
                "step": 1
            },
            {
                "name": "Q3",
                "label": null,
                "min": 2,
                "max": 9,
                "step": 1
            },
            {
                "name": "Q4",
                "label": null,
                "min": 2,
                "max": 9,
                "step": 1
            },
            {
                "name": "Q5",
                "label": null,
                "list": [
                    -2,
                    -1,
                    1,
                    2
                ]
            },
            {
                "name": "Q6",
                "label": null,
                "list": [
                    2,
                    3,
                    5,
                    6,
                    7
                ]
            },
            {
                "name": "Q7",
                "label": null,
                "list": [
                    "Blue",
                    "Green",
                    "Red",
                    "Yellow",
                    "White"
                ]
            },
            {
                "name": "Q8",
                "label": null,
                "list": [
                    "Blue",
                    "Green",
                    "Red",
                    "Yellow",
                    "White"
                ]
            },
            {
                "name": "Q9",
                "label": null,
                "list": [
                    "Blue",
                    "Green",
                    "Red",
                    "Yellow",
                    "White"
                ]
            },
            {
                "name": "Q10",
                "label": null,
                "list": [
                    "Blue",
                    "Green",
                    "Red",
                    "Yellow",
                    "White"
                ]
            }
        ],
        "calculated": [
            {
                "name": "T1",
                "label": "{{function}}",
                "function": "{{Q1}}+{{Q2}}+{{Q3}}+{{Q4}}",
                "temp": true
            },
            {
                "name": "T2",
                "label": "{{function}}",
                "function": "{{Q1}}+{{Q2}}+{{Q3}}+{{Q4}}+{{Q5}}",
                "temp": true
            },
            {
                "name": "T7",
                "label": "{{function}}",
                "function": "'{{Q7}}'.toLowerCase()",
                "temp": true
            },
            {
                "name": "T8",
                "label": "{{function}}",
                "function": "'{{Q8}}'.toLowerCase()",
                "temp": true
            },
            {
                "name": "T9",
                "label": "{{function}}",
                "function": "'{{Q9}}'.toLowerCase()",
                "temp": true
            },
            {
                "name": "T10",
                "label": "{{function}}",
                "function": "'{{Q10}}'.toLowerCase()",
                "temp": true
            },
            {
                "name": "T3",
                "label": "{{function}}",
                "function": "Lemonlib.numToWord({{Q6}})",
                "temp": true
            },
            {
                "name": "A1",
                "label": "He has {{Q1}} {{T7}} marbles."
            },
            {
                "name": "A2",
                "label": "He has {{Q2}} {{T8}} marbles."
            },
            {
                "name": "A3",
                "label": "He has {{Q3}} {{T9}} marbles."
            },
            {
                "name": "A4",
                "label": "He has {{Q4}} {{T10}} marbles."
            },
            {
                "name": "TO 5",
                "label": "In total he has {{T1}} marbles."
            },
            {
                "name": "A6",
                "label": "He has {{Q4}} {{T7}} marbles.",
                "incorrect": true
            },
            {
                "name": "A7",
                "label": "He has {{Q3}} {{T8}} marbles.",
                "incorrect": true
            },
            {
                "name": "A8",
                "label": "He has {{Q1}} {{T9}} marbles.",
                "incorrect": true
            },
            {
                "name": "A9",
                "label": "He has {{Q2}} {{T10}} marbles.",
                "incorrect": true
            },
            {
                "name": "A10",
                "label": "In total he has {{T2}} marbles.",
                "incorrect": true
            }
        ],
        "uniques": true
    },
    "algorithm": {
        "name": "trueFalse",
        "template": "Multiple choice – multiple response",
        "params": {
            "countCorrect": 1,
            "countIncorrect": 2,
            "showCheckIcon": false,
            "columns": 3
        }
    }
}</t>
  </si>
  <si>
    <t>&lt;p&gt;En este diagrama aparecen representados los peces de colores que hay en un acuario. Completa la siguiente afirmación.&lt;/p&gt;
Gráfica: (barras)
Serie "Peces": {{Q1}}, {{Q2}}, {{Q3}}, {{Q4}}
Eje X: "{{Q1}}", "{{Q1}}", "{{Q1}}", "{{Q1}}"</t>
  </si>
  <si>
    <t>&lt;p&gt;En el acuario hay {{response}} peces.&lt;/p&gt;</t>
  </si>
  <si>
    <t>Q1-Q4 = Min = 2; Max = 9; Step = 1
Q5 = List = azules, verdes, rojos, amarillos, blancos
Q6 = List = azules, verdes, rojos, amarillos, blancos
Q7 = List = azules, verdes, rojos, amarillos, blancos
Q8 = List = azules, verdes, rojos, amarillos, blancos</t>
  </si>
  <si>
    <t>A1 = {{Q1}} + {{Q2}} + {{Q3}} + {{Q4}}</t>
  </si>
  <si>
    <t>&lt;p&gt;La altura de cada barra representa el número de peces de cada color.&lt;/p&gt;</t>
  </si>
  <si>
    <t>{
    "id": "M3-EyP-7a-E-1",
    "stimulus": "&lt;p&gt;This diagram represents the different colored goldfish in an aquarium.&lt;/p&gt;&lt;div style=\"display:flex; justify-content:center;\"&gt;&lt;div class=\"fr-chart ct-chart ct-minor-seventh\" data-chart='{\"type\": \"bar\", \"series\": [{\"name\": \"Goldfish\", \"data\": [{{Q1}},{{Q2}},{{Q3}},{{Q4}}]}], \"labels\":[\"{{Q5}}\",\"{{Q6}}\",\"{{Q7}}\",\"{{Q8}}\"]}'&gt;&lt;/div&gt;&lt;/div&gt;",
    "template": "&lt;p&gt;In the aquarium there are {{response}} fish.&lt;/p&gt;",
    "hint": "&lt;p&gt;The height of each bar represents the number of fish of each color.&lt;/p&gt;",
    "feedback": "&lt;p&gt;The height of each bar represents the number of fish of each color.&lt;/p&gt;",
    "seed": {
        "parameters": [
            {
                "name": "Q1",
                "label": null,
                "min": 2,
                "max": 9,
                "step": 1
            },
            {
                "name": "Q2",
                "label": null,
                "min": 2,
                "max": 9,
                "step": 1
            },
            {
                "name": "Q3",
                "label": null,
                "min": 2,
                "max": 9,
                "step": 1
            },
            {
                "name": "Q4",
                "label": null,
                "min": 2,
                "max": 9,
                "step": 1
            },
            {
                "name": "Q5",
                "label": null,
                "list": [
                    "Blue",
                    "Orange",
                    "Red",
                    "Yellow",
                    "White"
                ]
            },
            {
                "name": "Q6",
                "label": null,
                "list": [
                    "Blue",
                    "Orange",
                    "Red",
                    "Yellow",
                    "White"
                ]
            },
            {
                "name": "Q7",
                "label": null,
                "list": [
                    "Blue",
                    "Orange",
                    "Red",
                    "Yellow",
                    "White"
                ]
            },
            {
                "name": "Q8",
                "label": null,
                "list": [
                    "Blue",
                    "Orange",
                    "Red",
                    "Yellow",
                    "White"
                ]
            }
        ],
        "calculated": [
            {
                "name": "A1",
                "label": "{{function}}",
                "function": "{{Q1}}+{{Q2}}+{{Q3}}+{{Q4}}"
            }
        ],
        "uniques": true
    },
    "algorithm": {
        "name": "calculateOperation",
        "params": {
            "method": "equivLiteral",
            "keyboard": "NUMERICAL"
        }
    }
}</t>
  </si>
  <si>
    <t>&lt;p&gt;Un equipo de deportistas ha apuntado en este diagrama de barras las medallas que han conseguido entre todos. Completa la siguiente oración.&lt;/p&gt;
Gráfica: (barras)
Serie "Atletas": {{Q1}}, {{Q2}}, {{Q3}}
Eje X: "{{Q4}}", "{{Q5}}", "{{Q6}}"</t>
  </si>
  <si>
    <t>&lt;p&gt;Entre todos tienen {{response}} medallas en pruebas de {{Q4}}.&lt;/p&gt;</t>
  </si>
  <si>
    <t>Q1-Q3 = Min = 2; Max = 9; Step = 1
Q4 = List = salto, velocidad, fuerza, coordinación
Q5 = List = salto, velocidad, fuerza, coordinación
Q6 = List = salto, velocidad, fuerza, coordinación</t>
  </si>
  <si>
    <t>&lt;p&gt;La altura de cada barra representa el número de medallas.&lt;/p&gt;</t>
  </si>
  <si>
    <t>{
    "id": "M3-EyP-7a-E-2",
    "stimulus": "&lt;p&gt;A team of athletes represented the medals they have achieved together in this bar chart.&lt;/p&gt;&lt;div style=\"display:flex; justify-content:center;\"&gt;&lt;div class=\"fr-chart ct-chart ct-minor-seventh\" data-chart='{\"type\": \"bar\", \"series\": [{\"name\": \"Athletes\", \"data\": [{{Q1}},{{Q2}},{{Q3}}]}], \"labels\":[\"{{Q4}}\",\"{{Q5}}\",\"{{Q6}}\"]}'&gt;&lt;/div&gt;&lt;/div&gt;",
    "template": "&lt;p&gt;Together they have achieved {{response}} medals in {{T1}} competitions.&lt;/p&gt;",
    "hint": "&lt;p&gt;The height of each bar represents the number of medals.&lt;/p&gt;",
    "feedback": "&lt;p&gt;The height of each bar represents the number of medals.&lt;/p&gt;",
    "seed": {
        "parameters": [
            {
                "name": "Q1",
                "label": null,
                "min": 2,
                "max": 9,
                "step": 1
            },
            {
                "name": "Q2",
                "label": null,
                "min": 2,
                "max": 9,
                "step": 1
            },
            {
                "name": "Q3",
                "label": null,
                "min": 2,
                "max": 9,
                "step": 1
            },
            {
                "name": "Q4",
                "label": null,
                "list": [
                    "Long Jump",
                    "Speed",
                    "Force",
                    "Coordination"
                ]
            },
            {
                "name": "Q5",
                "label": null,
                "list": [
                    "Long Jump",
                    "Speed",
                    "Force",
                    "Coordination"
                ]
            },
            {
                "name": "Q6",
                "label": null,
                "list": [
                    "Long Jump",
                    "Speed",
                    "Force",
                    "Coordination"
                ]
            }
        ],
        "calculated": [
            {
                "name": "T1",
                "label": "{{function}}",
                "function": "'{{Q4}}'.toLowerCase()",
                "temp": true
            },
            {
                "name": "A1",
                "label": "{{function}}",
                "function": "{{Q1}}"
            }
        ],
        "uniques": true
    },
    "algorithm": {
        "name": "calculateOperation",
        "params": {
            "method": "equivLiteral",
            "keyboard": "NUMERICAL"
        }
    }
}</t>
  </si>
  <si>
    <t>&lt;p&gt;Una empresa ha dibujado en este diagrama de barras los obreros que necesita para restaurar un edificio. Completa la siguiente oración.&lt;/p&gt;
Gráfica: (barras)
Serie "Profesionales": {{Q1}}, {{Q2}}, {{Q3}}, {{Q4}}
Eje X: "{{Q5}}", "{{Q6}}", "{{Q7}}", "{{Q8}}"</t>
  </si>
  <si>
    <t>&lt;p&gt;Necesita {{response}} {{Q7}}.&lt;/p&gt;</t>
  </si>
  <si>
    <t>Q1-Q4 = Min = 2; Max = 9; Step = 1
Q5 = List = albañiles, fontaneros, carpinteros, electricistas, alicatadores
Q6 = List = albañiles, fontaneros, carpinteros, electricistas, alicatadores
Q7 = List = albañiles, fontaneros, carpinteros, electricistas, alicatadores
Q8 = List = albañiles, fontaneros, carpinteros, electricistas, alicatadores</t>
  </si>
  <si>
    <t>&lt;p&gt;La altura de cada barra representa los obreros que se necesitan.&lt;/p&gt;</t>
  </si>
  <si>
    <t>{
    "id": "M3-EyP-7a-E-3",
    "stimulus": "&lt;p&gt;A company represented on this bar chart the workers it needs to restore a building.&lt;/p&gt;&lt;div style=\"display:flex; justify-content:center;\"&gt;&lt;div class=\"fr-chart ct-chart ct-minor-seventh\" data-chart='{\"type\": \"bar\", \"series\": [{\"name\": \"Workers\", \"data\": [{{Q1}},{{Q2}},{{Q3}},{{Q4}}]}], \"labels\":[\"{{Q5}}\",\"{{Q6}}\",\"{{Q7}}\",\"{{Q8}}\"]}'&gt;&lt;/div&gt;&lt;/div&gt;",
    "template": "&lt;p&gt;The company needs {{response}} {{T1}}.&lt;/p&gt;",
    "hint": "&lt;p&gt;The height of each bar represents the number of workers needed.&lt;/p&gt;",
    "feedback": "&lt;p&gt;The height of each bar represents the number of workers needed.&lt;/p&gt;",
    "seed": {
        "parameters": [
            {
                "name": "Q1",
                "label": null,
                "min": 2,
                "max": 9,
                "step": 1
            },
            {
                "name": "Q2",
                "label": null,
                "min": 2,
                "max": 9,
                "step": 1
            },
            {
                "name": "Q3",
                "label": null,
                "min": 2,
                "max": 9,
                "step": 1
            },
            {
                "name": "Q4",
                "label": null,
                "min": 2,
                "max": 9,
                "step": 1
            },
            {
                "name": "Q5",
                "label": null,
                "list": [
                    "Masons",
                    "Plumbers",
                    "Carpenters",
                    "Electricians",
                    "Tilers"
                ]
            },
            {
                "name": "Q6",
                "label": null,
                "list": [
                    "Masons",
                    "Plumbers",
                    "Carpenters",
                    "Electricians",
                    "Tilers"
                ]
            },
            {
                "name": "Q7",
                "label": null,
                "list": [
                    "Masons",
                    "Plumbers",
                    "Carpenters",
                    "Electricians",
                    "Tilers"
                ]
            },
            {
                "name": "Q8",
                "label": null,
                "list": [
                    "Masons",
                    "Plumbers",
                    "Carpenters",
                    "Electricians",
                    "Tilers"
                ]
            }
        ],
        "calculated": [
            {
                "name": "T1",
                "label": "{{function}}",
                "function": "'{{Q7}}'.toLowerCase()",
                "temp": true
            },
            {
                "name": "A1",
                "label": "{{function}}",
                "function": "{{Q3}}"
            }
        ],
        "uniques": true
    },
    "algorithm": {
        "name": "calculateOperation",
        "params": {
            "method": "equivLiteral",
            "keyboard": "NUMERICAL"
        }
    }
}</t>
  </si>
  <si>
    <t>M3-EyP-7b</t>
  </si>
  <si>
    <t>Elabora gráficos de barras</t>
  </si>
  <si>
    <t>Pedro ha recogido flores de distintos colores para hacer un ramo. Observa la tabla y construye el gráfico de barras.
Barchart Output
Q1.label="Rojas"
Q1.img = Icono flor roja
Q2.label="Rosas"
Q2.img = Icono flor rosa
Q3.label="Amarillas"
Q3.img = Icono flor amarilla
Q4.label="Azules"
Q4.img = Icono flor azul</t>
  </si>
  <si>
    <t>Barchart Output</t>
  </si>
  <si>
    <t>Q1 = Min = 1; Max = 10; Step = 1
Q2 = Min = 1; Max = 10; Step = 1
Q3 = Min = 1; Max = 10; Step = 1
Q4 = Min = 1; Max = 10; Step = 1</t>
  </si>
  <si>
    <t>La altura de las barras representa el número de flores de cada color.</t>
  </si>
  <si>
    <t>{
    "id": "M3-EyP-7b-I-1",
    "stimulus": "&lt;p&gt;Peter has collected flowers of different colors to make a bouquet. Look at the table and construct the bar graph.&lt;/p&gt;",
    "hint": "The height of the bars represents the number of flowers of each color.",
    "feedback": "The height of the bars represents the number of flowers of each color.",
    "seed": {
        "parameters": [
            {
                "name": "Q1",
                "label": "Red",
                "img": "https://blueberry-assets.oneclick.es/M3_EyP_7b_1.svg",
                "theme": "theme-dark-orange",
                "min": 1,
                "max": 10,
                "step": 1
            },
            {
                "name": "Q2",
                "label": "Pink",
                "img": "https://blueberry-assets.oneclick.es/M3_EyP_7b_2.svg",
                "theme": "theme-violet",
                "min": 1,
                "max": 10,
                "step": 1
            },
            {
                "name": "Q3",
                "label": "Yellow",
                "img": "https://blueberry-assets.oneclick.es/M3_EyP_7b_3.svg",
                "theme": "theme-light-orange",
                "min": 1,
                "max": 10,
                "step": 1
            },
            {
                "name": "Q4",
                "label": "Blue",
                "img": "https://blueberry-assets.oneclick.es/M3_EyP_7b_4.svg",
                "theme": "theme-dark-blue",
                "min": 1,
                "max": 10,
                "step": 1
            }
        ],
        "uniques": true
    },
    "algorithm": {
        "name": "barchart",
        "params": {
            "labelY": "",
            "labelsX": [
                {
                    "label": "Flowers",
                    "theme": "theme-violet"
                }
            ],
            "tableEnable": true,
            "tablePosition": "LEFT",
            "multiplier": 1
        }
    }
}</t>
  </si>
  <si>
    <t>Lorena ha encontrado en el sótano de la casa de su abuela una caja con bolas de billar de colores. Observa la tabla y construye el gráfico de barras.
Barchart Output
Q1.label="Blanca"
Q1.img = Icono bola blanca
Q2.label="Negra"
Q2.img = Icono bola negra
Q3.label="Lisa"
Q3.img = Icono bola roja lisa
Q3.label="Rayada"
Q3.img = Icono bola roja rayada</t>
  </si>
  <si>
    <t>Q1 = Min = 1; Max = 5; Step = 1
Q2 = Min = 1; Max = 5; Step = 1
Q3 = Min = 1; Max = 5; Step = 1
Q4 = Min = 1; Max = 5; Step = 1</t>
  </si>
  <si>
    <t>La altura de las barras representa el número de bolas de cada color.</t>
  </si>
  <si>
    <t>{
    "id": "M3-EyP-7b-I-2",
    "stimulus": "&lt;p&gt;Lidia has found a box of colored billiard balls in the basement of her grandmother's house. Look at the table and construct the bar chart.&lt;/p&gt;",
    "hint": "The height of the bars represents the number of balls of each color.",
    "feedback": "The height of the bars represents the number of balls of each color.",
    "seed": {
        "parameters": [
            {
                "name": "Q1",
                "label": "White",
                "img": "https://blueberry-assets.oneclick.es/M3_EyP_7b_5.svg",
                "theme": "theme-light-blue",
                "min": 1,
                "max": 5,
                "step": 1
            },
            {
                "name": "Q2",
                "label": "Black",
                "img": "https://blueberry-assets.oneclick.es/M3_EyP_7b_6.svg",
                "theme": "theme-bordeaux",
                "min": 1,
                "max": 5,
                "step": 1
            },
            {
                "name": "Q3",
                "label": "Solid",
                "img": "https://blueberry-assets.oneclick.es/M3_EyP_7b_7.svg",
                "theme": "theme-violet",
                "min": 1,
                "max": 5,
                "step": 1
            },
            {
                "name": "Q4",
                "label": "Striped",
                "img": "https://blueberry-assets.oneclick.es/M3_EyP_7b_8.svg",
                "theme": "theme-turquoise",
                "min": 1,
                "max": 5,
                "step": 1
            }
        ],
        "uniques": true
    },
    "algorithm": {
        "name": "barchart",
        "params": {
            "labelY": "",
            "labelsX": [
                {
                    "label": "Balls",
                    "theme": "theme-violet"
                }
            ],
            "tableEnable": true,
            "tablePosition": "LEFT",
            "multiplier": 1
        }
    }
}</t>
  </si>
  <si>
    <t>El encargado de un supermercado ha anotado el número de vehículos que hay en el aparcamiento. Observa la tabla y construye el gráfico de barras.
Barchart Output
Q1.label="Coche"
Q1.img = Icono coche M3_EyP_7b_9
Q2.label="Moto"
Q2.img = Icono moto M3_EyP_7b_10
Q3.label="Bicicleta"
Q3.img = Icono bicicleta M3_EyP_7b_11
Q3.label="Patinete"
Q3.img = Icono Patinete M3_EyP_7b_12</t>
  </si>
  <si>
    <t>La altura de las barras representa el número de vehículos de cada tipo.</t>
  </si>
  <si>
    <t>La altura de la barra es el número de vehículos que hay de cada tipo.</t>
  </si>
  <si>
    <t>{
    "id": "M3-EyP-7b-I-3",
    "stimulus": "&lt;p&gt;The manager of a supermarket has recorded the number of vehicles in the parking lot. Look at the table and construct the bar chart.&lt;/p&gt;",
    "hint": "The height of the bars represents the number of vehicles of each type.",
    "feedback": "The height of the bars represents the number of vehicles of each type.",
    "seed": {
        "parameters": [
            {
                "name": "Q1",
                "label": "Cars",
                "img": "https://blueberry-assets.oneclick.es/M3_EyP_7b_9.svg",
                "theme": "theme-dark-orange",
                "min": 1,
                "max": 10,
                "step": 1
            },
            {
                "name": "Q2",
                "label": "Motorbikes",
                "img": "https://blueberry-assets.oneclick.es/M3_EyP_7b_10.svg",
                "theme": "theme-green",
                "min": 1,
                "max": 10,
                "step": 1
            },
            {
                "name": "Q3",
                "label": "Bicycles",
                "img": "https://blueberry-assets.oneclick.es/M3_EyP_7b_11.svg",
                "theme": "theme-dark-blue",
                "min": 1,
                "max": 10,
                "step": 1
            },
            {
                "name": "Q4",
                "label": "Scooters",
                "img": "https://blueberry-assets.oneclick.es/M3_EyP_7b_12.svg",
                "theme": "theme-bordeaux",
                "min": 1,
                "max": 10,
                "step": 1
            }
        ],
        "uniques": true
    },
    "algorithm": {
        "name": "barchart",
        "params": {
            "labelY": "",
            "labelsX": [
                {
                    "label": "Vehicles",
                    "theme": "theme-violet"
                }
            ],
            "tableEnable": true,
            "tablePosition": "LEFT",
            "multiplier": 1
        }
    }
}</t>
  </si>
  <si>
    <t>Códigos</t>
  </si>
  <si>
    <t>Utiliza la propiedad conmutativa de la suma (nºs naturales de entre 3 y 5 cifras)</t>
  </si>
  <si>
    <t>No hacer</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</si>
  <si>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</si>
  <si>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</si>
  <si>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</si>
  <si>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M3-NyO-16a</t>
  </si>
  <si>
    <t>Identifica los términos de la multiplicación: factores, producto, multiplicador y multiplicando</t>
  </si>
  <si>
    <t>M3-NyO-21b</t>
  </si>
  <si>
    <t>Reconoce divisores utilizando las tablas de multiplicar</t>
  </si>
  <si>
    <t>M3-NyO-22f</t>
  </si>
  <si>
    <t>Representa fracciones en la recta numérica</t>
  </si>
  <si>
    <t>Esperando plantilla</t>
  </si>
  <si>
    <t>M3-MyM-2a</t>
  </si>
  <si>
    <t>Reconoce el metro y sus múltiplos (km, hm, dam) como unidades para medir longitudes o distancias</t>
  </si>
  <si>
    <t>M3-MyM-16c</t>
  </si>
  <si>
    <t>Reconoce las equivalencias entre monedas y billetes brasileños</t>
  </si>
  <si>
    <t>M3-MyM-16d</t>
  </si>
  <si>
    <t>M3-G-14a</t>
  </si>
  <si>
    <t>Distingue entre líneas rectas y curvas</t>
  </si>
  <si>
    <t>M3-G-2a</t>
  </si>
  <si>
    <t>Reconoce distintas posiciones de rectas y circunferencias entre sí (recta exterior, tangente y secante)</t>
  </si>
  <si>
    <t>M3-G-2b</t>
  </si>
  <si>
    <t>Reconoce distintas posiciones de dos circunferencias entre sí (exterior, interior, tangente (exterior e interior) y secante)</t>
  </si>
  <si>
    <t>M3-G-3b</t>
  </si>
  <si>
    <t>Mide ángulos con el transportador</t>
  </si>
  <si>
    <t>M3-G-4a</t>
  </si>
  <si>
    <t>Clasifica ángulos según su posición (consecutivos, adyacentes, opuestos por el vértice)</t>
  </si>
  <si>
    <t>M3-G-10a</t>
  </si>
  <si>
    <t>Reconoce los elementos básicos relacionados con la circunferencia y el círculo (centro, radio, diámetro, arco)</t>
  </si>
  <si>
    <t>M3-G-10b</t>
  </si>
  <si>
    <t>Diferencia entre circunferencia y círculo</t>
  </si>
  <si>
    <t>M3-G-15a</t>
  </si>
  <si>
    <t>Reconoce figuras congruentes sobre mallas cuadradas</t>
  </si>
  <si>
    <t>M3-G-13a</t>
  </si>
  <si>
    <t>Reconoce cuerpos geométricos a partir de su desarrollo plano</t>
  </si>
  <si>
    <t>M3-G-18a</t>
  </si>
  <si>
    <t>M3-EyP-1b</t>
  </si>
  <si>
    <t>Identifica datos cualitativos y cuantitativos</t>
  </si>
  <si>
    <t>M3-EyP-4b</t>
  </si>
  <si>
    <t>Identifica cuándo un suceso es seguro, posible e imposible</t>
  </si>
  <si>
    <t>M3-G-16a</t>
  </si>
  <si>
    <t>Describe trayectos en planos o croquis sencillos con ejes cartesianos</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</si>
  <si>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</si>
  <si>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</si>
  <si>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</si>
  <si>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</si>
  <si>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</si>
  <si>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</si>
  <si>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</si>
  <si>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</si>
  <si>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</si>
  <si>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</si>
  <si>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</si>
  <si>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</si>
  <si>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</si>
  <si>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</si>
  <si>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</si>
  <si>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</si>
  <si>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</si>
  <si>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</si>
  <si>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</si>
  <si>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</si>
  <si>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</si>
  <si>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</si>
  <si>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</si>
  <si>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</si>
  <si>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</si>
  <si>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</si>
  <si>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</si>
  <si>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</si>
  <si>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</si>
  <si>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</si>
  <si>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</si>
  <si>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</si>
  <si>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</si>
  <si>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</si>
  <si>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</si>
  <si>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</si>
  <si>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</si>
  <si>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</si>
  <si>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</si>
  <si>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</si>
  <si>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</si>
  <si>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</si>
  <si>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</si>
  <si>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</si>
  <si>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</si>
  <si>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</si>
  <si>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</si>
  <si>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</si>
  <si>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</si>
  <si>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</si>
  <si>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</si>
  <si>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</si>
  <si>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</si>
  <si>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</si>
  <si>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</si>
  <si>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</si>
  <si>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</si>
  <si>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</si>
  <si>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</si>
  <si>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</si>
  <si>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</si>
  <si>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</si>
  <si>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</si>
  <si>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</si>
  <si>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</si>
  <si>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</si>
  <si>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</si>
  <si>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</si>
  <si>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</si>
  <si>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</si>
  <si>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</si>
  <si>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</si>
  <si>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</si>
  <si>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</si>
  <si>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</si>
  <si>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</si>
  <si>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</si>
  <si>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</si>
  <si>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</si>
  <si>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</si>
  <si>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</si>
  <si>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</si>
  <si>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</si>
  <si>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</si>
  <si>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</si>
  <si>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</si>
  <si>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</si>
  <si>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</si>
  <si>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</si>
  <si>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</si>
  <si>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</si>
  <si>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</si>
  <si>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</si>
  <si>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</si>
  <si>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</si>
  <si>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</si>
  <si>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</si>
  <si>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</si>
  <si>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</si>
  <si>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</si>
  <si>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</si>
  <si>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</si>
  <si>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</si>
  <si>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</si>
  <si>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</si>
  <si>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</si>
  <si>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</si>
  <si>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</si>
  <si>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</si>
  <si>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</si>
  <si>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</si>
  <si>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</si>
  <si>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</si>
  <si>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</si>
  <si>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</si>
  <si>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</si>
  <si>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</si>
  <si>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</si>
  <si>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</si>
  <si>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</si>
  <si>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</si>
  <si>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</si>
  <si>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</si>
  <si>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</si>
  <si>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</si>
  <si>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</si>
  <si>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</si>
  <si>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</si>
  <si>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</si>
  <si>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</si>
  <si>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</si>
  <si>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</si>
  <si>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</si>
  <si>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</si>
  <si>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</si>
  <si>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</si>
  <si>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</si>
  <si>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</si>
  <si>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</si>
  <si>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</si>
  <si>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</si>
  <si>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</si>
  <si>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</si>
  <si>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</si>
  <si>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</si>
  <si>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</si>
  <si>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</si>
  <si>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</si>
  <si>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</si>
  <si>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</si>
  <si>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</si>
  <si>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</si>
  <si>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</si>
  <si>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</si>
  <si>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</si>
  <si>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</si>
  <si>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</si>
  <si>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</si>
  <si>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</si>
  <si>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</si>
  <si>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</si>
  <si>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</si>
  <si>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</si>
  <si>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</si>
  <si>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</si>
  <si>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</si>
  <si>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</si>
  <si>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</si>
  <si>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</si>
  <si>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</si>
  <si>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</si>
  <si>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</si>
  <si>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</si>
  <si>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</si>
  <si>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</si>
  <si>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</si>
  <si>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</si>
  <si>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</si>
  <si>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</si>
  <si>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</si>
  <si>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</si>
  <si>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</si>
  <si>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</si>
  <si>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</si>
  <si>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</si>
  <si>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</si>
  <si>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</si>
  <si>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</si>
  <si>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</si>
  <si>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</si>
  <si>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</si>
  <si>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</si>
  <si>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</si>
  <si>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</si>
  <si>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</si>
  <si>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</si>
  <si>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</si>
  <si>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</si>
  <si>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</si>
  <si>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</si>
  <si>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</si>
  <si>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</si>
  <si>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</si>
  <si>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</si>
  <si>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</si>
  <si>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</si>
  <si>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</si>
  <si>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</si>
  <si>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</si>
  <si>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</si>
  <si>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</si>
  <si>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</si>
  <si>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</si>
  <si>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</si>
  <si>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</si>
  <si>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</si>
  <si>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</si>
  <si>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</si>
  <si>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</si>
  <si>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</si>
  <si>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</si>
  <si>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</si>
  <si>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</si>
  <si>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</si>
  <si>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</si>
  <si>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</si>
  <si>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</si>
  <si>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</si>
  <si>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</si>
  <si>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</si>
  <si>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</si>
  <si>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</si>
  <si>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</si>
  <si>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</si>
  <si>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</si>
  <si>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</si>
  <si>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</si>
  <si>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</si>
  <si>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</si>
  <si>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</si>
  <si>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</si>
  <si>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</si>
  <si>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</si>
  <si>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</si>
  <si>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</si>
  <si>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</si>
  <si>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</si>
  <si>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</si>
  <si>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</si>
  <si>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</si>
  <si>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</si>
  <si>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</si>
  <si>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</si>
  <si>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</si>
  <si>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</si>
  <si>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</si>
  <si>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</si>
  <si>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</si>
  <si>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</si>
  <si>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</si>
  <si>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</si>
  <si>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</si>
  <si>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</si>
  <si>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</si>
  <si>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</si>
  <si>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</si>
  <si>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</si>
  <si>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</si>
  <si>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</si>
  <si>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</si>
  <si>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</si>
  <si>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</si>
  <si>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</si>
  <si>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</si>
  <si>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</si>
  <si>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</si>
  <si>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</si>
  <si>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</si>
  <si>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</si>
  <si>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</si>
  <si>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</si>
  <si>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</si>
  <si>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</si>
  <si>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</si>
  <si>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</si>
  <si>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</si>
  <si>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</si>
  <si>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</si>
  <si>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</si>
  <si>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</si>
  <si>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</si>
  <si>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</si>
  <si>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</si>
  <si>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</si>
  <si>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</si>
  <si>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</si>
  <si>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</si>
  <si>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</si>
  <si>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</si>
  <si>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</si>
  <si>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</si>
  <si>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</si>
  <si>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</si>
  <si>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</si>
  <si>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</si>
  <si>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</si>
  <si>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</si>
  <si>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</si>
  <si>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</si>
  <si>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</si>
  <si>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</si>
  <si>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</si>
  <si>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</si>
  <si>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</si>
  <si>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</si>
  <si>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</si>
  <si>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</si>
  <si>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</si>
  <si>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</si>
  <si>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</si>
  <si>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</si>
  <si>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</si>
  <si>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</si>
  <si>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</si>
  <si>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</si>
  <si>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</si>
  <si>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</si>
  <si>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</si>
  <si>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</si>
  <si>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</si>
  <si>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</si>
  <si>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</si>
  <si>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</si>
  <si>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</si>
  <si>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</si>
  <si>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</si>
  <si>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</si>
  <si>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</si>
  <si>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</si>
  <si>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</si>
  <si>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</si>
  <si>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</si>
  <si>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</si>
  <si>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</si>
  <si>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</si>
  <si>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</si>
  <si>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</si>
  <si>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</si>
  <si>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</si>
  <si>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</si>
  <si>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</si>
  <si>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</si>
  <si>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</si>
  <si>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</si>
  <si>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</si>
  <si>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</si>
  <si>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</si>
  <si>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</si>
  <si>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</si>
  <si>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</si>
  <si>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</si>
  <si>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</si>
  <si>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</si>
  <si>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</si>
  <si>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</si>
  <si>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</si>
  <si>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</si>
  <si>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</si>
  <si>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</si>
  <si>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</si>
  <si>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</si>
  <si>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</si>
  <si>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</si>
  <si>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</si>
  <si>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</si>
  <si>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</si>
  <si>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</si>
  <si>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</si>
  <si>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</si>
  <si>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</si>
  <si>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</si>
  <si>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</si>
  <si>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</si>
  <si>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</si>
  <si>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</si>
  <si>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</si>
  <si>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</si>
  <si>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</si>
  <si>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</si>
  <si>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</si>
  <si>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</si>
  <si>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</si>
  <si>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</si>
  <si>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</si>
  <si>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</si>
  <si>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</si>
  <si>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</si>
  <si>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</si>
  <si>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</si>
  <si>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</si>
  <si>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</si>
  <si>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</si>
  <si>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</si>
  <si>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</si>
  <si>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</si>
  <si>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</si>
  <si>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</si>
  <si>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</si>
  <si>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</si>
  <si>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</si>
  <si>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</si>
  <si>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</si>
  <si>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</si>
  <si>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</si>
  <si>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</si>
  <si>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</si>
  <si>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</si>
  <si>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</si>
  <si>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</si>
  <si>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</si>
  <si>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</si>
  <si>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</si>
  <si>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</si>
  <si>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</si>
  <si>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</si>
  <si>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</si>
  <si>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</si>
  <si>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</si>
  <si>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</si>
  <si>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</si>
  <si>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</si>
  <si>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</si>
  <si>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</si>
  <si>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</si>
  <si>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</si>
  <si>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</si>
  <si>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</si>
  <si>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</si>
  <si>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</si>
  <si>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</si>
  <si>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</si>
  <si>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</si>
  <si>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</si>
  <si>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</si>
  <si>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</si>
  <si>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</si>
  <si>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</si>
  <si>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</si>
  <si>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</si>
  <si>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</si>
  <si>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</si>
  <si>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</si>
  <si>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</si>
  <si>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</si>
  <si>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</si>
  <si>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</si>
  <si>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</si>
  <si>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</si>
  <si>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</si>
  <si>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</si>
  <si>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</si>
  <si>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</si>
  <si>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</si>
  <si>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</si>
  <si>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</si>
  <si>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</si>
  <si>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</si>
  <si>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</si>
  <si>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</si>
  <si>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</si>
  <si>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</si>
  <si>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</si>
  <si>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</si>
  <si>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</si>
  <si>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</si>
  <si>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</si>
  <si>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</si>
  <si>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</si>
  <si>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</si>
  <si>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</si>
  <si>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</si>
  <si>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</si>
  <si>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</si>
  <si>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</si>
  <si>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</si>
  <si>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</si>
  <si>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</si>
  <si>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</si>
  <si>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</si>
  <si>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</si>
  <si>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</si>
  <si>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</si>
  <si>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</si>
  <si>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</si>
  <si>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</si>
  <si>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</si>
  <si>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</si>
  <si>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</si>
  <si>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</si>
  <si>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</si>
  <si>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</si>
  <si>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</si>
  <si>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</si>
  <si>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</si>
  <si>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</si>
  <si>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</si>
  <si>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</si>
  <si>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</si>
  <si>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</si>
  <si>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</si>
  <si>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</si>
  <si>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</si>
  <si>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</si>
  <si>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</si>
  <si>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</si>
  <si>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</si>
  <si>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</si>
  <si>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</si>
  <si>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</si>
  <si>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</si>
  <si>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</si>
  <si>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</si>
  <si>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</si>
  <si>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</si>
  <si>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</si>
  <si>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</si>
  <si>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</si>
  <si>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</si>
  <si>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</si>
  <si>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</si>
  <si>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</si>
  <si>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</si>
  <si>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</si>
  <si>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</si>
  <si>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</si>
  <si>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</si>
  <si>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</si>
  <si>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</si>
  <si>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</si>
  <si>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</si>
  <si>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</si>
  <si>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</si>
  <si>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</si>
  <si>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</si>
  <si>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</si>
  <si>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</si>
  <si>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</si>
  <si>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</si>
  <si>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</si>
  <si>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</si>
  <si>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</si>
  <si>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</si>
  <si>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</si>
  <si>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</si>
  <si>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</si>
  <si>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</si>
  <si>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</si>
  <si>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</si>
  <si>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</si>
  <si>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</si>
  <si>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</si>
  <si>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</si>
  <si>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</si>
  <si>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</si>
  <si>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</si>
  <si>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</si>
  <si>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</si>
  <si>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</si>
  <si>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</si>
  <si>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</si>
  <si>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</si>
  <si>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</si>
  <si>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</si>
  <si>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</si>
  <si>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</si>
  <si>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</si>
  <si>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</si>
  <si>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</si>
  <si>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</si>
  <si>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</si>
  <si>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</si>
  <si>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</si>
  <si>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</si>
  <si>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</si>
  <si>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</si>
  <si>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</si>
  <si>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</si>
  <si>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</si>
  <si>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</si>
  <si>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</si>
  <si>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</si>
  <si>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</si>
  <si>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</si>
  <si>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</si>
  <si>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</si>
  <si>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</si>
  <si>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</si>
  <si>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</si>
  <si>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</si>
  <si>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</si>
  <si>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</si>
  <si>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</si>
  <si>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</si>
  <si>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</si>
  <si>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</si>
  <si>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</si>
  <si>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</si>
  <si>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</si>
  <si>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</si>
  <si>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</si>
  <si>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</si>
  <si>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</si>
  <si>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</si>
  <si>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</si>
  <si>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</si>
  <si>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</si>
  <si>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</si>
  <si>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</si>
  <si>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</si>
  <si>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</si>
  <si>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</si>
  <si>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</si>
  <si>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</si>
  <si>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</si>
  <si>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</si>
  <si>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</si>
  <si>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</si>
  <si>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</si>
  <si>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</si>
  <si>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</si>
  <si>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</si>
  <si>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</si>
  <si>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</si>
  <si>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</si>
  <si>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</si>
  <si>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</si>
  <si>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</si>
  <si>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</si>
  <si>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</si>
  <si>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</si>
  <si>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</si>
  <si>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</si>
  <si>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</si>
  <si>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</si>
  <si>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</si>
  <si>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</si>
  <si>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</si>
  <si>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</si>
  <si>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</si>
  <si>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</si>
  <si>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</si>
  <si>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</si>
  <si>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</si>
  <si>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</si>
  <si>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</si>
  <si>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</si>
  <si>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</si>
  <si>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</si>
  <si>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</si>
  <si>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</si>
  <si>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</si>
  <si>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</si>
  <si>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</si>
  <si>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</si>
  <si>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</si>
  <si>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</si>
  <si>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</si>
  <si>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</si>
  <si>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</si>
  <si>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</si>
  <si>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</si>
  <si>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</si>
  <si>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</si>
  <si>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</si>
  <si>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</si>
  <si>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</si>
  <si>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</si>
  <si>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</si>
  <si>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</si>
  <si>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</si>
  <si>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</si>
  <si>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</si>
  <si>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</si>
  <si>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</si>
  <si>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</si>
  <si>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</si>
  <si>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</si>
  <si>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</si>
  <si>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</si>
  <si>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</si>
  <si>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</si>
  <si>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</si>
  <si>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</si>
  <si>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</si>
  <si>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</si>
  <si>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</si>
  <si>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</si>
  <si>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</si>
  <si>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</si>
  <si>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</si>
  <si>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</si>
  <si>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</si>
  <si>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</si>
  <si>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</si>
  <si>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</si>
  <si>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</si>
  <si>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</si>
  <si>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</si>
  <si>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</si>
  <si>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</si>
  <si>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</si>
  <si>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</si>
  <si>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</si>
  <si>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</si>
  <si>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</si>
  <si>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</si>
  <si>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</si>
  <si>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</si>
  <si>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</si>
  <si>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</si>
  <si>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</si>
  <si>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</si>
  <si>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</si>
  <si>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</si>
  <si>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</si>
  <si>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</si>
  <si>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</si>
  <si>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</si>
  <si>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</si>
  <si>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</si>
  <si>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</si>
  <si>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</si>
  <si>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</si>
  <si>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</si>
  <si>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</si>
  <si>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</si>
  <si>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</si>
  <si>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</si>
  <si>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</si>
  <si>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</si>
  <si>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</si>
  <si>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</si>
  <si>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</si>
  <si>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</si>
  <si>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</si>
  <si>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</si>
  <si>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</si>
  <si>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</si>
  <si>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</si>
  <si>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</si>
  <si>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</si>
  <si>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</si>
  <si>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</si>
  <si>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</si>
  <si>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</si>
  <si>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</si>
  <si>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</si>
  <si>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</si>
  <si>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</si>
  <si>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</si>
  <si>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</si>
  <si>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</si>
  <si>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</si>
  <si>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t>M3-G-6a</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</si>
  <si>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</si>
  <si>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</si>
  <si>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</si>
  <si>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</si>
  <si>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</si>
  <si>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</si>
  <si>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</si>
  <si>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</si>
  <si>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</si>
  <si>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</si>
  <si>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</si>
  <si>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</si>
  <si>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</si>
  <si>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</si>
  <si>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</si>
  <si>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</si>
  <si>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</si>
  <si>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</si>
  <si>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</si>
  <si>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</si>
  <si>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</si>
  <si>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</si>
  <si>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</si>
  <si>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</si>
  <si>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</si>
  <si>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</si>
  <si>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</si>
  <si>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</si>
  <si>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</si>
  <si>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</si>
  <si>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</si>
  <si>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</si>
  <si>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</si>
  <si>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</si>
  <si>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</si>
  <si>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</si>
  <si>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</si>
  <si>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</si>
  <si>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</si>
  <si>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</si>
  <si>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</si>
  <si>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</si>
  <si>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</si>
  <si>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</si>
  <si>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</si>
  <si>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</si>
  <si>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</si>
  <si>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</si>
  <si>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</si>
  <si>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</si>
  <si>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</si>
  <si>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</si>
  <si>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</si>
  <si>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</si>
  <si>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</si>
  <si>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</si>
  <si>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</si>
  <si>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</si>
  <si>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</si>
  <si>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</si>
  <si>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</si>
  <si>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</si>
  <si>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</si>
  <si>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</si>
  <si>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</si>
  <si>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</si>
  <si>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</si>
  <si>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</si>
  <si>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</si>
  <si>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</si>
  <si>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</si>
  <si>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</si>
  <si>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</si>
  <si>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</si>
  <si>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</si>
  <si>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</si>
  <si>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</si>
  <si>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</si>
  <si>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</si>
  <si>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</si>
  <si>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</si>
  <si>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</si>
  <si>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</si>
  <si>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</si>
  <si>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</si>
  <si>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</si>
  <si>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</si>
  <si>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</si>
  <si>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</si>
  <si>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</si>
  <si>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</si>
  <si>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</si>
  <si>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</si>
  <si>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</si>
  <si>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</si>
  <si>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</si>
  <si>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</si>
  <si>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</si>
  <si>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</si>
  <si>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</si>
  <si>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</si>
  <si>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</si>
  <si>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</si>
  <si>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</si>
  <si>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</si>
  <si>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</si>
  <si>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</si>
  <si>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</si>
  <si>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</si>
  <si>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</si>
  <si>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</si>
  <si>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</si>
  <si>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</si>
  <si>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</si>
  <si>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</si>
  <si>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</si>
  <si>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</si>
  <si>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</si>
  <si>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</si>
  <si>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</si>
  <si>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</si>
  <si>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</si>
  <si>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</si>
  <si>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</si>
  <si>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</si>
  <si>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</si>
  <si>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</si>
  <si>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</si>
  <si>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</si>
  <si>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</si>
  <si>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</si>
  <si>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</si>
  <si>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</si>
  <si>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</si>
  <si>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</si>
  <si>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</si>
  <si>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</si>
  <si>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</si>
  <si>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</si>
  <si>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</si>
  <si>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</si>
  <si>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</si>
  <si>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</si>
  <si>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</si>
  <si>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</si>
  <si>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</si>
  <si>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</si>
  <si>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</si>
  <si>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</si>
  <si>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</si>
  <si>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</si>
  <si>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</si>
  <si>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</si>
  <si>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</si>
  <si>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</si>
  <si>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</si>
  <si>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</si>
  <si>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</si>
  <si>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</si>
  <si>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</si>
  <si>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</si>
  <si>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</si>
  <si>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</si>
  <si>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</si>
  <si>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</si>
  <si>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</si>
  <si>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</si>
  <si>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</si>
  <si>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</si>
  <si>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</si>
  <si>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</si>
  <si>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</si>
  <si>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</si>
  <si>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</si>
  <si>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</si>
  <si>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</si>
  <si>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</si>
  <si>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</si>
  <si>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</si>
  <si>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</si>
  <si>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</si>
  <si>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</si>
  <si>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</si>
  <si>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</si>
  <si>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</si>
  <si>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</si>
  <si>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</si>
  <si>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</si>
  <si>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</si>
  <si>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</si>
  <si>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</si>
  <si>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</si>
  <si>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</si>
  <si>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</si>
  <si>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</si>
  <si>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</si>
  <si>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</si>
  <si>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</si>
  <si>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</si>
  <si>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</si>
  <si>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</si>
  <si>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</si>
  <si>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</si>
  <si>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</si>
  <si>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</si>
  <si>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</si>
  <si>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</si>
  <si>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</si>
  <si>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</si>
  <si>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</si>
  <si>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</si>
  <si>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</si>
  <si>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</si>
  <si>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</si>
  <si>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</si>
  <si>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</si>
  <si>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</si>
  <si>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</si>
  <si>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</si>
  <si>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</si>
  <si>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</si>
  <si>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</si>
  <si>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</si>
  <si>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</si>
  <si>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</si>
  <si>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</si>
  <si>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</si>
  <si>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</si>
  <si>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</si>
  <si>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</si>
  <si>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</si>
  <si>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</si>
  <si>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</si>
  <si>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</si>
  <si>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</si>
  <si>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</si>
  <si>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</si>
  <si>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</si>
  <si>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</si>
  <si>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</si>
  <si>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</si>
  <si>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</si>
  <si>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</si>
  <si>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</si>
  <si>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</si>
  <si>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</si>
  <si>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</si>
  <si>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</si>
  <si>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</si>
  <si>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</si>
  <si>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</si>
  <si>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</si>
  <si>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</si>
  <si>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</si>
  <si>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</si>
  <si>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</si>
  <si>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</si>
  <si>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</si>
  <si>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</si>
  <si>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</si>
  <si>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</si>
  <si>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</si>
  <si>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</si>
  <si>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</si>
  <si>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</si>
  <si>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</si>
  <si>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</si>
  <si>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</si>
  <si>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</si>
  <si>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</si>
  <si>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</si>
  <si>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</si>
  <si>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</si>
  <si>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</si>
  <si>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</si>
  <si>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</si>
  <si>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</si>
  <si>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</si>
  <si>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</si>
  <si>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</si>
  <si>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</si>
  <si>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</si>
  <si>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</si>
  <si>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</si>
  <si>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</si>
  <si>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</si>
  <si>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</si>
  <si>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</si>
  <si>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</si>
  <si>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</si>
  <si>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</si>
  <si>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</si>
  <si>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</si>
  <si>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</si>
  <si>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</si>
  <si>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</si>
  <si>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</si>
  <si>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</si>
  <si>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</si>
  <si>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</si>
  <si>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</si>
  <si>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</si>
  <si>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</si>
  <si>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</si>
  <si>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</si>
  <si>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</si>
  <si>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</si>
  <si>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</si>
  <si>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</si>
  <si>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</si>
  <si>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</si>
  <si>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</si>
  <si>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</si>
  <si>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</si>
  <si>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</si>
  <si>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</si>
  <si>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</si>
  <si>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</si>
  <si>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</si>
  <si>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</si>
  <si>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</si>
  <si>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</si>
  <si>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</si>
  <si>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</si>
  <si>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</si>
  <si>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</si>
  <si>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</si>
  <si>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</si>
  <si>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</si>
  <si>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</si>
  <si>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</si>
  <si>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</si>
  <si>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</si>
  <si>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</si>
  <si>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</si>
  <si>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</si>
  <si>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</si>
  <si>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</si>
  <si>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</si>
  <si>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</si>
  <si>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</si>
  <si>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</si>
  <si>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</si>
  <si>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</si>
  <si>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</si>
  <si>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</si>
  <si>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</si>
  <si>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</si>
  <si>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M3-MyM-5c</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</si>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</sst>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36">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u/>
      <sz val="12.0"/>
      <color rgb="FF000000"/>
      <name val="Calibri"/>
    </font>
    <font>
      <u/>
      <sz val="12.0"/>
      <color rgb="FF000000"/>
      <name val="Calibri"/>
    </font>
    <font>
      <sz val="12.0"/>
      <color rgb="FF0000FF"/>
      <name val="Calibri"/>
    </font>
    <font>
      <u/>
      <sz val="12.0"/>
      <color rgb="FF0000FF"/>
      <name val="Calibri"/>
    </font>
    <font>
      <u/>
      <sz val="12.0"/>
      <color rgb="FF000000"/>
      <name val="Calibri"/>
    </font>
    <font>
      <u/>
      <sz val="12.0"/>
      <color rgb="FF0000FF"/>
      <name val="Calibri"/>
    </font>
    <font>
      <u/>
      <sz val="12.0"/>
      <color rgb="FF0000FF"/>
      <name val="Calibri"/>
    </font>
    <font>
      <strike/>
      <sz val="12.0"/>
      <color rgb="FF000000"/>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21">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FF00FF"/>
        <bgColor rgb="FFFF00FF"/>
      </patternFill>
    </fill>
    <fill>
      <patternFill patternType="solid">
        <fgColor rgb="FFCFE2F3"/>
        <bgColor rgb="FFCFE2F3"/>
      </patternFill>
    </fill>
    <fill>
      <patternFill patternType="solid">
        <fgColor rgb="FFD5A6BD"/>
        <bgColor rgb="FFD5A6BD"/>
      </patternFill>
    </fill>
    <fill>
      <patternFill patternType="solid">
        <fgColor rgb="FFFFF2CC"/>
        <bgColor rgb="FFFFF2CC"/>
      </patternFill>
    </fill>
    <fill>
      <patternFill patternType="solid">
        <fgColor rgb="FFF4CCCC"/>
        <bgColor rgb="FFF4CCCC"/>
      </patternFill>
    </fill>
    <fill>
      <patternFill patternType="solid">
        <fgColor rgb="FFB7E1CD"/>
        <bgColor rgb="FFB7E1CD"/>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0" fontId="4" numFmtId="0" xfId="0" applyAlignment="1" applyFont="1">
      <alignment readingOrder="0" shrinkToFit="0" vertical="center" wrapText="0"/>
    </xf>
    <xf borderId="0" fillId="0" fontId="5" numFmtId="0" xfId="0" applyAlignment="1" applyFont="1">
      <alignment horizontal="center"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5" numFmtId="0" xfId="0" applyAlignment="1" applyFont="1">
      <alignment shrinkToFit="0" wrapText="1"/>
    </xf>
    <xf borderId="0" fillId="5" fontId="4" numFmtId="0" xfId="0" applyAlignment="1" applyFont="1">
      <alignment horizontal="center" readingOrder="0" shrinkToFit="0" vertical="center" wrapText="1"/>
    </xf>
    <xf borderId="0" fillId="5" fontId="5" numFmtId="0" xfId="0" applyAlignment="1" applyFont="1">
      <alignment shrinkToFit="0" wrapText="1"/>
    </xf>
    <xf borderId="0" fillId="9" fontId="5" numFmtId="0" xfId="0" applyAlignment="1" applyFill="1" applyFont="1">
      <alignment readingOrder="0" shrinkToFit="0" vertical="center" wrapText="1"/>
    </xf>
    <xf borderId="0" fillId="9" fontId="5" numFmtId="0" xfId="0" applyAlignment="1" applyFont="1">
      <alignment shrinkToFit="0" vertical="center" wrapText="1"/>
    </xf>
    <xf borderId="0" fillId="0" fontId="6" numFmtId="0" xfId="0" applyAlignment="1" applyFont="1">
      <alignment horizontal="center" shrinkToFit="0" vertical="center" wrapText="1"/>
    </xf>
    <xf borderId="0" fillId="0" fontId="10"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9"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2" numFmtId="0" xfId="0" applyAlignment="1" applyFont="1">
      <alignment readingOrder="0" shrinkToFit="0" vertical="center" wrapText="1"/>
    </xf>
    <xf borderId="0" fillId="9" fontId="5" numFmtId="0" xfId="0" applyAlignment="1" applyFont="1">
      <alignment readingOrder="0" shrinkToFit="0" vertical="center" wrapText="1"/>
    </xf>
    <xf borderId="0" fillId="5" fontId="13"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5"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6" numFmtId="0" xfId="0" applyAlignment="1" applyFont="1">
      <alignment readingOrder="0" shrinkToFit="0" wrapText="1"/>
    </xf>
    <xf borderId="0" fillId="0" fontId="5" numFmtId="0" xfId="0" applyAlignment="1" applyFont="1">
      <alignment shrinkToFit="0" vertical="center" wrapText="1"/>
    </xf>
    <xf borderId="0" fillId="5" fontId="17" numFmtId="0" xfId="0" applyAlignment="1" applyFont="1">
      <alignment shrinkToFit="0" vertical="center" wrapText="1"/>
    </xf>
    <xf borderId="0" fillId="0" fontId="17" numFmtId="0" xfId="0" applyAlignment="1" applyFont="1">
      <alignment shrinkToFit="0" vertical="center" wrapText="1"/>
    </xf>
    <xf borderId="0" fillId="0" fontId="1" numFmtId="0" xfId="0" applyAlignment="1" applyFont="1">
      <alignment shrinkToFit="0" vertical="center" wrapText="1"/>
    </xf>
    <xf borderId="0" fillId="10" fontId="4" numFmtId="0" xfId="0" applyAlignment="1" applyFill="1" applyFont="1">
      <alignment readingOrder="0" shrinkToFit="0" vertical="center" wrapText="0"/>
    </xf>
    <xf borderId="0" fillId="10" fontId="4" numFmtId="0" xfId="0" applyAlignment="1" applyFont="1">
      <alignment horizontal="left" readingOrder="0" shrinkToFit="0" vertical="center" wrapText="1"/>
    </xf>
    <xf borderId="0" fillId="11" fontId="5" numFmtId="0" xfId="0" applyAlignment="1" applyFill="1" applyFont="1">
      <alignment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wrapText="1"/>
    </xf>
    <xf borderId="0" fillId="0" fontId="5" numFmtId="0" xfId="0" applyAlignment="1" applyFont="1">
      <alignment horizontal="left" readingOrder="0" shrinkToFit="0" vertical="center" wrapText="1"/>
    </xf>
    <xf borderId="0" fillId="0" fontId="5" numFmtId="0" xfId="0" applyAlignment="1" applyFont="1">
      <alignment horizontal="center" shrinkToFit="0" wrapText="1"/>
    </xf>
    <xf borderId="0" fillId="5" fontId="5" numFmtId="0" xfId="0" applyAlignment="1" applyFont="1">
      <alignment horizontal="center" shrinkToFit="0" wrapText="1"/>
    </xf>
    <xf borderId="0" fillId="5" fontId="4" numFmtId="0" xfId="0" applyAlignment="1" applyFont="1">
      <alignment shrinkToFit="0" vertical="center" wrapText="1"/>
    </xf>
    <xf borderId="0" fillId="0" fontId="4" numFmtId="0" xfId="0" applyAlignment="1" applyFont="1">
      <alignment horizontal="left" readingOrder="0" shrinkToFit="0" vertical="center" wrapText="1"/>
    </xf>
    <xf borderId="0" fillId="0" fontId="5" numFmtId="0" xfId="0" applyAlignment="1" applyFont="1">
      <alignment vertical="center"/>
    </xf>
    <xf borderId="0" fillId="12" fontId="4" numFmtId="0" xfId="0" applyAlignment="1" applyFill="1" applyFont="1">
      <alignment horizontal="left" readingOrder="0" shrinkToFit="0" vertical="center" wrapText="1"/>
    </xf>
    <xf borderId="0" fillId="0" fontId="4" numFmtId="0" xfId="0" applyAlignment="1" applyFont="1">
      <alignment horizontal="center" readingOrder="0" shrinkToFit="0" vertical="center" wrapText="1"/>
    </xf>
    <xf borderId="0" fillId="5" fontId="5" numFmtId="0" xfId="0" applyAlignment="1" applyFont="1">
      <alignment horizontal="center" shrinkToFit="0" wrapText="1"/>
    </xf>
    <xf borderId="0" fillId="0" fontId="5" numFmtId="0" xfId="0" applyAlignment="1" applyFont="1">
      <alignment readingOrder="0" shrinkToFit="0" vertical="center" wrapText="1"/>
    </xf>
    <xf borderId="0" fillId="0" fontId="8" numFmtId="0" xfId="0" applyAlignment="1" applyFont="1">
      <alignment vertical="center"/>
    </xf>
    <xf borderId="0" fillId="0" fontId="4" numFmtId="0" xfId="0" applyAlignment="1" applyFont="1">
      <alignment readingOrder="0" vertical="center"/>
    </xf>
    <xf borderId="0" fillId="6" fontId="5" numFmtId="0" xfId="0" applyAlignment="1" applyFont="1">
      <alignment horizontal="center" readingOrder="0" shrinkToFit="0" vertical="center" wrapText="1"/>
    </xf>
    <xf borderId="0" fillId="0" fontId="5" numFmtId="0" xfId="0" applyAlignment="1" applyFont="1">
      <alignment horizontal="center" vertical="center"/>
    </xf>
    <xf borderId="0" fillId="0" fontId="5" numFmtId="0" xfId="0" applyAlignment="1" applyFont="1">
      <alignment horizontal="left" shrinkToFit="0" vertical="center" wrapText="1"/>
    </xf>
    <xf borderId="0" fillId="0" fontId="5" numFmtId="0" xfId="0" applyAlignment="1" applyFont="1">
      <alignment readingOrder="0" vertical="center"/>
    </xf>
    <xf borderId="0" fillId="5" fontId="5" numFmtId="0" xfId="0" applyAlignment="1" applyFont="1">
      <alignment vertical="center"/>
    </xf>
    <xf borderId="0" fillId="5" fontId="4" numFmtId="0" xfId="0" applyAlignment="1" applyFont="1">
      <alignment horizontal="left" readingOrder="0" vertical="center"/>
    </xf>
    <xf borderId="0" fillId="0" fontId="8" numFmtId="0" xfId="0" applyAlignment="1" applyFont="1">
      <alignment shrinkToFit="0" vertical="center" wrapText="1"/>
    </xf>
    <xf borderId="0" fillId="4" fontId="5" numFmtId="0" xfId="0" applyAlignment="1" applyFont="1">
      <alignment shrinkToFit="0" vertical="center" wrapText="1"/>
    </xf>
    <xf borderId="0" fillId="5" fontId="5" numFmtId="0" xfId="0" applyAlignment="1" applyFont="1">
      <alignment horizontal="center" readingOrder="0" shrinkToFit="0" vertical="center" wrapText="1"/>
    </xf>
    <xf borderId="0" fillId="5" fontId="5" numFmtId="0" xfId="0" applyAlignment="1" applyFont="1">
      <alignment readingOrder="0" shrinkToFit="0" vertical="center" wrapText="1"/>
    </xf>
    <xf borderId="0" fillId="6" fontId="5" numFmtId="0" xfId="0" applyAlignment="1" applyFont="1">
      <alignment horizontal="center" shrinkToFit="0" vertical="center" wrapText="1"/>
    </xf>
    <xf borderId="0" fillId="0" fontId="12" numFmtId="0" xfId="0" applyAlignment="1" applyFont="1">
      <alignment readingOrder="0" shrinkToFit="0" vertical="center" wrapText="1"/>
    </xf>
    <xf borderId="0" fillId="7" fontId="5" numFmtId="0" xfId="0" applyAlignment="1" applyFont="1">
      <alignment horizontal="center" shrinkToFit="0" vertical="center" wrapText="1"/>
    </xf>
    <xf borderId="0" fillId="0" fontId="8"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readingOrder="0" shrinkToFit="0" vertical="center" wrapText="1"/>
    </xf>
    <xf borderId="0" fillId="0" fontId="18"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3"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4" fontId="5" numFmtId="0" xfId="0" applyAlignment="1" applyFill="1" applyFont="1">
      <alignment horizontal="center" shrinkToFit="0" vertical="center" wrapText="1"/>
    </xf>
    <xf borderId="0" fillId="15" fontId="5" numFmtId="0" xfId="0" applyAlignment="1" applyFill="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19" numFmtId="0" xfId="0" applyAlignment="1" applyBorder="1" applyFont="1">
      <alignment readingOrder="0" shrinkToFit="0" vertical="center" wrapText="1"/>
    </xf>
    <xf borderId="3" fillId="0" fontId="20" numFmtId="0" xfId="0" applyAlignment="1" applyBorder="1" applyFont="1">
      <alignment readingOrder="0" shrinkToFit="0" vertical="center" wrapText="1"/>
    </xf>
    <xf borderId="3" fillId="14" fontId="5" numFmtId="0" xfId="0" applyAlignment="1" applyBorder="1" applyFont="1">
      <alignment horizontal="center" readingOrder="0" shrinkToFit="0" vertical="center" wrapText="1"/>
    </xf>
    <xf borderId="3" fillId="0" fontId="21"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22"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3" numFmtId="0" xfId="0" applyAlignment="1" applyFont="1">
      <alignment horizontal="center" readingOrder="0" vertical="center"/>
    </xf>
    <xf borderId="0" fillId="0" fontId="24"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1" fillId="0" fontId="12" numFmtId="0" xfId="0" applyAlignment="1" applyBorder="1" applyFont="1">
      <alignment horizontal="left" readingOrder="0" shrinkToFit="0" vertical="center" wrapText="1"/>
    </xf>
    <xf borderId="1" fillId="0" fontId="26" numFmtId="0" xfId="0" applyAlignment="1" applyBorder="1" applyFont="1">
      <alignment horizontal="left" readingOrder="0" shrinkToFit="0" vertical="center" wrapText="1"/>
    </xf>
    <xf borderId="1" fillId="0" fontId="27" numFmtId="0" xfId="0" applyAlignment="1" applyBorder="1" applyFont="1">
      <alignment readingOrder="0" shrinkToFit="0" vertical="center" wrapText="1"/>
    </xf>
    <xf borderId="0" fillId="0" fontId="12"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6" fontId="28" numFmtId="0" xfId="0" applyAlignment="1" applyFill="1" applyFont="1">
      <alignment horizontal="center" vertical="center"/>
    </xf>
    <xf borderId="4" fillId="16" fontId="28" numFmtId="0" xfId="0" applyAlignment="1" applyBorder="1" applyFont="1">
      <alignment horizontal="center" vertical="center"/>
    </xf>
    <xf borderId="4" fillId="16" fontId="28" numFmtId="0" xfId="0" applyAlignment="1" applyBorder="1" applyFont="1">
      <alignment horizontal="center" shrinkToFit="0" vertical="center" wrapText="1"/>
    </xf>
    <xf borderId="4" fillId="11" fontId="29" numFmtId="0" xfId="0" applyAlignment="1" applyBorder="1" applyFont="1">
      <alignment horizontal="center" readingOrder="0" shrinkToFit="0" vertical="center" wrapText="1"/>
    </xf>
    <xf borderId="4" fillId="11" fontId="29" numFmtId="0" xfId="0" applyAlignment="1" applyBorder="1" applyFont="1">
      <alignment horizontal="center" readingOrder="0" vertical="center"/>
    </xf>
    <xf borderId="4" fillId="11" fontId="29" numFmtId="0" xfId="0" applyAlignment="1" applyBorder="1" applyFont="1">
      <alignment horizontal="left" readingOrder="0" shrinkToFit="0" vertical="center" wrapText="1"/>
    </xf>
    <xf borderId="4" fillId="17" fontId="29" numFmtId="0" xfId="0" applyAlignment="1" applyBorder="1" applyFill="1" applyFont="1">
      <alignment horizontal="center" readingOrder="0" shrinkToFit="0" vertical="center" wrapText="1"/>
    </xf>
    <xf borderId="4" fillId="17" fontId="29" numFmtId="0" xfId="0" applyAlignment="1" applyBorder="1" applyFont="1">
      <alignment horizontal="center" readingOrder="0" vertical="center"/>
    </xf>
    <xf borderId="4" fillId="17" fontId="29" numFmtId="0" xfId="0" applyAlignment="1" applyBorder="1" applyFont="1">
      <alignment horizontal="left" readingOrder="0" shrinkToFit="0" vertical="center" wrapText="1"/>
    </xf>
    <xf borderId="4" fillId="18" fontId="29" numFmtId="0" xfId="0" applyAlignment="1" applyBorder="1" applyFill="1" applyFont="1">
      <alignment horizontal="center" readingOrder="0" shrinkToFit="0" vertical="center" wrapText="1"/>
    </xf>
    <xf borderId="4" fillId="18" fontId="29" numFmtId="0" xfId="0" applyAlignment="1" applyBorder="1" applyFont="1">
      <alignment horizontal="center" readingOrder="0" vertical="center"/>
    </xf>
    <xf borderId="4" fillId="18" fontId="29" numFmtId="0" xfId="0" applyAlignment="1" applyBorder="1" applyFont="1">
      <alignment horizontal="left" readingOrder="0" shrinkToFit="0" vertical="center" wrapText="1"/>
    </xf>
    <xf borderId="4" fillId="19" fontId="29" numFmtId="0" xfId="0" applyAlignment="1" applyBorder="1" applyFill="1" applyFont="1">
      <alignment horizontal="center" readingOrder="0" shrinkToFit="0" vertical="center" wrapText="1"/>
    </xf>
    <xf borderId="4" fillId="19" fontId="29" numFmtId="0" xfId="0" applyAlignment="1" applyBorder="1" applyFont="1">
      <alignment horizontal="left" readingOrder="0" shrinkToFit="0" vertical="center" wrapText="1"/>
    </xf>
    <xf borderId="4" fillId="15" fontId="29" numFmtId="0" xfId="0" applyAlignment="1" applyBorder="1" applyFont="1">
      <alignment horizontal="center" readingOrder="0" shrinkToFit="0" vertical="center" wrapText="1"/>
    </xf>
    <xf borderId="4" fillId="15" fontId="29" numFmtId="0" xfId="0" applyAlignment="1" applyBorder="1" applyFont="1">
      <alignment horizontal="center" readingOrder="0" vertical="center"/>
    </xf>
    <xf borderId="4" fillId="15" fontId="29" numFmtId="0" xfId="0" applyAlignment="1" applyBorder="1" applyFont="1">
      <alignment readingOrder="0" shrinkToFit="0" vertical="center" wrapText="1"/>
    </xf>
    <xf borderId="4" fillId="0" fontId="8" numFmtId="0" xfId="0" applyAlignment="1" applyBorder="1" applyFont="1">
      <alignment vertical="center"/>
    </xf>
    <xf borderId="5" fillId="16" fontId="28" numFmtId="0" xfId="0" applyAlignment="1" applyBorder="1" applyFont="1">
      <alignment horizontal="center" vertical="center"/>
    </xf>
    <xf borderId="6" fillId="0" fontId="30" numFmtId="0" xfId="0" applyBorder="1" applyFont="1"/>
    <xf borderId="7" fillId="0" fontId="30" numFmtId="0" xfId="0" applyBorder="1" applyFont="1"/>
    <xf borderId="4" fillId="16" fontId="28" numFmtId="0" xfId="0" applyAlignment="1" applyBorder="1" applyFont="1">
      <alignment horizontal="center" vertical="center"/>
    </xf>
    <xf borderId="4" fillId="0" fontId="29" numFmtId="0" xfId="0" applyAlignment="1" applyBorder="1" applyFont="1">
      <alignment vertical="center"/>
    </xf>
    <xf borderId="4" fillId="0" fontId="29" numFmtId="0" xfId="0" applyAlignment="1" applyBorder="1" applyFont="1">
      <alignment shrinkToFit="0" vertical="center" wrapText="1"/>
    </xf>
    <xf borderId="4" fillId="13" fontId="29" numFmtId="0" xfId="0" applyAlignment="1" applyBorder="1" applyFont="1">
      <alignment horizontal="center" shrinkToFit="0" vertical="center" wrapText="1"/>
    </xf>
    <xf borderId="4" fillId="13" fontId="29" numFmtId="0" xfId="0" applyAlignment="1" applyBorder="1" applyFont="1">
      <alignment shrinkToFit="0" vertical="center" wrapText="1"/>
    </xf>
    <xf borderId="4" fillId="3" fontId="29" numFmtId="0" xfId="0" applyAlignment="1" applyBorder="1" applyFont="1">
      <alignment horizontal="center" shrinkToFit="0" vertical="center" wrapText="1"/>
    </xf>
    <xf borderId="4" fillId="3" fontId="29" numFmtId="0" xfId="0" applyAlignment="1" applyBorder="1" applyFont="1">
      <alignment shrinkToFit="0" vertical="center" wrapText="1"/>
    </xf>
    <xf borderId="4" fillId="14" fontId="29" numFmtId="0" xfId="0" applyAlignment="1" applyBorder="1" applyFont="1">
      <alignment horizontal="center" shrinkToFit="0" vertical="center" wrapText="1"/>
    </xf>
    <xf borderId="4" fillId="14" fontId="29" numFmtId="0" xfId="0" applyAlignment="1" applyBorder="1" applyFont="1">
      <alignment shrinkToFit="0" vertical="center" wrapText="1"/>
    </xf>
    <xf borderId="4" fillId="15" fontId="29" numFmtId="0" xfId="0" applyAlignment="1" applyBorder="1" applyFont="1">
      <alignment horizontal="center" shrinkToFit="0" vertical="center" wrapText="1"/>
    </xf>
    <xf borderId="4" fillId="15" fontId="29" numFmtId="0" xfId="0" applyAlignment="1" applyBorder="1" applyFont="1">
      <alignment shrinkToFit="0" vertical="center" wrapText="1"/>
    </xf>
    <xf borderId="5" fillId="11" fontId="31" numFmtId="0" xfId="0" applyAlignment="1" applyBorder="1" applyFont="1">
      <alignment horizontal="center" vertical="bottom"/>
    </xf>
    <xf borderId="0" fillId="0" fontId="8" numFmtId="0" xfId="0" applyAlignment="1" applyFont="1">
      <alignment vertical="bottom"/>
    </xf>
    <xf borderId="5" fillId="20" fontId="32" numFmtId="165" xfId="0" applyAlignment="1" applyBorder="1" applyFill="1" applyFont="1" applyNumberFormat="1">
      <alignment horizontal="center" vertical="bottom"/>
    </xf>
    <xf borderId="5" fillId="20" fontId="32" numFmtId="165" xfId="0" applyAlignment="1" applyBorder="1" applyFont="1" applyNumberFormat="1">
      <alignment horizontal="center" readingOrder="0" vertical="bottom"/>
    </xf>
    <xf borderId="4" fillId="20" fontId="32" numFmtId="0" xfId="0" applyAlignment="1" applyBorder="1" applyFont="1">
      <alignment readingOrder="0" vertical="bottom"/>
    </xf>
    <xf borderId="4" fillId="0" fontId="33" numFmtId="0" xfId="0" applyAlignment="1" applyBorder="1" applyFont="1">
      <alignment horizontal="right" vertical="bottom"/>
    </xf>
    <xf borderId="4" fillId="0" fontId="33" numFmtId="166" xfId="0" applyAlignment="1" applyBorder="1" applyFont="1" applyNumberFormat="1">
      <alignment horizontal="right" vertical="bottom"/>
    </xf>
    <xf borderId="4" fillId="11" fontId="33" numFmtId="0" xfId="0" applyAlignment="1" applyBorder="1" applyFont="1">
      <alignment horizontal="center" readingOrder="0" shrinkToFit="0" vertical="bottom" wrapText="0"/>
    </xf>
    <xf borderId="4" fillId="0" fontId="33" numFmtId="9" xfId="0" applyAlignment="1" applyBorder="1" applyFont="1" applyNumberFormat="1">
      <alignment horizontal="right" shrinkToFit="0" vertical="bottom" wrapText="0"/>
    </xf>
    <xf borderId="4" fillId="20" fontId="32" numFmtId="0" xfId="0" applyAlignment="1" applyBorder="1" applyFont="1">
      <alignment vertical="bottom"/>
    </xf>
    <xf borderId="4" fillId="0" fontId="33" numFmtId="9" xfId="0" applyAlignment="1" applyBorder="1" applyFont="1" applyNumberFormat="1">
      <alignment horizontal="right" shrinkToFit="0" vertical="bottom" wrapText="0"/>
    </xf>
    <xf borderId="4" fillId="20" fontId="32" numFmtId="0" xfId="0" applyAlignment="1" applyBorder="1" applyFont="1">
      <alignment vertical="bottom"/>
    </xf>
    <xf borderId="4" fillId="11" fontId="33" numFmtId="166" xfId="0" applyAlignment="1" applyBorder="1" applyFont="1" applyNumberFormat="1">
      <alignment horizontal="right" vertical="bottom"/>
    </xf>
    <xf borderId="4" fillId="11" fontId="33" numFmtId="0" xfId="0" applyAlignment="1" applyBorder="1" applyFont="1">
      <alignment horizontal="center" shrinkToFit="0" vertical="bottom" wrapText="0"/>
    </xf>
    <xf borderId="4" fillId="11" fontId="33"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1" fontId="31" numFmtId="10" xfId="0" applyAlignment="1" applyBorder="1" applyFont="1" applyNumberFormat="1">
      <alignment horizontal="center" vertical="bottom"/>
    </xf>
    <xf borderId="4" fillId="0" fontId="33" numFmtId="10" xfId="0" applyAlignment="1" applyBorder="1" applyFont="1" applyNumberFormat="1">
      <alignment horizontal="right" vertical="bottom"/>
    </xf>
    <xf borderId="4" fillId="0" fontId="33" numFmtId="0" xfId="0" applyAlignment="1" applyBorder="1" applyFont="1">
      <alignment horizontal="right" vertical="bottom"/>
    </xf>
    <xf borderId="4" fillId="11" fontId="8" numFmtId="9" xfId="0" applyAlignment="1" applyBorder="1" applyFont="1" applyNumberFormat="1">
      <alignment shrinkToFit="0" vertical="bottom" wrapText="0"/>
    </xf>
    <xf borderId="4" fillId="11"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1" fontId="33"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4" numFmtId="0" xfId="0" applyAlignment="1" applyBorder="1" applyFont="1">
      <alignment horizontal="center" vertical="bottom"/>
    </xf>
    <xf borderId="7" fillId="6" fontId="34"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3" fontId="9" numFmtId="0" xfId="0" applyAlignment="1" applyFont="1">
      <alignment horizontal="center"/>
    </xf>
    <xf borderId="0" fillId="13" fontId="35" numFmtId="0" xfId="0" applyAlignment="1" applyFont="1">
      <alignment horizontal="center"/>
    </xf>
    <xf borderId="0" fillId="13" fontId="35"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fill>
        <patternFill patternType="solid">
          <fgColor rgb="FFCFE2F3"/>
          <bgColor rgb="FFCFE2F3"/>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lueberry-assets.oneclick.es/" TargetMode="External"/><Relationship Id="rId42" Type="http://schemas.openxmlformats.org/officeDocument/2006/relationships/hyperlink" Target="https://blueberry-assets.oneclick.es/" TargetMode="External"/><Relationship Id="rId41" Type="http://schemas.openxmlformats.org/officeDocument/2006/relationships/hyperlink" Target="https://blueberry-assets.oneclick.es/" TargetMode="External"/><Relationship Id="rId44" Type="http://schemas.openxmlformats.org/officeDocument/2006/relationships/hyperlink" Target="https://blueberry-assets.oneclick.es/M3_NyO_22d_11.svg" TargetMode="External"/><Relationship Id="rId43" Type="http://schemas.openxmlformats.org/officeDocument/2006/relationships/hyperlink" Target="https://blueberry-assets.oneclick.es/" TargetMode="External"/><Relationship Id="rId46" Type="http://schemas.openxmlformats.org/officeDocument/2006/relationships/hyperlink" Target="https://blueberry-assets.oneclick.es/M3_NyO_22d_13.svg" TargetMode="External"/><Relationship Id="rId45" Type="http://schemas.openxmlformats.org/officeDocument/2006/relationships/hyperlink" Target="https://blueberry-assets.oneclick.es/M3_NyO_22d_12.svg" TargetMode="External"/><Relationship Id="rId1" Type="http://schemas.openxmlformats.org/officeDocument/2006/relationships/comments" Target="../comments1.xml"/><Relationship Id="rId2" Type="http://schemas.openxmlformats.org/officeDocument/2006/relationships/hyperlink" Target="https://blueberry-assets.oneclick.es/suma_vertical_4cifras.png" TargetMode="External"/><Relationship Id="rId3" Type="http://schemas.openxmlformats.org/officeDocument/2006/relationships/hyperlink" Target="https://blueberry-assets.oneclick.es/suma_vertical_4cifras.png" TargetMode="External"/><Relationship Id="rId4" Type="http://schemas.openxmlformats.org/officeDocument/2006/relationships/hyperlink" Target="https://blueberry-assets.oneclick.es/suma_vertical_4cifras.png" TargetMode="External"/><Relationship Id="rId9" Type="http://schemas.openxmlformats.org/officeDocument/2006/relationships/hyperlink" Target="https://drive.google.com/file/d/1qo4YiKPHZSp1eIwHAntDrGNza9_U24Nf/view?usp=share_link" TargetMode="External"/><Relationship Id="rId48" Type="http://schemas.openxmlformats.org/officeDocument/2006/relationships/hyperlink" Target="https://blueberry-assets.oneclick.es/M3_NyO_22d_15.svg" TargetMode="External"/><Relationship Id="rId47" Type="http://schemas.openxmlformats.org/officeDocument/2006/relationships/hyperlink" Target="https://blueberry-assets.oneclick.es/M3_NyO_22d_14.svg" TargetMode="External"/><Relationship Id="rId49" Type="http://schemas.openxmlformats.org/officeDocument/2006/relationships/hyperlink" Target="https://blueberry-assets.oneclick.es/M3_MyM_14a_1c.svg" TargetMode="External"/><Relationship Id="rId5" Type="http://schemas.openxmlformats.org/officeDocument/2006/relationships/hyperlink" Target="https://blueberry-assets.oneclick.es/suma_vertical_4cifras.png" TargetMode="External"/><Relationship Id="rId6" Type="http://schemas.openxmlformats.org/officeDocument/2006/relationships/hyperlink" Target="https://blueberry-assets.oneclick.es/suma_vertical_4cifras.png" TargetMode="External"/><Relationship Id="rId7" Type="http://schemas.openxmlformats.org/officeDocument/2006/relationships/hyperlink" Target="https://drive.google.com/file/d/1qo4YiKPHZSp1eIwHAntDrGNza9_U24Nf/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s://blueberry-assets.oneclick.es/resta_vertical_4cifras.png" TargetMode="External"/><Relationship Id="rId30" Type="http://schemas.openxmlformats.org/officeDocument/2006/relationships/hyperlink" Target="https://blueberry-assets.oneclick.es/resta_vertical_4cifras.png" TargetMode="External"/><Relationship Id="rId33" Type="http://schemas.openxmlformats.org/officeDocument/2006/relationships/hyperlink" Target="https://blueberry-assets.oneclick.es/resta_vertical_4cifras.png" TargetMode="External"/><Relationship Id="rId32" Type="http://schemas.openxmlformats.org/officeDocument/2006/relationships/hyperlink" Target="https://blueberry-assets.oneclick.es/resta_vertical_4cifras.png" TargetMode="External"/><Relationship Id="rId35" Type="http://schemas.openxmlformats.org/officeDocument/2006/relationships/hyperlink" Target="https://blueberry-assets.oneclick.es/resta_vertical_4cifras.png" TargetMode="External"/><Relationship Id="rId34" Type="http://schemas.openxmlformats.org/officeDocument/2006/relationships/hyperlink" Target="https://blueberry-assets.oneclick.es/resta_vertical_4cifras.png" TargetMode="External"/><Relationship Id="rId37" Type="http://schemas.openxmlformats.org/officeDocument/2006/relationships/hyperlink" Target="https://blueberry-assets.oneclick.es/M2_NyO_19a_8.svg" TargetMode="External"/><Relationship Id="rId36" Type="http://schemas.openxmlformats.org/officeDocument/2006/relationships/hyperlink" Target="https://blueberry-assets.oneclick.es/resta_vertical_4cifras.png" TargetMode="External"/><Relationship Id="rId39" Type="http://schemas.openxmlformats.org/officeDocument/2006/relationships/hyperlink" Target="https://blueberry-assets.oneclick.es/M2_NyO_19a_10.svg" TargetMode="External"/><Relationship Id="rId38" Type="http://schemas.openxmlformats.org/officeDocument/2006/relationships/hyperlink" Target="https://blueberry-assets.oneclick.es/M2_NyO_19a_8.svg" TargetMode="External"/><Relationship Id="rId20" Type="http://schemas.openxmlformats.org/officeDocument/2006/relationships/hyperlink" Target="https://blueberry-assets.oneclick.es/resta_vertical_4cifras.png" TargetMode="External"/><Relationship Id="rId22" Type="http://schemas.openxmlformats.org/officeDocument/2006/relationships/hyperlink" Target="https://blueberry-assets.oneclick.es/resta_vertical_4cifras.png" TargetMode="External"/><Relationship Id="rId21" Type="http://schemas.openxmlformats.org/officeDocument/2006/relationships/hyperlink" Target="https://blueberry-assets.oneclick.es/resta_vertical_4cifras.png" TargetMode="External"/><Relationship Id="rId24" Type="http://schemas.openxmlformats.org/officeDocument/2006/relationships/hyperlink" Target="https://drive.google.com/file/d/1RxwDvV4CW2GE32cyi7d58b-I6PjVq7JL/view?usp=share_link" TargetMode="External"/><Relationship Id="rId23" Type="http://schemas.openxmlformats.org/officeDocument/2006/relationships/hyperlink" Target="https://blueberry-assets.oneclick.es/resta_vertical_4cifras.png" TargetMode="External"/><Relationship Id="rId60" Type="http://schemas.openxmlformats.org/officeDocument/2006/relationships/vmlDrawing" Target="../drawings/vmlDrawing1.vml"/><Relationship Id="rId26" Type="http://schemas.openxmlformats.org/officeDocument/2006/relationships/hyperlink" Target="https://drive.google.com/file/d/1RxwDvV4CW2GE32cyi7d58b-I6PjVq7JL/view?usp=share_link" TargetMode="External"/><Relationship Id="rId25" Type="http://schemas.openxmlformats.org/officeDocument/2006/relationships/hyperlink" Target="https://drive.google.com/file/d/1LX-Ebr1rFg9D9-vUqVAI7beKQHQKcKA5/view?usp=share_link" TargetMode="External"/><Relationship Id="rId28" Type="http://schemas.openxmlformats.org/officeDocument/2006/relationships/hyperlink" Target="https://drive.google.com/file/d/1RxwDvV4CW2GE32cyi7d58b-I6PjVq7JL/view?usp=share_link" TargetMode="External"/><Relationship Id="rId27" Type="http://schemas.openxmlformats.org/officeDocument/2006/relationships/hyperlink" Target="https://drive.google.com/file/d/1RxwDvV4CW2GE32cyi7d58b-I6PjVq7JL/view?usp=share_link" TargetMode="External"/><Relationship Id="rId29" Type="http://schemas.openxmlformats.org/officeDocument/2006/relationships/hyperlink" Target="https://drive.google.com/file/d/1RxwDvV4CW2GE32cyi7d58b-I6PjVq7JL/view?usp=share_link" TargetMode="External"/><Relationship Id="rId51" Type="http://schemas.openxmlformats.org/officeDocument/2006/relationships/hyperlink" Target="https://blueberry-assets.oneclick.es/M3_G_8a_7b.svg" TargetMode="External"/><Relationship Id="rId50" Type="http://schemas.openxmlformats.org/officeDocument/2006/relationships/hyperlink" Target="https://blueberry-assets.oneclick.es/M3_G_8a_7b.svg" TargetMode="External"/><Relationship Id="rId53" Type="http://schemas.openxmlformats.org/officeDocument/2006/relationships/hyperlink" Target="https://blueberry-assets.oneclick.es/M2_EyP_6b_1.png" TargetMode="External"/><Relationship Id="rId52" Type="http://schemas.openxmlformats.org/officeDocument/2006/relationships/hyperlink" Target="https://blueberry-assets.oneclick.es/M3_G_9a_5a.svg" TargetMode="External"/><Relationship Id="rId11" Type="http://schemas.openxmlformats.org/officeDocument/2006/relationships/hyperlink" Target="https://drive.google.com/file/d/1qo4YiKPHZSp1eIwHAntDrGNza9_U24Nf/view?usp=share_link" TargetMode="External"/><Relationship Id="rId55" Type="http://schemas.openxmlformats.org/officeDocument/2006/relationships/hyperlink" Target="https://blueberry-assets.oneclick.es/M2_EyP_6b_3.png" TargetMode="External"/><Relationship Id="rId10" Type="http://schemas.openxmlformats.org/officeDocument/2006/relationships/hyperlink" Target="https://drive.google.com/file/d/1b4XM74ilzeItnybDzE_ir-Y2oAqY75uB/view?usp=share_link" TargetMode="External"/><Relationship Id="rId54" Type="http://schemas.openxmlformats.org/officeDocument/2006/relationships/hyperlink" Target="https://blueberry-assets.oneclick.es/M2_EyP_6b_2.png" TargetMode="External"/><Relationship Id="rId13" Type="http://schemas.openxmlformats.org/officeDocument/2006/relationships/hyperlink" Target="https://drive.google.com/file/d/1b4XM74ilzeItnybDzE_ir-Y2oAqY75uB/view?usp=share_link" TargetMode="External"/><Relationship Id="rId57" Type="http://schemas.openxmlformats.org/officeDocument/2006/relationships/hyperlink" Target="https://blueberry-assets.oneclick.es/M2_EyP_6b_2.png" TargetMode="External"/><Relationship Id="rId12" Type="http://schemas.openxmlformats.org/officeDocument/2006/relationships/hyperlink" Target="https://drive.google.com/file/d/1b4XM74ilzeItnybDzE_ir-Y2oAqY75uB/view?usp=share_link" TargetMode="External"/><Relationship Id="rId56" Type="http://schemas.openxmlformats.org/officeDocument/2006/relationships/hyperlink" Target="https://blueberry-assets.oneclick.es/M2_EyP_6b_1.png" TargetMode="External"/><Relationship Id="rId15" Type="http://schemas.openxmlformats.org/officeDocument/2006/relationships/hyperlink" Target="https://blueberry-assets.oneclick.es/suma_vertical_6cifras.png" TargetMode="External"/><Relationship Id="rId59" Type="http://schemas.openxmlformats.org/officeDocument/2006/relationships/drawing" Target="../drawings/drawing1.xml"/><Relationship Id="rId14" Type="http://schemas.openxmlformats.org/officeDocument/2006/relationships/hyperlink" Target="https://blueberry-assets.oneclick.es/suma_vertical_6cifras.png" TargetMode="External"/><Relationship Id="rId58" Type="http://schemas.openxmlformats.org/officeDocument/2006/relationships/hyperlink" Target="https://blueberry-assets.oneclick.es/M2_EyP_6b_3.png" TargetMode="External"/><Relationship Id="rId17" Type="http://schemas.openxmlformats.org/officeDocument/2006/relationships/hyperlink" Target="https://blueberry-assets.oneclick.es/suma_vertical_6cifras.png" TargetMode="External"/><Relationship Id="rId16" Type="http://schemas.openxmlformats.org/officeDocument/2006/relationships/hyperlink" Target="http://drive.google.com/uc?export=view&amp;id=1zoZvZllyCmeWcmx3jOaEER9tmU_I_Nve" TargetMode="External"/><Relationship Id="rId19" Type="http://schemas.openxmlformats.org/officeDocument/2006/relationships/hyperlink" Target="https://blueberry-assets.oneclick.es/suma_vertical_6cifras.png" TargetMode="External"/><Relationship Id="rId18" Type="http://schemas.openxmlformats.org/officeDocument/2006/relationships/hyperlink" Target="https://blueberry-assets.oneclick.es/suma_vertical_6cifras.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7" width="42.0"/>
    <col customWidth="1" min="28" max="29" width="25.5"/>
    <col customWidth="1" min="30" max="30" width="14.5"/>
    <col customWidth="1" min="31" max="31" width="12.63"/>
    <col customWidth="1" min="32" max="33"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6" t="s">
        <v>26</v>
      </c>
      <c r="AB1" s="1" t="s">
        <v>27</v>
      </c>
      <c r="AC1" s="1" t="s">
        <v>28</v>
      </c>
      <c r="AD1" s="1" t="s">
        <v>29</v>
      </c>
      <c r="AE1" s="1" t="s">
        <v>30</v>
      </c>
      <c r="AF1" s="1" t="s">
        <v>31</v>
      </c>
      <c r="AG1" s="1" t="s">
        <v>32</v>
      </c>
    </row>
    <row r="2" ht="112.5" customHeight="1">
      <c r="A2" s="7" t="s">
        <v>33</v>
      </c>
      <c r="B2" s="8" t="s">
        <v>34</v>
      </c>
      <c r="C2" s="9" t="s">
        <v>35</v>
      </c>
      <c r="D2" s="10" t="s">
        <v>36</v>
      </c>
      <c r="E2" s="11"/>
      <c r="F2" s="12" t="s">
        <v>37</v>
      </c>
      <c r="G2" s="12"/>
      <c r="H2" s="12"/>
      <c r="I2" s="11" t="s">
        <v>38</v>
      </c>
      <c r="J2" s="11" t="s">
        <v>39</v>
      </c>
      <c r="K2" s="12" t="s">
        <v>40</v>
      </c>
      <c r="L2" s="13" t="s">
        <v>41</v>
      </c>
      <c r="M2" s="14" t="s">
        <v>42</v>
      </c>
      <c r="N2" s="15" t="s">
        <v>43</v>
      </c>
      <c r="O2" s="15" t="s">
        <v>44</v>
      </c>
      <c r="P2" s="16"/>
      <c r="Q2" s="17"/>
      <c r="R2" s="18"/>
      <c r="S2" s="18"/>
      <c r="T2" s="18"/>
      <c r="U2" s="18"/>
      <c r="V2" s="18"/>
      <c r="W2" s="18"/>
      <c r="X2" s="19"/>
      <c r="Y2" s="20" t="s">
        <v>45</v>
      </c>
      <c r="Z2" s="13" t="str">
        <f t="shared" ref="Z2:Z721" si="1">REPLACE(AA2,SEARCH("M3-",AA2),LEN(AB2),AC2)</f>
        <v>{
    "id": "M3-NyO-1a-I-1-EN",
    "stimulus": "&lt;p&gt;Drag each spelling to its corresponding place.&lt;/p&gt;",
    "hint": "&lt;p&gt;The position of each digit determines the way in which it is read and spelled.&lt;/p&gt;",
    "feedback": "&lt;p&gt;The position of each digit determines the way in which it is read and spelled. That is why 40 is read differently than 400.&lt;/p&gt;",
    "seed": {
        "parameters": [
            {
                "name": "Q1",
                "label": null,
                "min": 1000,
                "max": 9999,
                "step": 1
            },
            {
                "name": "Q2",
                "label": null,
                "min": 1000,
                "max": 9999,
                "step": 1
            },
            {
                "name": "Q3",
                "label": null,
                "min": 1000,
                "max": 9999,
                "step": 1
            },
            {
                "name": "Q4",
                "label": null,
                "min": 1000,
                "max": 9999,
                "step": 1
            }
        ],
        "calculated": [
            {
                "name": "A1",
                "label": "{{Q1}}",
                "function": "Lemonlib.numToWords({{Q1}},'eng')[0].toUpperCase() + Lemonlib.numToWords({{Q1}},'eng').slice(1,)"
            },
            {
                "name": "A2",
                "label": "{{Q2}}",
                "function": "Lemonlib.numToWords({{Q2}},'eng')[0].toUpperCase() + Lemonlib.numToWords({{Q2}},'eng').slice(1,)"
            },
            {
                "name": "A3",
                "label": "{{Q3}}",
                "function": "Lemonlib.numToWords({{Q3}},'eng')[0].toUpperCase() + Lemonlib.numToWords({{Q3}},'eng').slice(1,)"
            },
            {
                "name": "A4",
                "label": "{{Q4}}",
                "function": "Lemonlib.numToWords({{Q4}},'eng')[0].toUpperCase() + Lemonlib.numToWords({{Q4}},'eng').slice(1,)"
            }
        ],
        "isNumToWords": true,
        "uniques": true
    },
    "algorithm": {
        "name": "linkOperationResult",
        "params": {
            "invert": true
        },
        "template": "Match list"
    }
}</v>
      </c>
      <c r="AA2" s="13" t="s">
        <v>46</v>
      </c>
      <c r="AB2" s="21" t="str">
        <f t="shared" ref="AB2:AB721" si="2">IF(D2&lt;&gt;"No hacer",CONCATENATE(A2,"-",LEFT(C2),"-",IF(A1&lt;&gt;A2,1,IF(C1=C2,RIGHT(AB1)+1,1))))</f>
        <v>M3-NyO-1a-I-1</v>
      </c>
      <c r="AC2" s="21" t="str">
        <f t="shared" ref="AC2:AC721" si="3">CONCATENATE(AB2,"-EN")</f>
        <v>M3-NyO-1a-I-1-EN</v>
      </c>
      <c r="AD2" s="20" t="s">
        <v>47</v>
      </c>
      <c r="AE2" s="9"/>
      <c r="AF2" s="9" t="s">
        <v>48</v>
      </c>
      <c r="AG2" s="9" t="s">
        <v>49</v>
      </c>
    </row>
    <row r="3" ht="112.5" customHeight="1">
      <c r="A3" s="7" t="s">
        <v>33</v>
      </c>
      <c r="B3" s="8" t="s">
        <v>34</v>
      </c>
      <c r="C3" s="9" t="s">
        <v>50</v>
      </c>
      <c r="D3" s="10" t="s">
        <v>36</v>
      </c>
      <c r="E3" s="20"/>
      <c r="F3" s="22" t="s">
        <v>51</v>
      </c>
      <c r="G3" s="12"/>
      <c r="H3" s="12"/>
      <c r="I3" s="23" t="s">
        <v>38</v>
      </c>
      <c r="J3" s="23" t="s">
        <v>52</v>
      </c>
      <c r="K3" s="22" t="s">
        <v>53</v>
      </c>
      <c r="L3" s="24" t="s">
        <v>54</v>
      </c>
      <c r="M3" s="25" t="s">
        <v>42</v>
      </c>
      <c r="N3" s="15" t="s">
        <v>43</v>
      </c>
      <c r="O3" s="15" t="s">
        <v>44</v>
      </c>
      <c r="P3" s="16"/>
      <c r="Q3" s="17"/>
      <c r="R3" s="16"/>
      <c r="S3" s="16"/>
      <c r="T3" s="16"/>
      <c r="U3" s="16"/>
      <c r="V3" s="18"/>
      <c r="W3" s="18"/>
      <c r="X3" s="19"/>
      <c r="Y3" s="20" t="s">
        <v>45</v>
      </c>
      <c r="Z3" s="13" t="str">
        <f t="shared" si="1"/>
        <v>{
    "id": "M3-NyO-1a-E-1-EN",
    "stimulus": "&lt;p&gt;How do you spell this number? Fill in the blank.&lt;/p&gt;",
    "template": "&lt;p&gt;{{T1}}: {{T2}} and {{response}}&lt;/p&gt;",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10,
                "max": 30,
                "step": 1
            }
        ],
        "calculated": [
            {
                "name": "T1",
                "label": "",
                "function": "{{Q1}}*1000+{{Q2}}*100+{{Q3}}",
                "temp": true
            },
            {
                "name": "T2",
                "label": "{{function}}",
                "function": " Lemonlib.numToWords({{Q1}}*1000+{{Q2}}*100,'en')",
                "temp": true
            },
            {
                "name": "A1",
                "label": "{{function}}",
                "function": "Lemonlib.numToWords({{Q3}},'en')"
            }
        ],
        "uniques": true
    },
    "algorithm": {
        "name": "calculateOperation",
        "template": "Cloze with text"
    }
}</v>
      </c>
      <c r="AA3" s="8" t="s">
        <v>55</v>
      </c>
      <c r="AB3" s="21" t="str">
        <f t="shared" si="2"/>
        <v>M3-NyO-1a-E-1</v>
      </c>
      <c r="AC3" s="21" t="str">
        <f t="shared" si="3"/>
        <v>M3-NyO-1a-E-1-EN</v>
      </c>
      <c r="AD3" s="20" t="s">
        <v>47</v>
      </c>
      <c r="AE3" s="9"/>
      <c r="AF3" s="9" t="s">
        <v>48</v>
      </c>
      <c r="AG3" s="9" t="s">
        <v>49</v>
      </c>
    </row>
    <row r="4" ht="112.5" customHeight="1">
      <c r="A4" s="7" t="s">
        <v>33</v>
      </c>
      <c r="B4" s="8" t="s">
        <v>34</v>
      </c>
      <c r="C4" s="9" t="s">
        <v>50</v>
      </c>
      <c r="D4" s="10" t="s">
        <v>36</v>
      </c>
      <c r="E4" s="20"/>
      <c r="F4" s="22" t="s">
        <v>56</v>
      </c>
      <c r="G4" s="12"/>
      <c r="H4" s="12"/>
      <c r="I4" s="23" t="s">
        <v>38</v>
      </c>
      <c r="J4" s="23" t="s">
        <v>52</v>
      </c>
      <c r="K4" s="24" t="s">
        <v>57</v>
      </c>
      <c r="L4" s="24" t="s">
        <v>58</v>
      </c>
      <c r="M4" s="14" t="s">
        <v>42</v>
      </c>
      <c r="N4" s="15" t="s">
        <v>43</v>
      </c>
      <c r="O4" s="15" t="s">
        <v>44</v>
      </c>
      <c r="P4" s="16"/>
      <c r="Q4" s="17"/>
      <c r="R4" s="16"/>
      <c r="S4" s="16"/>
      <c r="T4" s="16"/>
      <c r="U4" s="16"/>
      <c r="V4" s="18"/>
      <c r="W4" s="18"/>
      <c r="X4" s="19"/>
      <c r="Y4" s="20" t="s">
        <v>45</v>
      </c>
      <c r="Z4" s="13" t="str">
        <f t="shared" si="1"/>
        <v>{
    "id": "M3-NyO-1a-E-2-EN",
    "stimulus": "&lt;p&gt;How do you spell this number? Fill in the blank.&lt;/p&gt;",
    "template": "&lt;p&gt;{{T1}}: {{T2}} and {{response}} {{T3}}&lt;/p&gt;",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3,
                "max": 9,
                "step": 1
            },
            {
                "name": "Q4",
                "label": null,
                "min": 1,
                "max": 9,
                "step": 1
            }
        ],
        "calculated": [
            {
                "name": "T1",
                "label": "",
                "function": "{{Q1}}*1000+{{Q2}}*100+{{Q3}}*10+{{Q4}}",
                "temp": true
            },
            {
                "name": "T2",
                "label": "{{function}}",
                "function": " Lemonlib.numToWords({{Q1}}*1000+{{Q2}}*100,'en')",
                "temp": true
            },
            {
                "name": "T3",
                "label": "{{function}}",
                "function": "Lemonlib.numToWords({{Q4}},'en')",
                "temp": true
            },
            {
                "name": "A1",
                "label": "{{function}}",
                "function": "Lemonlib.numToWords({{Q3}}*10,'en')"
            }
        ],
        "uniques": true
    },
    "algorithm": {
        "name": "calculateOperation",
        "template": "Cloze with text"
    }
}</v>
      </c>
      <c r="AA4" s="8" t="s">
        <v>59</v>
      </c>
      <c r="AB4" s="21" t="str">
        <f t="shared" si="2"/>
        <v>M3-NyO-1a-E-2</v>
      </c>
      <c r="AC4" s="21" t="str">
        <f t="shared" si="3"/>
        <v>M3-NyO-1a-E-2-EN</v>
      </c>
      <c r="AD4" s="20" t="s">
        <v>47</v>
      </c>
      <c r="AE4" s="9"/>
      <c r="AF4" s="9" t="s">
        <v>48</v>
      </c>
      <c r="AG4" s="9" t="s">
        <v>49</v>
      </c>
    </row>
    <row r="5" ht="112.5" customHeight="1">
      <c r="A5" s="7" t="s">
        <v>33</v>
      </c>
      <c r="B5" s="8" t="s">
        <v>34</v>
      </c>
      <c r="C5" s="9" t="s">
        <v>50</v>
      </c>
      <c r="D5" s="10" t="s">
        <v>36</v>
      </c>
      <c r="E5" s="20"/>
      <c r="F5" s="22" t="s">
        <v>60</v>
      </c>
      <c r="G5" s="12"/>
      <c r="H5" s="12"/>
      <c r="I5" s="23" t="s">
        <v>38</v>
      </c>
      <c r="J5" s="23" t="s">
        <v>52</v>
      </c>
      <c r="K5" s="24" t="s">
        <v>61</v>
      </c>
      <c r="L5" s="24" t="s">
        <v>62</v>
      </c>
      <c r="M5" s="14" t="s">
        <v>42</v>
      </c>
      <c r="N5" s="15" t="s">
        <v>43</v>
      </c>
      <c r="O5" s="15" t="s">
        <v>44</v>
      </c>
      <c r="P5" s="16"/>
      <c r="Q5" s="17"/>
      <c r="R5" s="16"/>
      <c r="S5" s="16"/>
      <c r="T5" s="16"/>
      <c r="U5" s="16"/>
      <c r="V5" s="18"/>
      <c r="W5" s="18"/>
      <c r="X5" s="19"/>
      <c r="Y5" s="20" t="s">
        <v>45</v>
      </c>
      <c r="Z5" s="13" t="str">
        <f t="shared" si="1"/>
        <v>{
    "id": "M3-NyO-1a-E-3-EN",
    "stimulus": "&lt;p&gt;How do you spell this number? Fill in the blank.&lt;/p&gt;",
    "template": "&lt;p&gt;{{T1}}: {{T2}} {{response}} and {{T3}}&lt;/p&gt;",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 Lemonlib.numToWords({{Q1}}*1000,'en')",
                "temp": true
            },
            {
                "name": "T3",
                "label": "{{function}}",
                "function": "Lemonlib.numToWords({{Q3}},'en')",
                "temp": true
            },
            {
                "name": "A1",
                "label": "{{function}}",
                "function": "Lemonlib.numToWords({{Q2}}*100,'en')"
            }
        ],
        "uniques": true
    },
    "algorithm": {
        "name": "calculateOperation",
        "template": "Cloze with text"
    }
}</v>
      </c>
      <c r="AA5" s="8" t="s">
        <v>63</v>
      </c>
      <c r="AB5" s="21" t="str">
        <f t="shared" si="2"/>
        <v>M3-NyO-1a-E-3</v>
      </c>
      <c r="AC5" s="21" t="str">
        <f t="shared" si="3"/>
        <v>M3-NyO-1a-E-3-EN</v>
      </c>
      <c r="AD5" s="20" t="s">
        <v>47</v>
      </c>
      <c r="AE5" s="9"/>
      <c r="AF5" s="9" t="s">
        <v>48</v>
      </c>
      <c r="AG5" s="9" t="s">
        <v>49</v>
      </c>
    </row>
    <row r="6" ht="112.5" customHeight="1">
      <c r="A6" s="7" t="s">
        <v>33</v>
      </c>
      <c r="B6" s="8" t="s">
        <v>34</v>
      </c>
      <c r="C6" s="9" t="s">
        <v>50</v>
      </c>
      <c r="D6" s="10" t="s">
        <v>36</v>
      </c>
      <c r="E6" s="20"/>
      <c r="F6" s="22" t="s">
        <v>64</v>
      </c>
      <c r="G6" s="12"/>
      <c r="H6" s="12"/>
      <c r="I6" s="23" t="s">
        <v>38</v>
      </c>
      <c r="J6" s="23" t="s">
        <v>52</v>
      </c>
      <c r="K6" s="24" t="s">
        <v>65</v>
      </c>
      <c r="L6" s="22" t="s">
        <v>66</v>
      </c>
      <c r="M6" s="14" t="s">
        <v>42</v>
      </c>
      <c r="N6" s="15" t="s">
        <v>43</v>
      </c>
      <c r="O6" s="15" t="s">
        <v>44</v>
      </c>
      <c r="P6" s="16"/>
      <c r="Q6" s="17"/>
      <c r="R6" s="16"/>
      <c r="S6" s="16"/>
      <c r="T6" s="16"/>
      <c r="U6" s="16"/>
      <c r="V6" s="18"/>
      <c r="W6" s="18"/>
      <c r="X6" s="19"/>
      <c r="Y6" s="20" t="s">
        <v>45</v>
      </c>
      <c r="Z6" s="13" t="str">
        <f t="shared" si="1"/>
        <v>{
    "id": "M3-NyO-1a-E-4-EN",
    "stimulus": "&lt;p&gt;How do you spell this number? Fill in the blank.&lt;/p&gt;",
    "template": "&lt;p&gt;{{T1}}: {{response}} {{T2}}&lt;/p&gt;",
    "hint": "&lt;p&gt;The position of each digit determines the way it is read.&lt;/p&gt;",
    "feedback": "&lt;p&gt;The position of each digit determines the way it is read. That is why 40 is read differently than 400.&lt;/p&gt;",
    "seed": {
        "parameters": [
            {
                "name": "Q1",
                "label": null,
                "min": 1,
                "max": 9,
                "step": 1
            },
            {
                "name": "Q2",
                "label": null,
                "min": 100,
                "max": 999,
                "step": 1
            }
        ],
        "calculated": [
            {
                "name": "T1",
                "label": "",
                "function": "{{Q1}}*1000+{{Q2}}",
                "temp": true
            },
            {
                "name": "T2",
                "label": "{{function}}",
                "function": " Lemonlib.numToWords({{Q2}},'en')",
                "temp": true
            },
            {
                "name": "A1",
                "label": "{{function}}",
                "function": "Lemonlib.numToWords({{Q1}}*1000,'en')"
            }
        ],
        "uniques": true
    },
    "algorithm": {
        "name": "calculateOperation",
        "template": "Cloze with text"
    }
}</v>
      </c>
      <c r="AA6" s="8" t="s">
        <v>67</v>
      </c>
      <c r="AB6" s="21" t="str">
        <f t="shared" si="2"/>
        <v>M3-NyO-1a-E-4</v>
      </c>
      <c r="AC6" s="21" t="str">
        <f t="shared" si="3"/>
        <v>M3-NyO-1a-E-4-EN</v>
      </c>
      <c r="AD6" s="20" t="s">
        <v>47</v>
      </c>
      <c r="AE6" s="9"/>
      <c r="AF6" s="9" t="s">
        <v>48</v>
      </c>
      <c r="AG6" s="9" t="s">
        <v>49</v>
      </c>
    </row>
    <row r="7" ht="112.5" customHeight="1">
      <c r="A7" s="7" t="s">
        <v>33</v>
      </c>
      <c r="B7" s="8" t="s">
        <v>34</v>
      </c>
      <c r="C7" s="9" t="s">
        <v>68</v>
      </c>
      <c r="D7" s="10" t="s">
        <v>36</v>
      </c>
      <c r="E7" s="11"/>
      <c r="F7" s="13" t="s">
        <v>69</v>
      </c>
      <c r="G7" s="13"/>
      <c r="H7" s="12"/>
      <c r="I7" s="11" t="s">
        <v>38</v>
      </c>
      <c r="J7" s="11" t="s">
        <v>52</v>
      </c>
      <c r="K7" s="24" t="s">
        <v>70</v>
      </c>
      <c r="L7" s="24" t="s">
        <v>58</v>
      </c>
      <c r="M7" s="14" t="s">
        <v>42</v>
      </c>
      <c r="N7" s="15" t="s">
        <v>43</v>
      </c>
      <c r="O7" s="15" t="s">
        <v>44</v>
      </c>
      <c r="P7" s="15"/>
      <c r="Q7" s="17"/>
      <c r="R7" s="26"/>
      <c r="S7" s="26"/>
      <c r="T7" s="26"/>
      <c r="U7" s="26"/>
      <c r="V7" s="26"/>
      <c r="W7" s="18"/>
      <c r="X7" s="19"/>
      <c r="Y7" s="20" t="s">
        <v>45</v>
      </c>
      <c r="Z7" s="13" t="str">
        <f t="shared" si="1"/>
        <v>{
    "id": "M3-NyO-1a-A-1-EN",
    "stimulus": "&lt;p&gt;A company claims to have sold {{T1}} guitar strings worldwide in the last month. Fill in the blank.&lt;/p&gt;",
    "template": "They sold {{T2}} and {{response}} {{T3}} strings.",
    "hint": "&lt;p&gt;The position of each digit determines the way it is read.&lt;/p&gt;",
    "feedback": "&lt;p&gt;The position of each digit determines the way it is read. That is why 40 is read differently than 400.&lt;/p&gt;",
    "seed": {
        "parameters": [
            {
                "name": "Q1",
                "label": null,
                "min": 1,
                "max": 9,
                "step": 1
            },
            {
                "name": "Q2",
                "label": null,
                "min": 2,
                "max": 9,
                "step": 1
            },
            {
                "name": "Q3",
                "label": null,
                "min": 3,
                "max": 9,
                "step": 1
            },
            {
                "name": "Q4",
                "label": null,
                "min": 1,
                "max": 9,
                "step": 1
            }
        ],
        "calculated": [
            {
                "name": "T1",
                "label": "",
                "function": "{{Q1}}*1000+{{Q2}}*100+{{Q3}}*10+{{Q4}}",
                "temp": true
            },
            {
                "name": "T2",
                "label": "{{function}}",
                "function": " Lemonlib.numToWords({{Q1}}*1000+{{Q2}}*100,'en','female')",
                "temp": true
            },
            {
                "name": "T3",
                "label": "{{function}}",
                "function": " Lemonlib.numToWords({{Q4}},'en','female')",
                "temp": true
            },
            {
                "name": "A1",
                "label": "{{function}}",
                "function": "Lemonlib.numToWords({{Q3}}*10,'en','female')"
            }
        ],
        "uniques": true
    },
    "algorithm": {
        "name": "calculateOperation",
        "template": "Cloze with text"
    }
}</v>
      </c>
      <c r="AA7" s="8" t="s">
        <v>71</v>
      </c>
      <c r="AB7" s="21" t="str">
        <f t="shared" si="2"/>
        <v>M3-NyO-1a-A-1</v>
      </c>
      <c r="AC7" s="21" t="str">
        <f t="shared" si="3"/>
        <v>M3-NyO-1a-A-1-EN</v>
      </c>
      <c r="AD7" s="20" t="s">
        <v>47</v>
      </c>
      <c r="AE7" s="10"/>
      <c r="AF7" s="9" t="s">
        <v>48</v>
      </c>
      <c r="AG7" s="9" t="s">
        <v>49</v>
      </c>
    </row>
    <row r="8" ht="112.5" customHeight="1">
      <c r="A8" s="7" t="s">
        <v>33</v>
      </c>
      <c r="B8" s="8" t="s">
        <v>34</v>
      </c>
      <c r="C8" s="9" t="s">
        <v>68</v>
      </c>
      <c r="D8" s="10" t="s">
        <v>36</v>
      </c>
      <c r="E8" s="11"/>
      <c r="F8" s="13" t="s">
        <v>72</v>
      </c>
      <c r="G8" s="13"/>
      <c r="H8" s="12"/>
      <c r="I8" s="11" t="s">
        <v>38</v>
      </c>
      <c r="J8" s="11" t="s">
        <v>52</v>
      </c>
      <c r="K8" s="24" t="s">
        <v>73</v>
      </c>
      <c r="L8" s="24" t="s">
        <v>62</v>
      </c>
      <c r="M8" s="14" t="s">
        <v>42</v>
      </c>
      <c r="N8" s="15" t="s">
        <v>43</v>
      </c>
      <c r="O8" s="15" t="s">
        <v>44</v>
      </c>
      <c r="P8" s="15"/>
      <c r="Q8" s="17"/>
      <c r="R8" s="26"/>
      <c r="S8" s="26"/>
      <c r="T8" s="26"/>
      <c r="U8" s="26"/>
      <c r="V8" s="26"/>
      <c r="W8" s="18"/>
      <c r="X8" s="19"/>
      <c r="Y8" s="20" t="s">
        <v>45</v>
      </c>
      <c r="Z8" s="13" t="str">
        <f t="shared" si="1"/>
        <v>{
    "id": "M3-NyO-1a-A-2-EN",
    "stimulus": "&lt;p&gt;In an office, {{T1}} pages have been printed this month. Fill in the blank.&lt;/p&gt;",
    "template": "They have printed {{T2}} {{response}} and {{T3}} pages.",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"Lemonlib.numToWords({{Q1}}*1000,'en')",
                "temp": true
            },
            {
                "name": "T3",
                "label": "{{function}}",
                "function": " Lemonlib.numToWords({{Q3}},'en')",
                "temp": true
            },
            {
                "name": "A1",
                "label": "{{function}}",
                "function": "Lemonlib.numToWords({{Q2}}*100,'en')"
            }
        ],
        "uniques": true
    },
    "algorithm": {
        "name": "calculateOperation",
        "template": "Cloze with text"
    }
}</v>
      </c>
      <c r="AA8" s="8" t="s">
        <v>74</v>
      </c>
      <c r="AB8" s="21" t="str">
        <f t="shared" si="2"/>
        <v>M3-NyO-1a-A-2</v>
      </c>
      <c r="AC8" s="21" t="str">
        <f t="shared" si="3"/>
        <v>M3-NyO-1a-A-2-EN</v>
      </c>
      <c r="AD8" s="20" t="s">
        <v>47</v>
      </c>
      <c r="AE8" s="10"/>
      <c r="AF8" s="9" t="s">
        <v>48</v>
      </c>
      <c r="AG8" s="9" t="s">
        <v>49</v>
      </c>
    </row>
    <row r="9" ht="112.5" customHeight="1">
      <c r="A9" s="7" t="s">
        <v>33</v>
      </c>
      <c r="B9" s="8" t="s">
        <v>34</v>
      </c>
      <c r="C9" s="9" t="s">
        <v>68</v>
      </c>
      <c r="D9" s="10" t="s">
        <v>36</v>
      </c>
      <c r="E9" s="11"/>
      <c r="F9" s="22" t="s">
        <v>75</v>
      </c>
      <c r="G9" s="12"/>
      <c r="H9" s="12"/>
      <c r="I9" s="23" t="s">
        <v>38</v>
      </c>
      <c r="J9" s="23" t="s">
        <v>52</v>
      </c>
      <c r="K9" s="24" t="s">
        <v>76</v>
      </c>
      <c r="L9" s="22" t="s">
        <v>66</v>
      </c>
      <c r="M9" s="14" t="s">
        <v>42</v>
      </c>
      <c r="N9" s="15" t="s">
        <v>43</v>
      </c>
      <c r="O9" s="15" t="s">
        <v>44</v>
      </c>
      <c r="P9" s="18"/>
      <c r="Q9" s="21"/>
      <c r="R9" s="8"/>
      <c r="S9" s="8"/>
      <c r="T9" s="8"/>
      <c r="U9" s="8"/>
      <c r="V9" s="8"/>
      <c r="W9" s="18"/>
      <c r="X9" s="21"/>
      <c r="Y9" s="20" t="s">
        <v>45</v>
      </c>
      <c r="Z9" s="13" t="str">
        <f t="shared" si="1"/>
        <v>{
    "id": "M3-NyO-1a-A-3-EN",
    "stimulus": "&lt;p&gt;Jackie has traveled {{T1}} m mounted on her bicycle. Fill in the blank.&lt;/p&gt;",
    "template": "She has traveled {{response}} {{T2}} m.",
    "hint": "&lt;p&gt;The position of each digit determines the way it is read.&lt;/p&gt;",
    "feedback": "&lt;p&gt;The position of each digit determines the way it is read. This is why 40 is read differently than 400.&lt;/p&gt;",
    "seed": {
        "parameters": [
            {
                "name": "Q1",
                "label": null,
                "min": 1,
                "max": 9,
                "step": 1
            },
            {
                "name": "Q2",
                "label": null,
                "min": 100,
                "max": 999,
                "step": 1
            }
        ],
        "calculated": [
            {
                "name": "T1",
                "label": "",
                "function": "{{Q1}}*1000+{{Q2}}",
                "temp": true
            },
            {
                "name": "T2",
                "label": "{{function}}",
                "function": "Lemonlib.numToWords({{Q2}},'en')",
                "temp": true
            },
            {
                "name": "A1",
                "label": "{{function}}",
                "function": "Lemonlib.numToWords({{Q1}}*1000,'en')"
            }
        ],
        "uniques": true
    },
    "algorithm": {
        "name": "calculateOperation",
        "template": "Cloze with text"
    }
}</v>
      </c>
      <c r="AA9" s="8" t="s">
        <v>77</v>
      </c>
      <c r="AB9" s="21" t="str">
        <f t="shared" si="2"/>
        <v>M3-NyO-1a-A-3</v>
      </c>
      <c r="AC9" s="21" t="str">
        <f t="shared" si="3"/>
        <v>M3-NyO-1a-A-3-EN</v>
      </c>
      <c r="AD9" s="20" t="s">
        <v>47</v>
      </c>
      <c r="AE9" s="9"/>
      <c r="AF9" s="9" t="s">
        <v>48</v>
      </c>
      <c r="AG9" s="9" t="s">
        <v>49</v>
      </c>
    </row>
    <row r="10" ht="112.5" customHeight="1">
      <c r="A10" s="7" t="s">
        <v>33</v>
      </c>
      <c r="B10" s="8" t="s">
        <v>34</v>
      </c>
      <c r="C10" s="9" t="s">
        <v>68</v>
      </c>
      <c r="D10" s="10" t="s">
        <v>36</v>
      </c>
      <c r="E10" s="11"/>
      <c r="F10" s="13" t="s">
        <v>78</v>
      </c>
      <c r="G10" s="13"/>
      <c r="H10" s="12"/>
      <c r="I10" s="11" t="s">
        <v>38</v>
      </c>
      <c r="J10" s="11" t="s">
        <v>52</v>
      </c>
      <c r="K10" s="24" t="s">
        <v>79</v>
      </c>
      <c r="L10" s="24" t="s">
        <v>54</v>
      </c>
      <c r="M10" s="14" t="s">
        <v>42</v>
      </c>
      <c r="N10" s="15" t="s">
        <v>43</v>
      </c>
      <c r="O10" s="15" t="s">
        <v>44</v>
      </c>
      <c r="P10" s="18"/>
      <c r="Q10" s="21"/>
      <c r="R10" s="8"/>
      <c r="S10" s="8"/>
      <c r="T10" s="8"/>
      <c r="U10" s="8"/>
      <c r="V10" s="8"/>
      <c r="W10" s="18"/>
      <c r="X10" s="21"/>
      <c r="Y10" s="20" t="s">
        <v>45</v>
      </c>
      <c r="Z10" s="13" t="str">
        <f t="shared" si="1"/>
        <v>{
    "id": "M3-NyO-1a-A-4-EN",
    "stimulus": "&lt;p&gt;Yesterday, during rush hour, {{T1}} people travelled on the underground in a city. Fill in the blank.&lt;/p&gt;",
    "template": "Yesterday, {{T2}} and {{response}} people travelled on the underground.",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30,
                "step": 1
            }
        ],
        "calculated": [
            {
                "name": "T1",
                "label": "",
                "function": "{{Q1}}*1000+{{Q2}}*100+{{Q3}}",
                "temp": true
            },
            {
                "name": "T2",
                "label": "{{function}}",
                "function": "Lemonlib.numToWords({{Q1}}*1000+{{Q2}}*100,'en')",
                "temp": true
            },
            {
                "name": "A1",
                "label": "{{function}}",
                "function": "Lemonlib.numToWords({{Q3}},'en')"
            }
        ],
        "uniques": true
    },
    "algorithm": {
        "name": "calculateOperation",
        "template": "Cloze with text"
    }
}</v>
      </c>
      <c r="AA10" s="8" t="s">
        <v>80</v>
      </c>
      <c r="AB10" s="21" t="str">
        <f t="shared" si="2"/>
        <v>M3-NyO-1a-A-4</v>
      </c>
      <c r="AC10" s="21" t="str">
        <f t="shared" si="3"/>
        <v>M3-NyO-1a-A-4-EN</v>
      </c>
      <c r="AD10" s="20" t="s">
        <v>47</v>
      </c>
      <c r="AE10" s="9"/>
      <c r="AF10" s="9" t="s">
        <v>48</v>
      </c>
      <c r="AG10" s="9" t="s">
        <v>49</v>
      </c>
    </row>
    <row r="11" ht="112.5" customHeight="1">
      <c r="A11" s="7" t="s">
        <v>33</v>
      </c>
      <c r="B11" s="8" t="s">
        <v>34</v>
      </c>
      <c r="C11" s="9" t="s">
        <v>68</v>
      </c>
      <c r="D11" s="10" t="s">
        <v>36</v>
      </c>
      <c r="E11" s="11"/>
      <c r="F11" s="13" t="s">
        <v>81</v>
      </c>
      <c r="G11" s="13"/>
      <c r="H11" s="12"/>
      <c r="I11" s="11" t="s">
        <v>38</v>
      </c>
      <c r="J11" s="11" t="s">
        <v>52</v>
      </c>
      <c r="K11" s="24" t="s">
        <v>61</v>
      </c>
      <c r="L11" s="24" t="s">
        <v>62</v>
      </c>
      <c r="M11" s="14" t="s">
        <v>42</v>
      </c>
      <c r="N11" s="15" t="s">
        <v>43</v>
      </c>
      <c r="O11" s="15" t="s">
        <v>44</v>
      </c>
      <c r="P11" s="18"/>
      <c r="Q11" s="21"/>
      <c r="R11" s="8"/>
      <c r="S11" s="8"/>
      <c r="T11" s="8"/>
      <c r="U11" s="8"/>
      <c r="V11" s="8"/>
      <c r="W11" s="18"/>
      <c r="X11" s="21"/>
      <c r="Y11" s="20" t="s">
        <v>45</v>
      </c>
      <c r="Z11" s="13" t="str">
        <f t="shared" si="1"/>
        <v>{
    "id": "M3-NyO-1a-A-5-EN",
    "stimulus": "&lt;p&gt;A biologist has counted  {{T1}} ants inside an anthill. Fill in the blank.&lt;/p&gt;",
    "template": "There are {{T2}} {{response}} and {{T3}} ants.",
    "hint": "&lt;p&gt;The position of each digit determines the way it is read.&lt;/p&gt;",
    "feedback": "&lt;p&gt;The position of each digit determines the way it is read. This is why 40 is read differently than 400.&lt;/p&gt;",
    "seed": {
        "parameters": [
            {
                "name": "Q1",
                "label": null,
                "min": 1,
                "max": 9,
                "step": 1
            },
            {
                "name": "Q2",
                "label": null,
                "min": 2,
                "max": 9,
                "step": 1
            },
            {
                "name": "Q3",
                "label": null,
                "min": 10,
                "max": 99,
                "step": 1
            }
        ],
        "calculated": [
            {
                "name": "T1",
                "label": "",
                "function": "{{Q1}}*1000+{{Q2}}*100+{{Q3}}",
                "temp": true
            },
            {
                "name": "T2",
                "label": "{{function}}",
                "function": "Lemonlib.numToWords({{Q1}}*1000,'en')",
                "temp": true
            },
            {
                "name": "T3",
                "label": "{{function}}",
                "function": "Lemonlib.numToWords({{Q3}},'en')",
                "temp": true
            },
            {
                "name": "A1",
                "label": "{{function}}",
                "function": "Lemonlib.numToWords({{Q2}}*100,'en')"
            }
        ],
        "uniques": true
    },
    "algorithm": {
        "name": "calculateOperation",
        "template": "Cloze with text"
    }
}</v>
      </c>
      <c r="AA11" s="8" t="s">
        <v>82</v>
      </c>
      <c r="AB11" s="21" t="str">
        <f t="shared" si="2"/>
        <v>M3-NyO-1a-A-5</v>
      </c>
      <c r="AC11" s="21" t="str">
        <f t="shared" si="3"/>
        <v>M3-NyO-1a-A-5-EN</v>
      </c>
      <c r="AD11" s="20" t="s">
        <v>47</v>
      </c>
      <c r="AE11" s="9"/>
      <c r="AF11" s="9" t="s">
        <v>48</v>
      </c>
      <c r="AG11" s="9" t="s">
        <v>49</v>
      </c>
    </row>
    <row r="12" ht="112.5" customHeight="1">
      <c r="A12" s="27" t="s">
        <v>83</v>
      </c>
      <c r="B12" s="8" t="s">
        <v>84</v>
      </c>
      <c r="C12" s="9" t="s">
        <v>35</v>
      </c>
      <c r="D12" s="9" t="s">
        <v>36</v>
      </c>
      <c r="E12" s="11"/>
      <c r="F12" s="28" t="s">
        <v>85</v>
      </c>
      <c r="G12" s="28"/>
      <c r="H12" s="29"/>
      <c r="I12" s="11" t="s">
        <v>38</v>
      </c>
      <c r="J12" s="11" t="s">
        <v>39</v>
      </c>
      <c r="K12" s="12" t="s">
        <v>40</v>
      </c>
      <c r="L12" s="13" t="s">
        <v>86</v>
      </c>
      <c r="M12" s="11" t="s">
        <v>42</v>
      </c>
      <c r="N12" s="30" t="s">
        <v>87</v>
      </c>
      <c r="O12" s="26" t="s">
        <v>88</v>
      </c>
      <c r="P12" s="26" t="s">
        <v>89</v>
      </c>
      <c r="Q12" s="20"/>
      <c r="R12" s="8"/>
      <c r="S12" s="8"/>
      <c r="T12" s="8"/>
      <c r="U12" s="8"/>
      <c r="V12" s="8"/>
      <c r="W12" s="8"/>
      <c r="X12" s="20"/>
      <c r="Y12" s="20" t="s">
        <v>45</v>
      </c>
      <c r="Z12" s="13" t="str">
        <f t="shared" si="1"/>
        <v>{
    "id": "M3-NyO-1b-I-1-EN",
    "stimulus": "&lt;p&gt;Match the numbers with their numerical form.&lt;/p&gt;",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"name": "Q2",
                "label": null,
                "min": 1000,
                "max": 9999,
                "step": 1
            },
            {
                "name": "Q3",
                "label": null,
                "min": 1000,
                "max": 9999,
                "step": 1
            },
            {
                "name": "Q4",
                "label": null,
                "min": 1000,
                "max": 9999,
                "step": 1
            }
        ],
        "calculated": [
            {
                "name": "A1",
                "label": "{{Q1}}",
                "function": "Lemonlib.numToWords({{Q1}},'eng')[0].toUpperCase() + Lemonlib.numToWords({{Q1}},'eng').slice(1,)"
            },
            {
                "name": "A2",
                "label": "{{Q2}}",
                "function": "Lemonlib.numToWords({{Q2}},'eng')[0].toUpperCase() + Lemonlib.numToWords({{Q2}},'eng').slice(1,)"
            },
            {
                "name": "A3",
                "label": "{{Q3}}",
                "function": "Lemonlib.numToWords({{Q3}},'eng')[0].toUpperCase() + Lemonlib.numToWords({{Q3}},'eng').slice(1,)"
            },
            {
                "name": "A4",
                "label": "{{Q4}}",
                "function": "Lemonlib.numToWords({{Q4}},'eng')[0].toUpperCase() + Lemonlib.numToWords({{Q4}},'eng').slice(1,)"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false
        },
        "template": "Match list"
    }
}</v>
      </c>
      <c r="AA12" s="13" t="s">
        <v>90</v>
      </c>
      <c r="AB12" s="21" t="str">
        <f t="shared" si="2"/>
        <v>M3-NyO-1b-I-1</v>
      </c>
      <c r="AC12" s="21" t="str">
        <f t="shared" si="3"/>
        <v>M3-NyO-1b-I-1-EN</v>
      </c>
      <c r="AD12" s="20" t="s">
        <v>47</v>
      </c>
      <c r="AE12" s="23"/>
      <c r="AF12" s="9" t="s">
        <v>48</v>
      </c>
      <c r="AG12" s="9" t="s">
        <v>49</v>
      </c>
    </row>
    <row r="13" ht="112.5" customHeight="1">
      <c r="A13" s="27" t="s">
        <v>83</v>
      </c>
      <c r="B13" s="8" t="s">
        <v>84</v>
      </c>
      <c r="C13" s="9" t="s">
        <v>50</v>
      </c>
      <c r="D13" s="9" t="s">
        <v>36</v>
      </c>
      <c r="E13" s="11"/>
      <c r="F13" s="13" t="s">
        <v>91</v>
      </c>
      <c r="G13" s="13"/>
      <c r="H13" s="8"/>
      <c r="I13" s="11" t="s">
        <v>38</v>
      </c>
      <c r="J13" s="11" t="s">
        <v>92</v>
      </c>
      <c r="K13" s="12" t="s">
        <v>93</v>
      </c>
      <c r="L13" s="13" t="s">
        <v>94</v>
      </c>
      <c r="M13" s="11" t="s">
        <v>42</v>
      </c>
      <c r="N13" s="30" t="s">
        <v>87</v>
      </c>
      <c r="O13" s="26" t="s">
        <v>88</v>
      </c>
      <c r="P13" s="8" t="s">
        <v>89</v>
      </c>
      <c r="Q13" s="20"/>
      <c r="R13" s="8"/>
      <c r="S13" s="8"/>
      <c r="T13" s="8"/>
      <c r="U13" s="8"/>
      <c r="V13" s="8"/>
      <c r="W13" s="8"/>
      <c r="X13" s="20"/>
      <c r="Y13" s="20" t="s">
        <v>45</v>
      </c>
      <c r="Z13" s="13" t="str">
        <f t="shared" si="1"/>
        <v>{
    "id": "M3-NyO-1b-E-1-EN",
    "stimulus": "&lt;p&gt;Type the numerical form of this number.&lt;/p&gt;",
    "template": "&lt;p&gt;The numerical form of &lt;i&gt;{{T1}}&lt;/i&gt; is: {{response}}&lt;/p&gt;",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3" s="8" t="s">
        <v>95</v>
      </c>
      <c r="AB13" s="21" t="str">
        <f t="shared" si="2"/>
        <v>M3-NyO-1b-E-1</v>
      </c>
      <c r="AC13" s="21" t="str">
        <f t="shared" si="3"/>
        <v>M3-NyO-1b-E-1-EN</v>
      </c>
      <c r="AD13" s="20" t="s">
        <v>47</v>
      </c>
      <c r="AE13" s="23"/>
      <c r="AF13" s="9" t="s">
        <v>48</v>
      </c>
      <c r="AG13" s="9" t="s">
        <v>49</v>
      </c>
    </row>
    <row r="14" ht="112.5" customHeight="1">
      <c r="A14" s="27" t="s">
        <v>83</v>
      </c>
      <c r="B14" s="8" t="s">
        <v>84</v>
      </c>
      <c r="C14" s="9" t="s">
        <v>68</v>
      </c>
      <c r="D14" s="9" t="s">
        <v>36</v>
      </c>
      <c r="E14" s="11"/>
      <c r="F14" s="13" t="s">
        <v>96</v>
      </c>
      <c r="G14" s="13"/>
      <c r="H14" s="8"/>
      <c r="I14" s="11" t="s">
        <v>38</v>
      </c>
      <c r="J14" s="11" t="s">
        <v>92</v>
      </c>
      <c r="K14" s="12" t="s">
        <v>93</v>
      </c>
      <c r="L14" s="13" t="s">
        <v>94</v>
      </c>
      <c r="M14" s="11" t="s">
        <v>42</v>
      </c>
      <c r="N14" s="30" t="s">
        <v>87</v>
      </c>
      <c r="O14" s="26" t="s">
        <v>88</v>
      </c>
      <c r="P14" s="8" t="s">
        <v>97</v>
      </c>
      <c r="Q14" s="20"/>
      <c r="R14" s="8"/>
      <c r="S14" s="8"/>
      <c r="T14" s="8"/>
      <c r="U14" s="8"/>
      <c r="V14" s="8"/>
      <c r="W14" s="8"/>
      <c r="X14" s="20"/>
      <c r="Y14" s="20" t="s">
        <v>45</v>
      </c>
      <c r="Z14" s="13" t="str">
        <f t="shared" si="1"/>
        <v>{
    "id": "M3-NyO-1b-A-1-EN",
    "stimulus": "&lt;p&gt;In a library they have {{T1}} books. Type this number in numerical form.&lt;/p&gt;",
    "template": "&lt;p&gt;There are {{response}} books in the library.&lt;/p&gt;",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4" s="8" t="s">
        <v>98</v>
      </c>
      <c r="AB14" s="21" t="str">
        <f t="shared" si="2"/>
        <v>M3-NyO-1b-A-1</v>
      </c>
      <c r="AC14" s="21" t="str">
        <f t="shared" si="3"/>
        <v>M3-NyO-1b-A-1-EN</v>
      </c>
      <c r="AD14" s="20" t="s">
        <v>47</v>
      </c>
      <c r="AE14" s="23"/>
      <c r="AF14" s="9" t="s">
        <v>48</v>
      </c>
      <c r="AG14" s="9" t="s">
        <v>49</v>
      </c>
    </row>
    <row r="15" ht="112.5" customHeight="1">
      <c r="A15" s="27" t="s">
        <v>83</v>
      </c>
      <c r="B15" s="8" t="s">
        <v>84</v>
      </c>
      <c r="C15" s="9" t="s">
        <v>68</v>
      </c>
      <c r="D15" s="9" t="s">
        <v>36</v>
      </c>
      <c r="E15" s="11"/>
      <c r="F15" s="12" t="s">
        <v>99</v>
      </c>
      <c r="G15" s="12"/>
      <c r="H15" s="13"/>
      <c r="I15" s="11" t="s">
        <v>38</v>
      </c>
      <c r="J15" s="11" t="s">
        <v>92</v>
      </c>
      <c r="K15" s="12" t="s">
        <v>93</v>
      </c>
      <c r="L15" s="13" t="s">
        <v>94</v>
      </c>
      <c r="M15" s="11" t="s">
        <v>42</v>
      </c>
      <c r="N15" s="30" t="s">
        <v>87</v>
      </c>
      <c r="O15" s="26" t="s">
        <v>88</v>
      </c>
      <c r="P15" s="8" t="s">
        <v>100</v>
      </c>
      <c r="Q15" s="20"/>
      <c r="R15" s="8"/>
      <c r="S15" s="8"/>
      <c r="T15" s="8"/>
      <c r="U15" s="8"/>
      <c r="V15" s="8"/>
      <c r="W15" s="8"/>
      <c r="X15" s="20"/>
      <c r="Y15" s="20" t="s">
        <v>45</v>
      </c>
      <c r="Z15" s="13" t="str">
        <f t="shared" si="1"/>
        <v>{
    "id": "M3-NyO-1b-A-2-EN",
    "stimulus": "&lt;p&gt;The new update to Rachel's favorite video game takes up {{T1}} kilobytes. Type this amount in numerical form.&lt;/p&gt;",
    "template": "&lt;p&gt;The update takes up {{response}} kilobytes.&lt;/p&gt;",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5" s="8" t="s">
        <v>101</v>
      </c>
      <c r="AB15" s="21" t="str">
        <f t="shared" si="2"/>
        <v>M3-NyO-1b-A-2</v>
      </c>
      <c r="AC15" s="21" t="str">
        <f t="shared" si="3"/>
        <v>M3-NyO-1b-A-2-EN</v>
      </c>
      <c r="AD15" s="20" t="s">
        <v>47</v>
      </c>
      <c r="AE15" s="23"/>
      <c r="AF15" s="9" t="s">
        <v>48</v>
      </c>
      <c r="AG15" s="9" t="s">
        <v>49</v>
      </c>
    </row>
    <row r="16" ht="112.5" customHeight="1">
      <c r="A16" s="27" t="s">
        <v>83</v>
      </c>
      <c r="B16" s="8" t="s">
        <v>84</v>
      </c>
      <c r="C16" s="9" t="s">
        <v>68</v>
      </c>
      <c r="D16" s="9" t="s">
        <v>36</v>
      </c>
      <c r="E16" s="11"/>
      <c r="F16" s="12" t="s">
        <v>102</v>
      </c>
      <c r="G16" s="12"/>
      <c r="H16" s="8"/>
      <c r="I16" s="11" t="s">
        <v>38</v>
      </c>
      <c r="J16" s="11" t="s">
        <v>92</v>
      </c>
      <c r="K16" s="12" t="s">
        <v>93</v>
      </c>
      <c r="L16" s="13" t="s">
        <v>94</v>
      </c>
      <c r="M16" s="11" t="s">
        <v>42</v>
      </c>
      <c r="N16" s="30" t="s">
        <v>87</v>
      </c>
      <c r="O16" s="26" t="s">
        <v>88</v>
      </c>
      <c r="P16" s="8" t="s">
        <v>100</v>
      </c>
      <c r="Q16" s="20"/>
      <c r="R16" s="8"/>
      <c r="S16" s="8"/>
      <c r="T16" s="8"/>
      <c r="U16" s="8"/>
      <c r="V16" s="8"/>
      <c r="W16" s="8"/>
      <c r="X16" s="20"/>
      <c r="Y16" s="20" t="s">
        <v>45</v>
      </c>
      <c r="Z16" s="13" t="str">
        <f t="shared" si="1"/>
        <v>{
    "id": "M3-NyO-1b-A-3-EN",
    "stimulus": "&lt;p&gt;{{T1}} tons of technological garbage have accumulated in a landfill. Type this amount in numerical form.&lt;/p&gt;",
    "template": "&lt;p&gt;There are {{response}} tons in the landfill.&lt;/p&gt;",
    "hint": "&lt;p&gt;The value of each digit is positional, it depends on the place it occupies in the number.&lt;/p&gt;",
    "feedback": "&lt;p&gt;The value of each digit is positional, it depends on the place it occupies in the number.&lt;table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"label": "{{function}}",
                "function": "{{Q1}}"
            },
            {
                "name": "T1",
                "label": "",
                "function": "Lemonlib.numToWords({{Q1}},'eng')[0].toUpperCase() + Lemonlib.numToWords({{Q1}},'eng').slice(1,)",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6" s="8" t="s">
        <v>103</v>
      </c>
      <c r="AB16" s="21" t="str">
        <f t="shared" si="2"/>
        <v>M3-NyO-1b-A-3</v>
      </c>
      <c r="AC16" s="21" t="str">
        <f t="shared" si="3"/>
        <v>M3-NyO-1b-A-3-EN</v>
      </c>
      <c r="AD16" s="20" t="s">
        <v>47</v>
      </c>
      <c r="AE16" s="23"/>
      <c r="AF16" s="9" t="s">
        <v>48</v>
      </c>
      <c r="AG16" s="9" t="s">
        <v>49</v>
      </c>
    </row>
    <row r="17" ht="112.5" customHeight="1">
      <c r="A17" s="27" t="s">
        <v>83</v>
      </c>
      <c r="B17" s="8" t="s">
        <v>84</v>
      </c>
      <c r="C17" s="9" t="s">
        <v>68</v>
      </c>
      <c r="D17" s="9" t="s">
        <v>36</v>
      </c>
      <c r="E17" s="11"/>
      <c r="F17" s="12" t="s">
        <v>104</v>
      </c>
      <c r="G17" s="12"/>
      <c r="H17" s="13"/>
      <c r="I17" s="11" t="s">
        <v>38</v>
      </c>
      <c r="J17" s="11" t="s">
        <v>92</v>
      </c>
      <c r="K17" s="12" t="s">
        <v>93</v>
      </c>
      <c r="L17" s="13" t="s">
        <v>94</v>
      </c>
      <c r="M17" s="11" t="s">
        <v>42</v>
      </c>
      <c r="N17" s="30" t="s">
        <v>87</v>
      </c>
      <c r="O17" s="26" t="s">
        <v>88</v>
      </c>
      <c r="P17" s="8" t="s">
        <v>100</v>
      </c>
      <c r="Q17" s="20"/>
      <c r="R17" s="8"/>
      <c r="S17" s="8"/>
      <c r="T17" s="8"/>
      <c r="U17" s="8"/>
      <c r="V17" s="8"/>
      <c r="W17" s="8"/>
      <c r="X17" s="20"/>
      <c r="Y17" s="20" t="s">
        <v>45</v>
      </c>
      <c r="Z17" s="13" t="str">
        <f t="shared" si="1"/>
        <v>{
    "id": "M3-NyO-1b-A-4-EN",
    "stimulus": "&lt;p&gt;A carpenter has {{T1}} nails in his inventory. Type that amount in numerical form.&lt;/p&gt;",
    "template": "&lt;p&gt;The carpenter has {{response}} nails.&lt;/p&gt;",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7" s="8" t="s">
        <v>105</v>
      </c>
      <c r="AB17" s="21" t="str">
        <f t="shared" si="2"/>
        <v>M3-NyO-1b-A-4</v>
      </c>
      <c r="AC17" s="21" t="str">
        <f t="shared" si="3"/>
        <v>M3-NyO-1b-A-4-EN</v>
      </c>
      <c r="AD17" s="20" t="s">
        <v>47</v>
      </c>
      <c r="AE17" s="23"/>
      <c r="AF17" s="9" t="s">
        <v>48</v>
      </c>
      <c r="AG17" s="9" t="s">
        <v>49</v>
      </c>
    </row>
    <row r="18" ht="112.5" customHeight="1">
      <c r="A18" s="27" t="s">
        <v>83</v>
      </c>
      <c r="B18" s="8" t="s">
        <v>84</v>
      </c>
      <c r="C18" s="9" t="s">
        <v>68</v>
      </c>
      <c r="D18" s="9" t="s">
        <v>36</v>
      </c>
      <c r="E18" s="11"/>
      <c r="F18" s="13" t="s">
        <v>106</v>
      </c>
      <c r="G18" s="13"/>
      <c r="H18" s="13"/>
      <c r="I18" s="11" t="s">
        <v>38</v>
      </c>
      <c r="J18" s="11" t="s">
        <v>92</v>
      </c>
      <c r="K18" s="12" t="s">
        <v>93</v>
      </c>
      <c r="L18" s="13" t="s">
        <v>94</v>
      </c>
      <c r="M18" s="11" t="s">
        <v>42</v>
      </c>
      <c r="N18" s="30" t="s">
        <v>87</v>
      </c>
      <c r="O18" s="26" t="s">
        <v>88</v>
      </c>
      <c r="P18" s="8" t="s">
        <v>100</v>
      </c>
      <c r="Q18" s="20"/>
      <c r="R18" s="8"/>
      <c r="S18" s="8"/>
      <c r="T18" s="8"/>
      <c r="U18" s="8"/>
      <c r="V18" s="8"/>
      <c r="W18" s="8"/>
      <c r="X18" s="20"/>
      <c r="Y18" s="20" t="s">
        <v>45</v>
      </c>
      <c r="Z18" s="13" t="str">
        <f t="shared" si="1"/>
        <v>{
    "id": "M3-NyO-1b-A-5-EN",
    "stimulus": "&lt;p&gt;A singer's new music video received {{T1}} views in its first hour of release. Express that number in numerical form.&lt;/p&gt;",
    "template": "&lt;p&gt;The music video received {{response}} views in an hour.&lt;/p&gt;",
    "hint": "&lt;p&gt;The value of each digit is positional, it depends on the place it occupies in the number.&lt;/p&gt;",
    "feedback": "&lt;p&gt;The value of each digit is positional, it depends on the place it occupies in the number.&lt;/p&gt;&lt;table style=\"width: 100%;\"&gt;&lt;tbody&gt;&lt;tr&gt;&lt;td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
    "seed": {
        "parameters": [
            {
                "name": "Q1",
                "label": null,
                "min": 1000,
                "max": 9999,
                "step": 1
            }
        ],
        "calculated": [
            {
                "name": "A1",
                "function": "{{Q1}}"
            },
            {
                "name": "T1",
                "label": "",
                "function": "Lemonlib.numToWords({{Q1}},'eng')",
                "temp": true
            },
            {
                "name": "T2",
                "label": "",
                "function": "math.floor({{Q1}}/1000)",
                "temp": true
            },
            {
                "name": "T3",
                "label": "",
                "function": "math.floor({{Q1}}/100)-math.floor({{Q1}}/1000)*10",
                "temp": true
            },
            {
                "name": "T4",
                "label": "",
                "function": "math.floor({{Q1}}/10)-math.floor({{Q1}}/100)*10",
                "temp": true
            },
            {
                "name": "T5",
                "label": "",
                "function": "{{Q1}}-math.floor({{Q1}}/10)*10",
                "temp": true
            },
            {
                "name": "T7",
                "label": "",
                "function": "{{Q1}}-math.floor({{Q1}}/10000)*10000-({{Q1}}-math.floor({{Q1}}/1000)*1000)",
                "temp": true
            },
            {
                "name": "T8",
                "label": "",
                "function": "{{Q1}}-math.floor({{Q1}}/1000)*1000-({{Q1}}-math.floor({{Q1}}/100)*100)",
                "temp": true
            },
            {
                "name": "T9",
                "label": "",
                "function": "{{Q1}}-math.floor({{Q1}}/100)*100-({{Q1}}-math.floor({{Q1}}/10)*10)",
                "temp": true
            }
        ],
        "uniques": true
    },
    "algorithm": {
        "name": "calculateOperation",
        "params": {
            "method": "equivLiteral",
            "keyboard": "NUMERICAL"
        }
    }
}</v>
      </c>
      <c r="AA18" s="8" t="s">
        <v>107</v>
      </c>
      <c r="AB18" s="21" t="str">
        <f t="shared" si="2"/>
        <v>M3-NyO-1b-A-5</v>
      </c>
      <c r="AC18" s="21" t="str">
        <f t="shared" si="3"/>
        <v>M3-NyO-1b-A-5-EN</v>
      </c>
      <c r="AD18" s="20" t="s">
        <v>47</v>
      </c>
      <c r="AE18" s="23"/>
      <c r="AF18" s="9" t="s">
        <v>48</v>
      </c>
      <c r="AG18" s="9" t="s">
        <v>49</v>
      </c>
    </row>
    <row r="19" ht="112.5" customHeight="1">
      <c r="A19" s="7" t="s">
        <v>108</v>
      </c>
      <c r="B19" s="31" t="s">
        <v>109</v>
      </c>
      <c r="C19" s="9" t="s">
        <v>35</v>
      </c>
      <c r="D19" s="10" t="s">
        <v>36</v>
      </c>
      <c r="E19" s="11"/>
      <c r="F19" s="24" t="s">
        <v>110</v>
      </c>
      <c r="G19" s="24"/>
      <c r="H19" s="32"/>
      <c r="I19" s="23" t="s">
        <v>38</v>
      </c>
      <c r="J19" s="23" t="s">
        <v>111</v>
      </c>
      <c r="K19" s="24" t="s">
        <v>112</v>
      </c>
      <c r="L19" s="24" t="s">
        <v>113</v>
      </c>
      <c r="M19" s="23" t="s">
        <v>42</v>
      </c>
      <c r="N19" s="22" t="s">
        <v>114</v>
      </c>
      <c r="O19" s="22" t="s">
        <v>115</v>
      </c>
      <c r="P19" s="18"/>
      <c r="Q19" s="21"/>
      <c r="R19" s="18"/>
      <c r="S19" s="18"/>
      <c r="T19" s="18"/>
      <c r="U19" s="18"/>
      <c r="V19" s="18"/>
      <c r="W19" s="18"/>
      <c r="X19" s="21"/>
      <c r="Y19" s="20" t="s">
        <v>45</v>
      </c>
      <c r="Z19" s="13" t="str">
        <f t="shared" si="1"/>
        <v>{
    "id": "M3-NyO-36a-I-1-EN",
    "stimulus": "&lt;p&gt;Select if the following decompositions are correct or incorrect.&lt;/p&gt;",
    "hint": "&lt;p&gt;A number can be broken down as the addition of its digits multiplied by 1, 10, 100, &lt;span class=\"no-break\"&gt;1 000&lt;/span&gt; or &lt;span class=\"no-break\"&gt;10 000,&lt;/span&gt;&lt;/p&gt;",
    "feedback": "&lt;p&gt;A number can be broken down as the addition of its digits multiplied by 1, 10, 100, &lt;span class=\"no-break\"&gt;1 000&lt;/span&gt; or &lt;span class=\"no-break\"&gt;10 000&lt;/span&gt;, depending on  their position in the number.&lt;/p&gt;",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10,000 + {{Q2}} × 1,000 + {{Q3}} × 100 + {{Q4}} × 10",
                "function": ""
            },
            {
                "name": "A2",
                "label": "{{Q3}}{{Q5}} 0{{Q7}}0 = {{Q3}} × 10,000 + {{Q5}} × 1,000 + {{Q7}} × 10",
                "function": ""
            },
            {
                "name": "A3",
                "label": "{{Q4}}0 {{Q1}}00 = {{Q4}} × 10000 + {{Q1}} × 100 ",
                "function": ""
            },
            {
                "name": "A4",
                "label": "{{Q2}}{{Q8}} {{Q3}}{{Q7}}0 = {{Q2}} × 10,000 + {{Q8}} × 1,000 + {{Q3}} × 100",
                "function": "",
                "incorrect": true,
                "feedback": "&lt;p&gt;The correct decomposition is:&lt;/p&gt;&lt;p&gt;{{Q2}}{{Q8}} {{Q3}}{{Q7}}0 = {{Q2}} × 10,000 + {{Q8}} × 1,000 + {{Q3}} × 100 + {{Q7}} × 10&lt;/p&gt;"
            },
            {
                "name": "A5",
                "label": "{{Q5}}0 {{Q6}}0{{Q7}} = {{Q5}} × 10,000 + {{Q6}} × 10,000 + {{Q7}} × 10,000 ",
                "function": "",
                "incorrect": true,
                "feedback": "&lt;p&gt;The correct decomposition is:&lt;/p&gt;&lt;p&gt;{{Q5}}0 {{Q6}}0{{Q7}} = {{Q5}} × 10,000 + {{Q6}} × 100 + {{Q7}}&lt;/p&gt;"
            },
            {
                "name": "A6",
                "label": "{{Q6}}{{Q8}} {{Q4}}0{{Q8}} = {{Q6}} × 10,000 + {{Q8}} × 1,000 + {{Q4}} × 100 + {{Q8}} ×10",
                "function": "",
                "incorrect": true,
                "feedback": "&lt;p&gt;The correct decomposition is:&lt;/p&gt;&lt;p&gt;{{Q6}}{{Q8}} {{Q4}}0{{Q8}} = {{Q6}} × 10,000 + {{Q8}} × 1,000 + {{Q4}} × 100 + {{Q8}}&lt;/p&gt;"
            }
        ],
        "uniques": true
    },
    "algorithm": {
        "name": "trueFalse",
        "template": "Choice matrix – inline",
        "params": {
            "countCorrect": 2,
            "countIncorrect": 1,
            "options": [
                "Correct",
                "Incorrect"
            ]
        }
    }
}</v>
      </c>
      <c r="AA19" s="8" t="s">
        <v>116</v>
      </c>
      <c r="AB19" s="21" t="str">
        <f t="shared" si="2"/>
        <v>M3-NyO-36a-I-1</v>
      </c>
      <c r="AC19" s="21" t="str">
        <f t="shared" si="3"/>
        <v>M3-NyO-36a-I-1-EN</v>
      </c>
      <c r="AD19" s="20" t="s">
        <v>47</v>
      </c>
      <c r="AE19" s="23"/>
      <c r="AF19" s="9" t="s">
        <v>48</v>
      </c>
      <c r="AG19" s="9" t="s">
        <v>49</v>
      </c>
    </row>
    <row r="20" ht="112.5" customHeight="1">
      <c r="A20" s="7" t="s">
        <v>108</v>
      </c>
      <c r="B20" s="31" t="s">
        <v>109</v>
      </c>
      <c r="C20" s="9" t="s">
        <v>50</v>
      </c>
      <c r="D20" s="10" t="s">
        <v>36</v>
      </c>
      <c r="E20" s="11"/>
      <c r="F20" s="33" t="s">
        <v>117</v>
      </c>
      <c r="G20" s="33"/>
      <c r="H20" s="32"/>
      <c r="I20" s="23" t="s">
        <v>38</v>
      </c>
      <c r="J20" s="23" t="s">
        <v>118</v>
      </c>
      <c r="K20" s="24" t="s">
        <v>119</v>
      </c>
      <c r="L20" s="24" t="s">
        <v>120</v>
      </c>
      <c r="M20" s="25" t="s">
        <v>42</v>
      </c>
      <c r="N20" s="22" t="s">
        <v>114</v>
      </c>
      <c r="O20" s="22" t="s">
        <v>121</v>
      </c>
      <c r="P20" s="18"/>
      <c r="Q20" s="21"/>
      <c r="R20" s="18"/>
      <c r="S20" s="18"/>
      <c r="T20" s="18"/>
      <c r="U20" s="18"/>
      <c r="V20" s="18"/>
      <c r="W20" s="18"/>
      <c r="X20" s="21"/>
      <c r="Y20" s="20" t="s">
        <v>45</v>
      </c>
      <c r="Z20" s="13" t="str">
        <f t="shared" si="1"/>
        <v>{
    "id": "M3-NyO-36a-E-1-EN",
    "stimulus": "&lt;p&gt;Decompose this number following the example:&lt;/p&gt;&lt;p style=\"text-align: center\"&gt;123 = 100 + 20 + 3&lt;/p&gt;",
    "template": "&lt;p style=\"text-align: center\"&gt;{{Q1}}{{Q2}} {{Q3}}0{{Q4}} = {{response}} + {{response}}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"name": "Q3",
                "label": null,
                "min": 1,
                "max": 9,
                "step": 1
            },
            {
                "name": "Q4",
                "label": null,
                "min": 1,
                "max": 9,
                "step": 1
            }
        ],
        "calculated": [
            {
                "name": "A1",
                "label": "{{function}}",
                "function": "{{Q1}}*10000"
            },
            {
                "name": "A2",
                "label": "{{function}}",
                "function": "{{Q2}}*1000"
            },
            {
                "name": "A3",
                "label": "{{function}}",
                "function": "{{Q3}}*100"
            },
            {
                "name": "A4",
                "label": "{{function}}",
                "function": "{{Q4}}"
            }
        ],
        "uniques": true
    },
    "algorithm": {
        "name": "calculateOperation",
        "params": {
            "method": "equivLiteral",
            "keyboard": "NUMERICAL"
        }
    }
}</v>
      </c>
      <c r="AA20" s="8" t="s">
        <v>122</v>
      </c>
      <c r="AB20" s="21" t="str">
        <f t="shared" si="2"/>
        <v>M3-NyO-36a-E-1</v>
      </c>
      <c r="AC20" s="21" t="str">
        <f t="shared" si="3"/>
        <v>M3-NyO-36a-E-1-EN</v>
      </c>
      <c r="AD20" s="20" t="s">
        <v>47</v>
      </c>
      <c r="AE20" s="23"/>
      <c r="AF20" s="9" t="s">
        <v>48</v>
      </c>
      <c r="AG20" s="9" t="s">
        <v>49</v>
      </c>
    </row>
    <row r="21" ht="112.5" customHeight="1">
      <c r="A21" s="7" t="s">
        <v>108</v>
      </c>
      <c r="B21" s="31" t="s">
        <v>109</v>
      </c>
      <c r="C21" s="9" t="s">
        <v>50</v>
      </c>
      <c r="D21" s="10" t="s">
        <v>36</v>
      </c>
      <c r="E21" s="11"/>
      <c r="F21" s="33" t="s">
        <v>123</v>
      </c>
      <c r="G21" s="33"/>
      <c r="H21" s="32"/>
      <c r="I21" s="23" t="s">
        <v>38</v>
      </c>
      <c r="J21" s="23" t="s">
        <v>118</v>
      </c>
      <c r="K21" s="24" t="s">
        <v>124</v>
      </c>
      <c r="L21" s="24" t="s">
        <v>125</v>
      </c>
      <c r="M21" s="25" t="s">
        <v>42</v>
      </c>
      <c r="N21" s="22" t="s">
        <v>114</v>
      </c>
      <c r="O21" s="22" t="s">
        <v>121</v>
      </c>
      <c r="P21" s="18"/>
      <c r="Q21" s="21"/>
      <c r="R21" s="18"/>
      <c r="S21" s="18"/>
      <c r="T21" s="18"/>
      <c r="U21" s="18"/>
      <c r="V21" s="18"/>
      <c r="W21" s="18"/>
      <c r="X21" s="21"/>
      <c r="Y21" s="20" t="s">
        <v>45</v>
      </c>
      <c r="Z21" s="13" t="str">
        <f t="shared" si="1"/>
        <v>{
    "id": "M3-NyO-36a-E-2-EN",
    "stimulus": "&lt;p&gt;Decompose this number following the example:&lt;/p&gt;&lt;p style=\"text-align: center\"&gt;123 = 100 + 20 + 3&lt;/p&gt;",
    "template": "&lt;p style=\"text-align: center\"&gt;{{Q1}}0 0{{Q2}}0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AA21" s="8" t="s">
        <v>126</v>
      </c>
      <c r="AB21" s="21" t="str">
        <f t="shared" si="2"/>
        <v>M3-NyO-36a-E-2</v>
      </c>
      <c r="AC21" s="21" t="str">
        <f t="shared" si="3"/>
        <v>M3-NyO-36a-E-2-EN</v>
      </c>
      <c r="AD21" s="20" t="s">
        <v>47</v>
      </c>
      <c r="AE21" s="23"/>
      <c r="AF21" s="9" t="s">
        <v>48</v>
      </c>
      <c r="AG21" s="9" t="s">
        <v>49</v>
      </c>
    </row>
    <row r="22" ht="112.5" customHeight="1">
      <c r="A22" s="7" t="s">
        <v>108</v>
      </c>
      <c r="B22" s="31" t="s">
        <v>109</v>
      </c>
      <c r="C22" s="9" t="s">
        <v>50</v>
      </c>
      <c r="D22" s="10" t="s">
        <v>36</v>
      </c>
      <c r="E22" s="11"/>
      <c r="F22" s="33" t="s">
        <v>127</v>
      </c>
      <c r="G22" s="33"/>
      <c r="H22" s="32"/>
      <c r="I22" s="23" t="s">
        <v>38</v>
      </c>
      <c r="J22" s="23" t="s">
        <v>118</v>
      </c>
      <c r="K22" s="24" t="s">
        <v>119</v>
      </c>
      <c r="L22" s="24" t="s">
        <v>128</v>
      </c>
      <c r="M22" s="25" t="s">
        <v>42</v>
      </c>
      <c r="N22" s="22" t="s">
        <v>114</v>
      </c>
      <c r="O22" s="22" t="s">
        <v>121</v>
      </c>
      <c r="P22" s="18"/>
      <c r="Q22" s="21"/>
      <c r="R22" s="18"/>
      <c r="S22" s="18"/>
      <c r="T22" s="18"/>
      <c r="U22" s="18"/>
      <c r="V22" s="18"/>
      <c r="W22" s="18"/>
      <c r="X22" s="21"/>
      <c r="Y22" s="20" t="s">
        <v>45</v>
      </c>
      <c r="Z22" s="13" t="str">
        <f t="shared" si="1"/>
        <v>{
    "id": "M3-NyO-36a-E-3-EN",
    "stimulus": "&lt;p&gt;Decompose this number following the example:&lt;/p&gt;&lt;p style=\"text-align: center\"&gt;123 = 100 + 20 + 3&lt;/p&gt;",
    "template": "&lt;p style=\"text-align: center\"&gt;{{Q1}}0 {{Q2}}{{Q3}}{{Q4}} = {{response}} + {{response}} + {{response}}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number.&lt;/p&gt;",
    "seed": {
        "parameters": [
            {
                "name": "Q1",
                "label": null,
                "min": 1,
                "max": 9,
                "step": 1
            },
            {
                "name": "Q2",
                "label": null,
                "min": 1,
                "max": 9,
                "step": 1
            },
            {
                "name": "Q3",
                "label": null,
                "min": 1,
                "max": 9,
                "step": 1
            },
            {
                "name": "Q4",
                "label": null,
                "min": 1,
                "max": 9,
                "step": 1
            }
        ],
        "calculated": [
            {
                "name": "A1",
                "label": "{{function}}",
                "function": "{{Q1}}*10000"
            },
            {
                "name": "A2",
                "label": "{{function}}",
                "function": "{{Q2}}*100"
            },
            {
                "name": "A3",
                "label": "{{function}}",
                "function": "{{Q3}}*10"
            },
            {
                "name": "A4",
                "label": "{{function}}",
                "function": "{{Q4}}"
            }
        ],
        "uniques": true
    },
    "algorithm": {
        "name": "calculateOperation",
        "params": {
            "method": "equivLiteral",
            "keyboard": "NUMERICAL"
        }
    }
}</v>
      </c>
      <c r="AA22" s="8" t="s">
        <v>129</v>
      </c>
      <c r="AB22" s="21" t="str">
        <f t="shared" si="2"/>
        <v>M3-NyO-36a-E-3</v>
      </c>
      <c r="AC22" s="21" t="str">
        <f t="shared" si="3"/>
        <v>M3-NyO-36a-E-3-EN</v>
      </c>
      <c r="AD22" s="20" t="s">
        <v>47</v>
      </c>
      <c r="AE22" s="23"/>
      <c r="AF22" s="9" t="s">
        <v>48</v>
      </c>
      <c r="AG22" s="9" t="s">
        <v>49</v>
      </c>
    </row>
    <row r="23" ht="112.5" customHeight="1">
      <c r="A23" s="7" t="s">
        <v>108</v>
      </c>
      <c r="B23" s="31" t="s">
        <v>109</v>
      </c>
      <c r="C23" s="9" t="s">
        <v>68</v>
      </c>
      <c r="D23" s="9" t="s">
        <v>36</v>
      </c>
      <c r="E23" s="11"/>
      <c r="F23" s="12" t="s">
        <v>130</v>
      </c>
      <c r="G23" s="12"/>
      <c r="H23" s="12"/>
      <c r="I23" s="11" t="s">
        <v>38</v>
      </c>
      <c r="J23" s="11" t="s">
        <v>92</v>
      </c>
      <c r="K23" s="12" t="s">
        <v>119</v>
      </c>
      <c r="L23" s="13" t="s">
        <v>131</v>
      </c>
      <c r="M23" s="14" t="s">
        <v>42</v>
      </c>
      <c r="N23" s="15" t="s">
        <v>132</v>
      </c>
      <c r="O23" s="8" t="s">
        <v>133</v>
      </c>
      <c r="P23" s="8" t="s">
        <v>134</v>
      </c>
      <c r="Q23" s="21"/>
      <c r="R23" s="8"/>
      <c r="S23" s="8"/>
      <c r="T23" s="8"/>
      <c r="U23" s="8"/>
      <c r="V23" s="8"/>
      <c r="W23" s="8"/>
      <c r="X23" s="13"/>
      <c r="Y23" s="20" t="s">
        <v>45</v>
      </c>
      <c r="Z23" s="13" t="str">
        <f t="shared" si="1"/>
        <v>{
    "id": "M3-NyO-36a-A-1-EN",
    "stimulus": "&lt;p&gt;The UN has sent {{T1}} aid workers to developing countries in the last month. Break down the number of workers following this example: 34 = 3 × 10 + 4.&lt;/p&gt;",
    "template": "&lt;p style=\"text-align: center\"&gt;{{T1}} = {{response}}&lt;/p&gt;",
    "hint": "&lt;p&gt;A number can be broken down as the addition of its digits multiplied by 1, 10, 100, &lt;span class=\"no-break\"&gt;1 000&lt;/span&gt; o &lt;span class=\"no-break\"&gt;10 000,&lt;/span&gt; depending on their position in the number.&lt;/p&gt;",
    "feedback": "&lt;p&gt;A number can be broken down as the addition of its digits multiplied by 1, 10, 100, &lt;span class=\"no-break\"&gt;1 000&lt;/span&gt; o &lt;span class=\"no-break\"&gt;10 000,&lt;/span&gt;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"{{function}}",
                "function": "{{Q1}}\\times10000+{{Q2}}\\times1000+{{Q3}}\\times100+{{Q4}}\\times10"
            },
            {
                "name": "T1",
                "label": "{{function}}",
                "function": "{{Q1}}*10000 + {{Q2}}*1000 + {{Q3}}*100 +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v>
      </c>
      <c r="AA23" s="8" t="s">
        <v>135</v>
      </c>
      <c r="AB23" s="21" t="str">
        <f t="shared" si="2"/>
        <v>M3-NyO-36a-A-1</v>
      </c>
      <c r="AC23" s="21" t="str">
        <f t="shared" si="3"/>
        <v>M3-NyO-36a-A-1-EN</v>
      </c>
      <c r="AD23" s="20" t="s">
        <v>47</v>
      </c>
      <c r="AE23" s="23"/>
      <c r="AF23" s="9" t="s">
        <v>48</v>
      </c>
      <c r="AG23" s="9" t="s">
        <v>49</v>
      </c>
    </row>
    <row r="24" ht="112.5" customHeight="1">
      <c r="A24" s="7" t="s">
        <v>108</v>
      </c>
      <c r="B24" s="31" t="s">
        <v>109</v>
      </c>
      <c r="C24" s="9" t="s">
        <v>68</v>
      </c>
      <c r="D24" s="9" t="s">
        <v>36</v>
      </c>
      <c r="E24" s="11"/>
      <c r="F24" s="13" t="s">
        <v>136</v>
      </c>
      <c r="G24" s="13"/>
      <c r="H24" s="12"/>
      <c r="I24" s="11" t="s">
        <v>38</v>
      </c>
      <c r="J24" s="11" t="s">
        <v>92</v>
      </c>
      <c r="K24" s="12" t="s">
        <v>119</v>
      </c>
      <c r="L24" s="13" t="s">
        <v>137</v>
      </c>
      <c r="M24" s="11" t="s">
        <v>42</v>
      </c>
      <c r="N24" s="15" t="s">
        <v>132</v>
      </c>
      <c r="O24" s="8" t="s">
        <v>133</v>
      </c>
      <c r="P24" s="8" t="s">
        <v>134</v>
      </c>
      <c r="Q24" s="21"/>
      <c r="R24" s="8"/>
      <c r="S24" s="8"/>
      <c r="T24" s="8"/>
      <c r="U24" s="8"/>
      <c r="V24" s="8"/>
      <c r="W24" s="18"/>
      <c r="X24" s="21"/>
      <c r="Y24" s="20" t="s">
        <v>45</v>
      </c>
      <c r="Z24" s="13" t="str">
        <f t="shared" si="1"/>
        <v>{
    "id": "M3-NyO-36a-A-2-EN",
    "stimulus": "&lt;p&gt;In the first month of sale to the public, {{T1}} units of a console have been sold. Decompose that amount following this example: 45 = 4 × 10 + 5.&lt;/p&gt;",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"function": "{{Q1}}*10000",
                "temp": true
            },
            {
                "name": "T3",
                "function": "{{Q2}}*1000",
                "temp": true
            },
            {
                "name": "T4",
                "function": "{{Q3}}*100",
                "temp": true
            },
            {
                "name": "T5",
                "function": "{{Q4}}*10",
                "temp": true
            }
        ],
        "uniques": true
    },
    "algorithm": {
        "name": "calculateOperation",
        "params": {
            "method": "equivLiteral",
            "keyboard": "INTERMEDIATE"
        }
    }
}</v>
      </c>
      <c r="AA24" s="8" t="s">
        <v>138</v>
      </c>
      <c r="AB24" s="21" t="str">
        <f t="shared" si="2"/>
        <v>M3-NyO-36a-A-2</v>
      </c>
      <c r="AC24" s="21" t="str">
        <f t="shared" si="3"/>
        <v>M3-NyO-36a-A-2-EN</v>
      </c>
      <c r="AD24" s="20" t="s">
        <v>47</v>
      </c>
      <c r="AE24" s="23"/>
      <c r="AF24" s="9" t="s">
        <v>48</v>
      </c>
      <c r="AG24" s="9" t="s">
        <v>49</v>
      </c>
    </row>
    <row r="25" ht="112.5" customHeight="1">
      <c r="A25" s="7" t="s">
        <v>108</v>
      </c>
      <c r="B25" s="31" t="s">
        <v>109</v>
      </c>
      <c r="C25" s="9" t="s">
        <v>68</v>
      </c>
      <c r="D25" s="9" t="s">
        <v>36</v>
      </c>
      <c r="E25" s="11"/>
      <c r="F25" s="13" t="s">
        <v>139</v>
      </c>
      <c r="G25" s="13"/>
      <c r="H25" s="12"/>
      <c r="I25" s="11" t="s">
        <v>38</v>
      </c>
      <c r="J25" s="11" t="s">
        <v>92</v>
      </c>
      <c r="K25" s="12" t="s">
        <v>119</v>
      </c>
      <c r="L25" s="13" t="s">
        <v>137</v>
      </c>
      <c r="M25" s="11" t="s">
        <v>42</v>
      </c>
      <c r="N25" s="15" t="s">
        <v>132</v>
      </c>
      <c r="O25" s="8" t="s">
        <v>133</v>
      </c>
      <c r="P25" s="8" t="s">
        <v>134</v>
      </c>
      <c r="Q25" s="21"/>
      <c r="R25" s="8"/>
      <c r="S25" s="8"/>
      <c r="T25" s="8"/>
      <c r="U25" s="8"/>
      <c r="V25" s="8"/>
      <c r="W25" s="8"/>
      <c r="X25" s="21"/>
      <c r="Y25" s="20" t="s">
        <v>45</v>
      </c>
      <c r="Z25" s="13" t="str">
        <f t="shared" si="1"/>
        <v>{
    "id": "M3-NyO-36a-A-3-EN",
    "stimulus": "&lt;p&gt;A small plane has flown at an average altitude of {{T1}} m during a flight test.&lt;/p&gt;",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v>
      </c>
      <c r="AA25" s="8" t="s">
        <v>140</v>
      </c>
      <c r="AB25" s="21" t="str">
        <f t="shared" si="2"/>
        <v>M3-NyO-36a-A-3</v>
      </c>
      <c r="AC25" s="21" t="str">
        <f t="shared" si="3"/>
        <v>M3-NyO-36a-A-3-EN</v>
      </c>
      <c r="AD25" s="20" t="s">
        <v>47</v>
      </c>
      <c r="AE25" s="23"/>
      <c r="AF25" s="9" t="s">
        <v>48</v>
      </c>
      <c r="AG25" s="9" t="s">
        <v>49</v>
      </c>
    </row>
    <row r="26" ht="112.5" customHeight="1">
      <c r="A26" s="7" t="s">
        <v>108</v>
      </c>
      <c r="B26" s="31" t="s">
        <v>109</v>
      </c>
      <c r="C26" s="9" t="s">
        <v>68</v>
      </c>
      <c r="D26" s="9" t="s">
        <v>36</v>
      </c>
      <c r="E26" s="11"/>
      <c r="F26" s="12" t="s">
        <v>141</v>
      </c>
      <c r="G26" s="12"/>
      <c r="H26" s="12"/>
      <c r="I26" s="11" t="s">
        <v>38</v>
      </c>
      <c r="J26" s="11" t="s">
        <v>92</v>
      </c>
      <c r="K26" s="12" t="s">
        <v>119</v>
      </c>
      <c r="L26" s="13" t="s">
        <v>137</v>
      </c>
      <c r="M26" s="11" t="s">
        <v>42</v>
      </c>
      <c r="N26" s="15" t="s">
        <v>132</v>
      </c>
      <c r="O26" s="8" t="s">
        <v>133</v>
      </c>
      <c r="P26" s="8" t="s">
        <v>134</v>
      </c>
      <c r="Q26" s="21"/>
      <c r="R26" s="8"/>
      <c r="S26" s="8"/>
      <c r="T26" s="8"/>
      <c r="U26" s="8"/>
      <c r="V26" s="8"/>
      <c r="W26" s="18"/>
      <c r="X26" s="21"/>
      <c r="Y26" s="20" t="s">
        <v>45</v>
      </c>
      <c r="Z26" s="13" t="str">
        <f t="shared" si="1"/>
        <v>{
    "id": "M3-NyO-36a-A-4-EN",
    "stimulus": "&lt;p&gt;Raúl has {{T1}} figurines in his collection. Decompose this quantity following this example: 65 = 6 × 10 + 5.&lt;/p&gt;",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1 000,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v>
      </c>
      <c r="AA26" s="8" t="s">
        <v>142</v>
      </c>
      <c r="AB26" s="21" t="str">
        <f t="shared" si="2"/>
        <v>M3-NyO-36a-A-4</v>
      </c>
      <c r="AC26" s="21" t="str">
        <f t="shared" si="3"/>
        <v>M3-NyO-36a-A-4-EN</v>
      </c>
      <c r="AD26" s="20" t="s">
        <v>47</v>
      </c>
      <c r="AE26" s="23"/>
      <c r="AF26" s="9" t="s">
        <v>48</v>
      </c>
      <c r="AG26" s="9" t="s">
        <v>49</v>
      </c>
    </row>
    <row r="27" ht="112.5" customHeight="1">
      <c r="A27" s="7" t="s">
        <v>108</v>
      </c>
      <c r="B27" s="31" t="s">
        <v>109</v>
      </c>
      <c r="C27" s="9" t="s">
        <v>68</v>
      </c>
      <c r="D27" s="9" t="s">
        <v>36</v>
      </c>
      <c r="E27" s="11"/>
      <c r="F27" s="12" t="s">
        <v>143</v>
      </c>
      <c r="G27" s="12"/>
      <c r="H27" s="12"/>
      <c r="I27" s="11" t="s">
        <v>38</v>
      </c>
      <c r="J27" s="11" t="s">
        <v>92</v>
      </c>
      <c r="K27" s="12" t="s">
        <v>119</v>
      </c>
      <c r="L27" s="13" t="s">
        <v>137</v>
      </c>
      <c r="M27" s="11" t="s">
        <v>42</v>
      </c>
      <c r="N27" s="15" t="s">
        <v>132</v>
      </c>
      <c r="O27" s="8" t="s">
        <v>133</v>
      </c>
      <c r="P27" s="8" t="s">
        <v>134</v>
      </c>
      <c r="Q27" s="21"/>
      <c r="R27" s="8"/>
      <c r="S27" s="8"/>
      <c r="T27" s="8"/>
      <c r="U27" s="8"/>
      <c r="V27" s="8"/>
      <c r="W27" s="18"/>
      <c r="X27" s="21"/>
      <c r="Y27" s="20" t="s">
        <v>45</v>
      </c>
      <c r="Z27" s="13" t="str">
        <f t="shared" si="1"/>
        <v>{
    "id": "M3-NyO-36a-A-5-EN",
    "stimulus": "&lt;p&gt;Paul has prepared {{T1}} colored cupcakes for an event. Decompose this quantity following this example:&lt;p&gt;27 = 2 × 10 + 7&lt;/p&gt;",
    "template": "&lt;p style=\"text-align: center\"&gt;{{T1}} = {{response}}&lt;/p&gt;",
    "hint": "&lt;p&gt;A number can be decomposed as the addition of its digits multiplied by 1, 10, 100, 1 000, or 10 000, depending on their position in the number.&lt;/p&gt;",
    "feedback": "&lt;p&gt;A number can be decomposed as the addition of its digits multiplied by 1, 10, 100, 1000, etc., depending on their position in the number. In this case:&lt;/p&gt;&lt;p style=\"text-align: center\"&gt;{{T1}} = {{T2}} + {{T3}} + {{T4}} + {{T5}} = {{T6}}&lt;/p&gt;",
    "seed": {
        "parameters": [
            {
                "name": "Q1",
                "label": null,
                "min": 1,
                "max": 9,
                "step": 1
            },
            {
                "name": "Q2",
                "label": null,
                "min": 1,
                "max": 9,
                "step": 1
            },
            {
                "name": "Q3",
                "label": null,
                "min": 1,
                "max": 9,
                "step": 1
            },
            {
                "name": "Q4",
                "label": null,
                "min": 1,
                "max": 9,
                "step": 1
            }
        ],
        "calculated": [
            {
                "name": "T6",
                "function": "{{Q1}} × 10000 + {{Q2}} × 1000 + {{Q3}} × 100 + {{Q4}} × 10",
                "temp": true
            },
            {
                "name": "A1",
                "label": "{{Q1}}",
                "function": "{{Q1}}\\times10000+{{Q2}}\\times1000+{{Q3}}\\times100+{{Q4}}\\times10"
            },
            {
                "name": "T1",
                "label": "{{function}}",
                "function": "{{Q1}}*10000 + {{Q2}}*1000 + {{Q3}}*100 +{{Q4}}*10",
                "temp": true
            },
            {
                "name": "T2",
                "label": "{{function}}",
                "function": "{{Q1}}*10000",
                "temp": true
            },
            {
                "name": "T3",
                "label": "{{function}}",
                "function": "{{Q2}}*1000",
                "temp": true
            },
            {
                "name": "T4",
                "label": "{{function}}",
                "function": "{{Q3}}*100",
                "temp": true
            },
            {
                "name": "T5",
                "label": "{{function}}",
                "function": "{{Q4}}*10",
                "temp": true
            }
        ],
        "uniques": true
    },
    "algorithm": {
        "name": "calculateOperation",
        "params": {
            "method": "equivLiteral",
            "keyboard": "INTERMEDIATE"
        }
    }
}</v>
      </c>
      <c r="AA27" s="8" t="s">
        <v>144</v>
      </c>
      <c r="AB27" s="21" t="str">
        <f t="shared" si="2"/>
        <v>M3-NyO-36a-A-5</v>
      </c>
      <c r="AC27" s="21" t="str">
        <f t="shared" si="3"/>
        <v>M3-NyO-36a-A-5-EN</v>
      </c>
      <c r="AD27" s="20" t="s">
        <v>47</v>
      </c>
      <c r="AE27" s="23"/>
      <c r="AF27" s="9" t="s">
        <v>48</v>
      </c>
      <c r="AG27" s="9" t="s">
        <v>49</v>
      </c>
    </row>
    <row r="28" ht="112.5" customHeight="1">
      <c r="A28" s="27" t="s">
        <v>145</v>
      </c>
      <c r="B28" s="34" t="s">
        <v>146</v>
      </c>
      <c r="C28" s="35" t="s">
        <v>35</v>
      </c>
      <c r="D28" s="10" t="s">
        <v>36</v>
      </c>
      <c r="E28" s="11"/>
      <c r="F28" s="22" t="s">
        <v>147</v>
      </c>
      <c r="G28" s="22"/>
      <c r="H28" s="36"/>
      <c r="I28" s="36"/>
      <c r="J28" s="23" t="s">
        <v>148</v>
      </c>
      <c r="K28" s="24" t="s">
        <v>149</v>
      </c>
      <c r="L28" s="24" t="s">
        <v>150</v>
      </c>
      <c r="M28" s="36" t="s">
        <v>42</v>
      </c>
      <c r="N28" s="32" t="s">
        <v>151</v>
      </c>
      <c r="O28" s="33" t="s">
        <v>152</v>
      </c>
      <c r="P28" s="22" t="s">
        <v>153</v>
      </c>
      <c r="Q28" s="21"/>
      <c r="R28" s="8"/>
      <c r="S28" s="8"/>
      <c r="T28" s="8"/>
      <c r="U28" s="8"/>
      <c r="V28" s="8"/>
      <c r="W28" s="18"/>
      <c r="X28" s="21"/>
      <c r="Y28" s="20" t="s">
        <v>45</v>
      </c>
      <c r="Z28" s="13" t="str">
        <f t="shared" si="1"/>
        <v>{
    "id": "M3-NyO-36b-I-1-EN",
    "stimulus": "&lt;p&gt;Select the result of this calculation.&lt;/p&gt;&lt;p style=\"text-align: center\"&gt;{{Q1}} × 1 000 + {{Q2}} × 100 + {{Q3}} × 10 + {{Q4}} = ...&lt;/p&gt;",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v>
      </c>
      <c r="AA28" s="8" t="s">
        <v>154</v>
      </c>
      <c r="AB28" s="21" t="str">
        <f t="shared" si="2"/>
        <v>M3-NyO-36b-I-1</v>
      </c>
      <c r="AC28" s="21" t="str">
        <f t="shared" si="3"/>
        <v>M3-NyO-36b-I-1-EN</v>
      </c>
      <c r="AD28" s="20" t="s">
        <v>47</v>
      </c>
      <c r="AE28" s="23"/>
      <c r="AF28" s="9" t="s">
        <v>48</v>
      </c>
      <c r="AG28" s="9" t="s">
        <v>49</v>
      </c>
    </row>
    <row r="29" ht="112.5" customHeight="1">
      <c r="A29" s="27" t="s">
        <v>145</v>
      </c>
      <c r="B29" s="34" t="s">
        <v>146</v>
      </c>
      <c r="C29" s="37" t="s">
        <v>50</v>
      </c>
      <c r="D29" s="10" t="s">
        <v>36</v>
      </c>
      <c r="E29" s="11"/>
      <c r="F29" s="24" t="s">
        <v>155</v>
      </c>
      <c r="G29" s="24"/>
      <c r="H29" s="36"/>
      <c r="I29" s="36"/>
      <c r="J29" s="23" t="s">
        <v>156</v>
      </c>
      <c r="K29" s="24" t="s">
        <v>157</v>
      </c>
      <c r="L29" s="24" t="s">
        <v>158</v>
      </c>
      <c r="M29" s="36" t="s">
        <v>42</v>
      </c>
      <c r="N29" s="32" t="s">
        <v>151</v>
      </c>
      <c r="O29" s="33" t="s">
        <v>159</v>
      </c>
      <c r="P29" s="22" t="s">
        <v>153</v>
      </c>
      <c r="Q29" s="21"/>
      <c r="R29" s="8"/>
      <c r="S29" s="8"/>
      <c r="T29" s="8"/>
      <c r="U29" s="8"/>
      <c r="V29" s="8"/>
      <c r="W29" s="18"/>
      <c r="X29" s="21"/>
      <c r="Y29" s="20" t="s">
        <v>45</v>
      </c>
      <c r="Z29" s="13" t="str">
        <f t="shared" si="1"/>
        <v>{
    "id": "M3-NyO-36b-E-1-EN",
    "stimulus": "&lt;p&gt;Complete the following equality.&lt;/p&gt;",
    "template": "&lt;p style=\"text-align: center\"&gt;{{Q1}} × 1000 + {{Q2}} × 100 + {{Q3}} × 10 + {{Q4}} = {{response}}&lt;/p&gt;",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10 + {{Q4}} = {{T11}} + {{T12}} + {{T13}} + {{Q4}} = {{A1}}&lt;/p&gt;",
    "seed": {
        "parameters": [
            {
                "name": "Q1",
                "label": null,
                "min": 1,
                "max": 9,
                "step": 1
            },
            {
                "name": "Q2",
                "label": null,
                "min": 0,
                "max": 9,
                "step": 1
            },
            {
                "name": "Q3",
                "label": null,
                "min": 0,
                "max": 9,
                "step": 1
            },
            {
                "name": "Q4",
                "label": null,
                "min": 0,
                "max": 9,
                "step": 1
            }
        ],
        "calculated": [
            {
                "name": "T11",
                "label": "{{function}}",
                "function": "{{Q1}}*1000",
                "temp": true
            },
            {
                "name": "T12",
                "label": "{{function}}",
                "function": "{{Q2}}*100",
                "temp": true
            },
            {
                "name": "T13",
                "label": "{{function}}",
                "function": "{{Q3}}*10",
                "temp": true
            },
            {
                "name": "A1",
                "label": "{{function}}",
                "function": "{{Q1}}*1000 + {{Q2}}*100 + {{Q3}}*10 +{{Q4}}"
            }
        ],
        "uniques": true
    },
    "algorithm": {
        "name": "calculateOperation",
        "params": {
            "method": "equivLiteral",
            "keyboard": "NUMERICAL"
        }
    }
}</v>
      </c>
      <c r="AA29" s="8" t="s">
        <v>160</v>
      </c>
      <c r="AB29" s="21" t="str">
        <f t="shared" si="2"/>
        <v>M3-NyO-36b-E-1</v>
      </c>
      <c r="AC29" s="21" t="str">
        <f t="shared" si="3"/>
        <v>M3-NyO-36b-E-1-EN</v>
      </c>
      <c r="AD29" s="20" t="s">
        <v>47</v>
      </c>
      <c r="AE29" s="23"/>
      <c r="AF29" s="9" t="s">
        <v>48</v>
      </c>
      <c r="AG29" s="9" t="s">
        <v>49</v>
      </c>
    </row>
    <row r="30" ht="112.5" customHeight="1">
      <c r="A30" s="27" t="s">
        <v>145</v>
      </c>
      <c r="B30" s="34" t="s">
        <v>146</v>
      </c>
      <c r="C30" s="38" t="s">
        <v>68</v>
      </c>
      <c r="D30" s="10" t="s">
        <v>36</v>
      </c>
      <c r="E30" s="11"/>
      <c r="F30" s="22" t="s">
        <v>161</v>
      </c>
      <c r="G30" s="22"/>
      <c r="H30" s="36"/>
      <c r="I30" s="36"/>
      <c r="J30" s="23" t="s">
        <v>156</v>
      </c>
      <c r="K30" s="24" t="s">
        <v>162</v>
      </c>
      <c r="L30" s="24" t="s">
        <v>163</v>
      </c>
      <c r="M30" s="36" t="s">
        <v>42</v>
      </c>
      <c r="N30" s="33" t="s">
        <v>164</v>
      </c>
      <c r="O30" s="33" t="s">
        <v>165</v>
      </c>
      <c r="P30" s="8" t="s">
        <v>166</v>
      </c>
      <c r="Q30" s="21"/>
      <c r="R30" s="8"/>
      <c r="S30" s="8"/>
      <c r="T30" s="8"/>
      <c r="U30" s="8"/>
      <c r="V30" s="8"/>
      <c r="W30" s="18"/>
      <c r="X30" s="21"/>
      <c r="Y30" s="20" t="s">
        <v>45</v>
      </c>
      <c r="Z30" s="13" t="str">
        <f t="shared" si="1"/>
        <v>{
    "id": "M3-NyO-36b-A-1-EN",
    "stimulus": "&lt;p&gt;The office printer has printed {{Q1}} × &lt;span class=\"no-break\"&gt;1 000&lt;/span&gt; photocopies this morning, {{Q2}} × 100 at noon and {{Q3}} during the night. How many photocopies have been printed?&lt;/p&gt;",
    "template": "&lt;p&gt;{{response}} photocopies have been printed.&lt;/p&gt;",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100 + {{Q3}} = {{T1}} + {{T2}} + {{Q3}} = {{A1}}&lt;/ p&gt;",
    "seed": {
        "parameters": [
            {
                "name": "Q1",
                "label": null,
                "min": 1,
                "max": 9,
                "step": 1
            },
            {
                "name": "Q2",
                "label": null,
                "min": 1,
                "max": 9,
                "step": 1
            },
            {
                "name": "Q3",
                "label": null,
                "min": 1,
                "max": 9,
                "step": 1
            }
        ],
        "calculated": [
            {
                "name": "T1",
                "label": "{{function}}",
                "function": "{{Q1}}*1000",
                "temp": true
            },
            {
                "name": "T2",
                "label": "{{function}}",
                "function": "{{Q2}}*100",
                "temp": true
            },
            {
                "name": "A1",
                "label": "{{function}}",
                "function": "{{Q1}}*1000 + {{Q2}}*100+{{Q3}}"
            }
        ],
        "uniques": true
    },
    "algorithm": {
        "name": "calculateOperation",
        "params": {
            "method": "equivLiteral",
            "keyboard": "NUMERICAL"
        }
    }
}</v>
      </c>
      <c r="AA30" s="8" t="s">
        <v>167</v>
      </c>
      <c r="AB30" s="21" t="str">
        <f t="shared" si="2"/>
        <v>M3-NyO-36b-A-1</v>
      </c>
      <c r="AC30" s="21" t="str">
        <f t="shared" si="3"/>
        <v>M3-NyO-36b-A-1-EN</v>
      </c>
      <c r="AD30" s="20" t="s">
        <v>47</v>
      </c>
      <c r="AE30" s="23"/>
      <c r="AF30" s="9" t="s">
        <v>48</v>
      </c>
      <c r="AG30" s="9" t="s">
        <v>49</v>
      </c>
    </row>
    <row r="31" ht="112.5" customHeight="1">
      <c r="A31" s="27" t="s">
        <v>145</v>
      </c>
      <c r="B31" s="34" t="s">
        <v>146</v>
      </c>
      <c r="C31" s="38" t="s">
        <v>68</v>
      </c>
      <c r="D31" s="10" t="s">
        <v>36</v>
      </c>
      <c r="E31" s="11"/>
      <c r="F31" s="22" t="s">
        <v>168</v>
      </c>
      <c r="G31" s="22"/>
      <c r="H31" s="36"/>
      <c r="I31" s="36"/>
      <c r="J31" s="23" t="s">
        <v>156</v>
      </c>
      <c r="K31" s="24" t="s">
        <v>162</v>
      </c>
      <c r="L31" s="24" t="s">
        <v>169</v>
      </c>
      <c r="M31" s="36" t="s">
        <v>42</v>
      </c>
      <c r="N31" s="33" t="s">
        <v>164</v>
      </c>
      <c r="O31" s="33" t="s">
        <v>170</v>
      </c>
      <c r="P31" s="8" t="s">
        <v>171</v>
      </c>
      <c r="Q31" s="21"/>
      <c r="R31" s="8"/>
      <c r="S31" s="8"/>
      <c r="T31" s="8"/>
      <c r="U31" s="8"/>
      <c r="V31" s="8"/>
      <c r="W31" s="18"/>
      <c r="X31" s="21"/>
      <c r="Y31" s="20" t="s">
        <v>45</v>
      </c>
      <c r="Z31" s="13" t="str">
        <f t="shared" si="1"/>
        <v>{
    "id": "M3-NyO-36b-A-2-EN",
    "stimulus": "&lt;p&gt;Since being published, an educational video has received {{Q1}} × &lt;span class=\"no-break\"&gt;1,000&lt;/span&gt; views in its first hour, {{Q2}} × 10 on the second and {{Q3}} on the third. How many views has the video received?&lt;/p&gt;",
    "template": "&lt;p&gt;It has received {{response}} views.&lt;/p&gt;",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1000 + {{Q2}} × 10 + {{Q3}} = {{T1}} + {{T2}} + {{Q3}} = {{A1}}&lt;/ p&gt;",
    "seed": {
        "parameters": [
            {
                "name": "Q1",
                "label": null,
                "min": 1,
                "max": 9,
                "step": 1
            },
            {
                "name": "Q2",
                "label": null,
                "min": 1,
                "max": 9,
                "step": 1
            },
            {
                "name": "Q3",
                "label": null,
                "min": 1,
                "max": 9,
                "step": 1
            }
        ],
        "calculated": [
            {
                "name": "T1",
                "label": "{{function}}",
                "function": "{{Q1}}*1000",
                "temp": true
            },
            {
                "name": "T2",
                "label": "{{function}}",
                "function": "{{Q2}}*10",
                "temp": true
            },
            {
                "name": "A1",
                "label": "{{function}}",
                "function": "{{Q1}}*1000+{{Q2}}*10+{{Q3}}"
            }
        ],
        "uniques": true
    },
    "algorithm": {
        "name": "calculateOperation",
        "params": {
            "method": "equivLiteral",
            "keyboard": "NUMERICAL"
        }
    }
}</v>
      </c>
      <c r="AA31" s="8" t="s">
        <v>172</v>
      </c>
      <c r="AB31" s="21" t="str">
        <f t="shared" si="2"/>
        <v>M3-NyO-36b-A-2</v>
      </c>
      <c r="AC31" s="21" t="str">
        <f t="shared" si="3"/>
        <v>M3-NyO-36b-A-2-EN</v>
      </c>
      <c r="AD31" s="20" t="s">
        <v>47</v>
      </c>
      <c r="AE31" s="23"/>
      <c r="AF31" s="9" t="s">
        <v>48</v>
      </c>
      <c r="AG31" s="9" t="s">
        <v>49</v>
      </c>
    </row>
    <row r="32" ht="112.5" customHeight="1">
      <c r="A32" s="27" t="s">
        <v>145</v>
      </c>
      <c r="B32" s="34" t="s">
        <v>146</v>
      </c>
      <c r="C32" s="38" t="s">
        <v>68</v>
      </c>
      <c r="D32" s="10" t="s">
        <v>36</v>
      </c>
      <c r="E32" s="11"/>
      <c r="F32" s="22" t="s">
        <v>173</v>
      </c>
      <c r="G32" s="22"/>
      <c r="H32" s="36"/>
      <c r="I32" s="36"/>
      <c r="J32" s="23" t="s">
        <v>156</v>
      </c>
      <c r="K32" s="22" t="s">
        <v>174</v>
      </c>
      <c r="L32" s="24" t="s">
        <v>175</v>
      </c>
      <c r="M32" s="36" t="s">
        <v>42</v>
      </c>
      <c r="N32" s="33" t="s">
        <v>164</v>
      </c>
      <c r="O32" s="33" t="s">
        <v>176</v>
      </c>
      <c r="P32" s="8" t="s">
        <v>177</v>
      </c>
      <c r="Q32" s="21"/>
      <c r="R32" s="8"/>
      <c r="S32" s="8"/>
      <c r="T32" s="8"/>
      <c r="U32" s="8"/>
      <c r="V32" s="8"/>
      <c r="W32" s="18"/>
      <c r="X32" s="21"/>
      <c r="Y32" s="20" t="s">
        <v>45</v>
      </c>
      <c r="Z32" s="13" t="str">
        <f t="shared" si="1"/>
        <v>{
    "id": "M3-NyO-36b-A-3-EN",
    "stimulus": "&lt;p&gt;Jane filled her inflatable pool in three days. On the first day she used {{Q1}} × &lt;span class=\"no-break\"&gt;1000 l&lt;/span&gt; of water, in the second, {{Q2}} × 100 l and in the third, {{Q3}} × 10 l. How many l does the pool contain?&lt;/p&gt;",
    "template": "&lt;p&gt;It contains {{response}} l of water.&lt;/p&gt;",
    "hint": "&lt;p&gt;A number can be broken down as the addition of its digits multiplied by 1, 10, 100, and &lt;span class=\"no-break\"&gt;1 000.&lt;/span&gt;&lt;/p&gt;",
    "feedback": "&lt;p&gt;A number can be broken down as the addition of its digits multiplied by 1, 10, 100, and &lt;span class=\"no-break\"&gt;1 000.&lt;/span&gt;&lt;/p&gt;&lt;p style=\"text-align: center\"&gt;{{Q1}} × 1 000 + {{Q2}} × 100 + {{Q3}} × 10 = {{T1}} + {{T2}} + {{T3}} = {{A1}}&lt;/p&gt;",
    "seed": {
        "parameters": [
            {
                "name": "Q1",
                "label": null,
                "list": [
                    1,
                    2
                ]
            },
            {
                "name": "Q2",
                "label": null,
                "min": 1,
                "max": 9,
                "step": 1
            },
            {
                "name": "Q3",
                "label": null,
                "min": 1,
                "max": 9,
                "step": 1
            }
        ],
        "calculated": [
            {
                "name": "T1",
                "label": "{{function}}",
                "function": "{{Q1}}*1000",
                "temp": true
            },
            {
                "name": "T2",
                "label": "{{function}}",
                "function": "{{Q2}}*100",
                "temp": true
            },
            {
                "name": "T3",
                "label": "{{function}}",
                "function": "{{Q3}}*10",
                "temp": true
            },
            {
                "name": "A1",
                "label": "{{function}}",
                "function": "{{Q1}}*1000+{{Q2}}*100+{{Q3}}*10"
            }
        ],
        "uniques": true
    },
    "algorithm": {
        "name": "calculateOperation",
        "params": {
            "method": "equivLiteral",
            "keyboard": "NUMERICAL"
        }
    }
}</v>
      </c>
      <c r="AA32" s="8" t="s">
        <v>178</v>
      </c>
      <c r="AB32" s="21" t="str">
        <f t="shared" si="2"/>
        <v>M3-NyO-36b-A-3</v>
      </c>
      <c r="AC32" s="21" t="str">
        <f t="shared" si="3"/>
        <v>M3-NyO-36b-A-3-EN</v>
      </c>
      <c r="AD32" s="20" t="s">
        <v>47</v>
      </c>
      <c r="AE32" s="23"/>
      <c r="AF32" s="9" t="s">
        <v>48</v>
      </c>
      <c r="AG32" s="9" t="s">
        <v>49</v>
      </c>
    </row>
    <row r="33" ht="112.5" customHeight="1">
      <c r="A33" s="39" t="s">
        <v>179</v>
      </c>
      <c r="B33" s="8" t="s">
        <v>180</v>
      </c>
      <c r="C33" s="9" t="s">
        <v>35</v>
      </c>
      <c r="D33" s="9" t="s">
        <v>36</v>
      </c>
      <c r="E33" s="11"/>
      <c r="F33" s="13" t="s">
        <v>181</v>
      </c>
      <c r="G33" s="13"/>
      <c r="H33" s="8"/>
      <c r="I33" s="11" t="s">
        <v>38</v>
      </c>
      <c r="J33" s="20" t="s">
        <v>39</v>
      </c>
      <c r="K33" s="12" t="s">
        <v>182</v>
      </c>
      <c r="L33" s="13" t="s">
        <v>183</v>
      </c>
      <c r="M33" s="11" t="s">
        <v>42</v>
      </c>
      <c r="N33" s="30" t="s">
        <v>87</v>
      </c>
      <c r="O33" s="26" t="s">
        <v>184</v>
      </c>
      <c r="P33" s="8" t="s">
        <v>185</v>
      </c>
      <c r="Q33" s="21"/>
      <c r="R33" s="18"/>
      <c r="S33" s="18"/>
      <c r="T33" s="18"/>
      <c r="U33" s="18"/>
      <c r="V33" s="18"/>
      <c r="W33" s="18"/>
      <c r="X33" s="21"/>
      <c r="Y33" s="20" t="s">
        <v>45</v>
      </c>
      <c r="Z33" s="13" t="str">
        <f t="shared" si="1"/>
        <v>{
    "id": "M3-NyO-2a-I-1-EN",
    "stimulus": "&lt;p&gt;Match the numbers with their written expressions.&lt;/p&gt;",
    "hint": "&lt;p&gt;The value of each digit is positional, it depends on the place it occupies in the number.&lt;/p&gt;",
    "feedback": "&lt;p&gt;The value of each digit is positional, it depends on the place it occupies in the number. For example:&lt;/p&gt;&lt;table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
    "seed": {
        "parameters": [
            {
                "name": "Q1",
                "label": null,
                "min": 10000,
                "max": 99999,
                "step": 1
            },
            {
                "name": "Q2",
                "label": null,
                "min": 10000,
                "max": 99999,
                "step": 1
            },
            {
                "name": "Q3",
                "label": null,
                "min": 10000,
                "max": 99999,
                "step": 1
            },
            {
                "name": "Q4",
                "label": null,
                "min": 10000,
                "max": 99999,
                "step": 1
            },
            {
                "name": "Q5",
                "label": null,
                "min": 10000,
                "max": 99999,
                "step": 1
            }
        ],
        "calculated": [
            {
                "name": "A1",
                "label": "{{Q1}}",
                "function": "Lemonlib.numToWords({{Q1}},'en')"
            },
            {
                "name": "A2",
                "label": "{{Q2}}",
                "function": "Lemonlib.numToWords({{Q2}},'en')"
            },
            {
                "name": "A3",
                "label": "{{Q3}}",
                "function": "Lemonlib.numToWords({{Q3}},'en')"
            },
            {
                "name": "A4",
                "label": "{{Q4}}",
                "function": "Lemonlib.numToWords({{Q4}},'en')"
            },
            {
                "name": "A5",
                "label": "{{Q5}}",
                "function": "Lemonlib.numToWords({{Q5}},'en')"
            },
            {
                "name": "T1",
                "label": "",
                "function": "math.floor({{Q1}}/10000)",
                "temp": true
            },
            {
                "name": "T2",
                "label": "",
                "function": "math.floor({{Q1}}/1000)-math.floor({{Q1}}/10000)*10",
                "temp": true
            },
            {
                "name": "T3",
                "label": "",
                "function": "math.floor({{Q1}}/100)-math.floor({{Q1}}/1000)*10",
                "temp": true
            },
            {
                "name": "T4",
                "label": "",
                "function": "math.floor({{Q1}}/10)-math.floor({{Q1}}/100)*10",
                "temp": true
            },
            {
                "name": "T5",
                "label": "",
                "function": "{{Q1}}-math.floor({{Q1}}/10)*10",
                "temp": true
            },
            {
                "name": "T6",
                "label": "",
                "function": "{{Q1}}-math.floor({{Q1}}/100000)*100000-({{Q1}}-math.floor({{Q1}}/10000)*10000)",
                "temp": true
            },
            {
                "name": "T7",
                "label": "",
                "function": "{{Q1}}-math.floor({{Q1}}/10000)*10000-({{Q1}}-math.floor({{Q1}}/1000)*1000)",
                "temp": true
            },
            {
                "name": "T8",
                "label": "",
                "function": "{{Q1}}-math.floor({{Q1}}/1000)*1000-({{Q1}}-math.floor({{Q1}}/100)*100)",
                "temp": true
            },
            {
                "name": "T9",
                "label": "",
                "function": "{{Q1}}-math.floor({{Q1}}/100)*100-({{Q1}}-math.floor({{Q1}}/10)*10)",
                "temp": true
            }
        ],
        "isNumToWords": true,
        "uniques": true
    },
    "algorithm": {
        "name": "linkOperationResult",
        "params": {
            "invert": true
        },
        "template": "Match list"
    }
}</v>
      </c>
      <c r="AA33" s="40" t="s">
        <v>186</v>
      </c>
      <c r="AB33" s="21" t="str">
        <f t="shared" si="2"/>
        <v>M3-NyO-2a-I-1</v>
      </c>
      <c r="AC33" s="21" t="str">
        <f t="shared" si="3"/>
        <v>M3-NyO-2a-I-1-EN</v>
      </c>
      <c r="AD33" s="20" t="s">
        <v>47</v>
      </c>
      <c r="AE33" s="23"/>
      <c r="AF33" s="41"/>
      <c r="AG33" s="9" t="s">
        <v>49</v>
      </c>
    </row>
    <row r="34" ht="112.5" customHeight="1">
      <c r="A34" s="39" t="s">
        <v>179</v>
      </c>
      <c r="B34" s="8" t="s">
        <v>180</v>
      </c>
      <c r="C34" s="9" t="s">
        <v>50</v>
      </c>
      <c r="D34" s="10" t="s">
        <v>36</v>
      </c>
      <c r="E34" s="20"/>
      <c r="F34" s="24" t="s">
        <v>56</v>
      </c>
      <c r="G34" s="12"/>
      <c r="H34" s="8"/>
      <c r="I34" s="23" t="s">
        <v>38</v>
      </c>
      <c r="J34" s="23" t="s">
        <v>52</v>
      </c>
      <c r="K34" s="24" t="s">
        <v>187</v>
      </c>
      <c r="L34" s="22" t="s">
        <v>188</v>
      </c>
      <c r="M34" s="25" t="s">
        <v>42</v>
      </c>
      <c r="N34" s="30" t="s">
        <v>87</v>
      </c>
      <c r="O34" s="8" t="s">
        <v>189</v>
      </c>
      <c r="P34" s="8"/>
      <c r="Q34" s="21"/>
      <c r="R34" s="8"/>
      <c r="S34" s="8"/>
      <c r="T34" s="18"/>
      <c r="U34" s="18"/>
      <c r="V34" s="8"/>
      <c r="W34" s="8"/>
      <c r="X34" s="13"/>
      <c r="Y34" s="20" t="s">
        <v>45</v>
      </c>
      <c r="Z34" s="13" t="str">
        <f t="shared" si="1"/>
        <v>{
    "id": "M3-NyO-2a-E-1-EN",
    "stimulus": "&lt;p&gt;How do you spell this number? Fill in the blank.&lt;/p&gt;",
    "template": "{{T1}}: {{T2}} and {{response}}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3,
                "max": 9,
                "step": 1
            },
            {
                "name": "Q5",
                "label": null,
                "min": 1,
                "max": 9,
                "step": 1
            }
        ],
        "calculated": [
            {
                "name": "A1",
                "label": "{{function}}",
                "function": "Lemonlib.numToWords({{Q4}}*10, 'en')"
            },
            {
                "name": "T1",
                "label": "",
                "function": "{{Q1}}*10000+{{Q2}}*1000+{{Q3}}*100+{{Q4}}*10+{{Q5}}",
                "temp": true
            },
            {
                "name": "T2",
                "label": "{{function}}",
                "function": "Lemonlib.numToWords({{Q1}}*10000+{{Q2}}*1000+{{Q3}}*100, 'en')",
                "temp": true
            },
            {
                "name": "T3",
                "label": "",
                "function": "Lemonlib.numToWords({{Q5}}, 'en')",
                "temp": true
            }
        ],
        "uniques": true
    },
    "algorithm": {
        "name": "calculateOperation",
        "template": "Cloze with text"
    }
}</v>
      </c>
      <c r="AA34" s="8" t="s">
        <v>190</v>
      </c>
      <c r="AB34" s="21" t="str">
        <f t="shared" si="2"/>
        <v>M3-NyO-2a-E-1</v>
      </c>
      <c r="AC34" s="21" t="str">
        <f t="shared" si="3"/>
        <v>M3-NyO-2a-E-1-EN</v>
      </c>
      <c r="AD34" s="20" t="s">
        <v>47</v>
      </c>
      <c r="AE34" s="23"/>
      <c r="AF34" s="41"/>
      <c r="AG34" s="9" t="s">
        <v>49</v>
      </c>
    </row>
    <row r="35" ht="112.5" customHeight="1">
      <c r="A35" s="39" t="s">
        <v>179</v>
      </c>
      <c r="B35" s="8" t="s">
        <v>180</v>
      </c>
      <c r="C35" s="9" t="s">
        <v>50</v>
      </c>
      <c r="D35" s="10" t="s">
        <v>36</v>
      </c>
      <c r="E35" s="20"/>
      <c r="F35" s="24" t="s">
        <v>51</v>
      </c>
      <c r="G35" s="12"/>
      <c r="H35" s="8"/>
      <c r="I35" s="23" t="s">
        <v>38</v>
      </c>
      <c r="J35" s="23" t="s">
        <v>52</v>
      </c>
      <c r="K35" s="24" t="s">
        <v>191</v>
      </c>
      <c r="L35" s="22" t="s">
        <v>192</v>
      </c>
      <c r="M35" s="25" t="s">
        <v>42</v>
      </c>
      <c r="N35" s="30" t="s">
        <v>87</v>
      </c>
      <c r="O35" s="8" t="s">
        <v>189</v>
      </c>
      <c r="P35" s="8"/>
      <c r="Q35" s="21"/>
      <c r="R35" s="8"/>
      <c r="S35" s="8"/>
      <c r="T35" s="18"/>
      <c r="U35" s="18"/>
      <c r="V35" s="8"/>
      <c r="W35" s="8"/>
      <c r="X35" s="13"/>
      <c r="Y35" s="20" t="s">
        <v>45</v>
      </c>
      <c r="Z35" s="13" t="str">
        <f t="shared" si="1"/>
        <v>{
    "id": "M3-NyO-2a-E-2-EN",
    "stimulus": "&lt;p&gt;How do you spell this number? Fill in the blank.&lt;/p&gt;",
    "template": "{{T1}}: {{T2}} and {{response}}",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1,
                "max": 9,
                "step": 1
            },
            {
                "name": "Q4",
                "label": null,
                "min": 1,
                "max": 2,
                "step": 1
            },
            {
                "name": "Q5",
                "label": null,
                "min": 1,
                "max": 9,
                "step": 1
            }
        ],
        "calculated": [
            {
                "name": "A1",
                "label": "{{function}}",
                "function": "Lemonlib.numToWords({{Q4}}*10+{{Q5}}, 'en')"
            },
            {
                "name": "T1",
                "label": "",
                "function": "{{Q1}}*10000+{{Q2}}*1000+{{Q3}}*100+{{Q4}}*10+{{Q5}}",
                "temp": true
            },
            {
                "name": "T2",
                "label": "{{function}}",
                "function": "Lemonlib.numToWords({{Q1}}*10000+{{Q2}}*1000+{{Q3}}*100, 'en')",
                "temp": true
            }
        ],
        "uniques": true
    },
    "algorithm": {
        "name": "calculateOperation",
        "template": "Cloze with text"
    }
}</v>
      </c>
      <c r="AA35" s="8" t="s">
        <v>193</v>
      </c>
      <c r="AB35" s="21" t="str">
        <f t="shared" si="2"/>
        <v>M3-NyO-2a-E-2</v>
      </c>
      <c r="AC35" s="21" t="str">
        <f t="shared" si="3"/>
        <v>M3-NyO-2a-E-2-EN</v>
      </c>
      <c r="AD35" s="20" t="s">
        <v>47</v>
      </c>
      <c r="AE35" s="9"/>
      <c r="AF35" s="41"/>
      <c r="AG35" s="9" t="s">
        <v>49</v>
      </c>
    </row>
    <row r="36" ht="112.5" customHeight="1">
      <c r="A36" s="39" t="s">
        <v>179</v>
      </c>
      <c r="B36" s="8" t="s">
        <v>180</v>
      </c>
      <c r="C36" s="9" t="s">
        <v>50</v>
      </c>
      <c r="D36" s="10" t="s">
        <v>36</v>
      </c>
      <c r="E36" s="20"/>
      <c r="F36" s="24" t="s">
        <v>60</v>
      </c>
      <c r="G36" s="12"/>
      <c r="H36" s="8"/>
      <c r="I36" s="23" t="s">
        <v>38</v>
      </c>
      <c r="J36" s="23" t="s">
        <v>52</v>
      </c>
      <c r="K36" s="24" t="s">
        <v>194</v>
      </c>
      <c r="L36" s="22" t="s">
        <v>195</v>
      </c>
      <c r="M36" s="25" t="s">
        <v>42</v>
      </c>
      <c r="N36" s="30" t="s">
        <v>87</v>
      </c>
      <c r="O36" s="8" t="s">
        <v>189</v>
      </c>
      <c r="P36" s="8"/>
      <c r="Q36" s="21"/>
      <c r="R36" s="8"/>
      <c r="S36" s="8"/>
      <c r="T36" s="18"/>
      <c r="U36" s="18"/>
      <c r="V36" s="8"/>
      <c r="W36" s="8"/>
      <c r="X36" s="13"/>
      <c r="Y36" s="20" t="s">
        <v>45</v>
      </c>
      <c r="Z36" s="13" t="str">
        <f t="shared" si="1"/>
        <v>{
    "id": "M3-NyO-2a-E-3-EN",
    "stimulus": "&lt;p&gt;How do you spell this number? Fill in the blank.&lt;/p&gt;",
    "template": "{{T1}}: {{T2}} {{response}} and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background-color:#FEA487;\"&gt;&lt;div style=\"text-align: center;\"&gt;&lt;strong style=\"text-align: center;\"&gt;&lt;span style=\"color: rgb(255, 255, 255);\"&gt;Ten thousands&lt;/span&gt;&lt;/strong&gt;&lt;/div&gt;&lt;/td&gt;&lt;td style=\"width: 20.0000%;background-color:#FEA487;\"&gt;&lt;div style=\"text-align: center;\"&gt;&lt;strong&gt;&lt;span style=\"color: rgb(255, 255, 255);\"&gt;Thousands&lt;/span&gt;&lt;/strong&gt;&lt;/div&gt;&lt;/td&gt;&lt;td style=\"width: 20.0000%;background-color:#FEA487;\"&gt;&lt;div style=\"text-align: center;\"&gt;&lt;strong&gt;&lt;span style=\"color: rgb(255, 255, 255);\"&gt;Hundreds&lt;/span&gt;&lt;/strong&gt;&lt;/div&gt;&lt;/td&gt;&lt;td style=\"width: 20.0000%;background-color:#FEA487;\"&gt;&lt;div style=\"text-align: center;\"&gt;&lt;strong&gt;&lt;span style=\"color: rgb(255, 255, 255);\"&gt;Tens&lt;/span&gt;&lt;/strong&gt;&lt;/div&gt;&lt;/td&gt;&lt;td style=\"width: 20.0000%;background-color:#FEA487;\"&gt;&lt;div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9,
                "step": 1
            },
            {
                "name": "Q5",
                "label": null,
                "min": 1,
                "max": 9,
                "step": 1
            }
        ],
        "calculated": [
            {
                "name": "A1",
                "label": "{{function}}",
                "function": "Lemonlib.numToWords({{Q3}}*100, 'en')"
            },
            {
                "name": "T1",
                "label": "",
                "function": "{{Q1}}*10000+{{Q2}}*1000+{{Q3}}*100+{{Q4}}*10+{{Q5}}",
                "temp": true
            },
            {
                "name": "T2",
                "label": "{{function}}",
                "function": "Lemonlib.numToWords({{Q1}}*10000+{{Q2}}*1000, 'en')",
                "temp": true
            },
            {
                "name": "T3",
                "label": "",
                "function": "Lemonlib.numToWords({{Q4}}*10+{{Q5}}, 'en')",
                "temp": true
            }
        ],
        "uniques": true
    },
    "algorithm": {
        "name": "calculateOperation",
        "template": "Cloze with text"
    }
}</v>
      </c>
      <c r="AA36" s="8" t="s">
        <v>196</v>
      </c>
      <c r="AB36" s="21" t="str">
        <f t="shared" si="2"/>
        <v>M3-NyO-2a-E-3</v>
      </c>
      <c r="AC36" s="21" t="str">
        <f t="shared" si="3"/>
        <v>M3-NyO-2a-E-3-EN</v>
      </c>
      <c r="AD36" s="20" t="s">
        <v>47</v>
      </c>
      <c r="AE36" s="9"/>
      <c r="AF36" s="41"/>
      <c r="AG36" s="9" t="s">
        <v>49</v>
      </c>
    </row>
    <row r="37" ht="112.5" customHeight="1">
      <c r="A37" s="39" t="s">
        <v>179</v>
      </c>
      <c r="B37" s="8" t="s">
        <v>180</v>
      </c>
      <c r="C37" s="9" t="s">
        <v>50</v>
      </c>
      <c r="D37" s="10" t="s">
        <v>36</v>
      </c>
      <c r="E37" s="20"/>
      <c r="F37" s="24" t="s">
        <v>197</v>
      </c>
      <c r="G37" s="12"/>
      <c r="H37" s="8"/>
      <c r="I37" s="23" t="s">
        <v>38</v>
      </c>
      <c r="J37" s="23" t="s">
        <v>52</v>
      </c>
      <c r="K37" s="22" t="s">
        <v>198</v>
      </c>
      <c r="L37" s="22" t="s">
        <v>199</v>
      </c>
      <c r="M37" s="25" t="s">
        <v>42</v>
      </c>
      <c r="N37" s="30" t="s">
        <v>87</v>
      </c>
      <c r="O37" s="8" t="s">
        <v>189</v>
      </c>
      <c r="P37" s="8"/>
      <c r="Q37" s="21"/>
      <c r="R37" s="8"/>
      <c r="S37" s="8"/>
      <c r="T37" s="18"/>
      <c r="U37" s="18"/>
      <c r="V37" s="8"/>
      <c r="W37" s="8"/>
      <c r="X37" s="13"/>
      <c r="Y37" s="20" t="s">
        <v>45</v>
      </c>
      <c r="Z37" s="13" t="str">
        <f t="shared" si="1"/>
        <v>{
    "id": "M3-NyO-2a-E-4-EN",
    "stimulus": "&lt;p&gt;How do you spell this number? Fill in the blank.&lt;/p&gt;",
    "template": "{{T1}}: {{response}} thousand {{T2}}",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1,
                    2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"Lemonlib.numToWords({{Q3}}*100+{{Q4}}*10+{{Q5}}, 'en')",
                "temp": true
            },
            {
                "name": "A1",
                "label": "{{function}}",
                "function": "Lemonlib.numToWords({{Q1}}*10+{{Q2}}, 'en')"
            }
        ],
        "uniques": true
    },
    "algorithm": {
        "name": "calculateOperation",
        "template": "Cloze with text"
    }
}</v>
      </c>
      <c r="AA37" s="8" t="s">
        <v>200</v>
      </c>
      <c r="AB37" s="21" t="str">
        <f t="shared" si="2"/>
        <v>M3-NyO-2a-E-4</v>
      </c>
      <c r="AC37" s="21" t="str">
        <f t="shared" si="3"/>
        <v>M3-NyO-2a-E-4-EN</v>
      </c>
      <c r="AD37" s="20" t="s">
        <v>47</v>
      </c>
      <c r="AE37" s="9"/>
      <c r="AF37" s="41"/>
      <c r="AG37" s="9" t="s">
        <v>49</v>
      </c>
    </row>
    <row r="38" ht="112.5" customHeight="1">
      <c r="A38" s="39" t="s">
        <v>179</v>
      </c>
      <c r="B38" s="8" t="s">
        <v>180</v>
      </c>
      <c r="C38" s="9" t="s">
        <v>50</v>
      </c>
      <c r="D38" s="10" t="s">
        <v>36</v>
      </c>
      <c r="E38" s="20"/>
      <c r="F38" s="24" t="s">
        <v>201</v>
      </c>
      <c r="G38" s="12"/>
      <c r="H38" s="8"/>
      <c r="I38" s="23"/>
      <c r="J38" s="23" t="s">
        <v>52</v>
      </c>
      <c r="K38" s="24" t="s">
        <v>202</v>
      </c>
      <c r="L38" s="22" t="s">
        <v>203</v>
      </c>
      <c r="M38" s="25" t="s">
        <v>42</v>
      </c>
      <c r="N38" s="30" t="s">
        <v>87</v>
      </c>
      <c r="O38" s="8" t="s">
        <v>189</v>
      </c>
      <c r="P38" s="8"/>
      <c r="Q38" s="21"/>
      <c r="R38" s="8"/>
      <c r="S38" s="8"/>
      <c r="T38" s="18"/>
      <c r="U38" s="18"/>
      <c r="V38" s="8"/>
      <c r="W38" s="8"/>
      <c r="X38" s="13"/>
      <c r="Y38" s="20" t="s">
        <v>45</v>
      </c>
      <c r="Z38" s="13" t="str">
        <f t="shared" si="1"/>
        <v>{
    "id": "M3-NyO-2a-E-5-EN",
    "stimulus": "&lt;p&gt;How do you spell this number? Fill in the blank.&lt;/p&gt;",
    "template": "{{T1}}: {{T2}} {{response}} {{T3}}",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3,
                    4,
                    5,
                    6,
                    7,
                    8,
                    9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"Lemonlib.numToWords({{Q1}}*10, 'en')",
                "temp": true
            },
            {
                "name": "T3",
                "label": "{{function}}",
                "function": "Lemonlib.numToWords({{Q3}}*100+{{Q4}}*10+{{Q5}}, 'en')",
                "temp": true
            },
            {
                "name": "A1",
                "label": "{{function}}",
                "function": "Lemonlib.numToWords({{Q2}}*1000, 'en')"
            }
        ],
        "uniques": true
    },
    "algorithm": {
        "name": "calculateOperation",
        "template": "Cloze with text"
    }
}</v>
      </c>
      <c r="AA38" s="8" t="s">
        <v>204</v>
      </c>
      <c r="AB38" s="21" t="str">
        <f t="shared" si="2"/>
        <v>M3-NyO-2a-E-5</v>
      </c>
      <c r="AC38" s="21" t="str">
        <f t="shared" si="3"/>
        <v>M3-NyO-2a-E-5-EN</v>
      </c>
      <c r="AD38" s="20" t="s">
        <v>47</v>
      </c>
      <c r="AE38" s="9"/>
      <c r="AF38" s="41"/>
      <c r="AG38" s="9" t="s">
        <v>49</v>
      </c>
    </row>
    <row r="39" ht="112.5" customHeight="1">
      <c r="A39" s="39" t="s">
        <v>179</v>
      </c>
      <c r="B39" s="8" t="s">
        <v>180</v>
      </c>
      <c r="C39" s="9" t="s">
        <v>68</v>
      </c>
      <c r="D39" s="10" t="s">
        <v>36</v>
      </c>
      <c r="E39" s="20"/>
      <c r="F39" s="13" t="s">
        <v>205</v>
      </c>
      <c r="G39" s="12"/>
      <c r="H39" s="8"/>
      <c r="I39" s="11" t="s">
        <v>38</v>
      </c>
      <c r="J39" s="11" t="s">
        <v>52</v>
      </c>
      <c r="K39" s="24" t="s">
        <v>187</v>
      </c>
      <c r="L39" s="22" t="s">
        <v>206</v>
      </c>
      <c r="M39" s="11" t="s">
        <v>42</v>
      </c>
      <c r="N39" s="30" t="s">
        <v>87</v>
      </c>
      <c r="O39" s="8" t="s">
        <v>189</v>
      </c>
      <c r="P39" s="8"/>
      <c r="Q39" s="21"/>
      <c r="R39" s="8"/>
      <c r="S39" s="8"/>
      <c r="T39" s="18"/>
      <c r="U39" s="18"/>
      <c r="V39" s="8"/>
      <c r="W39" s="8"/>
      <c r="X39" s="13"/>
      <c r="Y39" s="20" t="s">
        <v>45</v>
      </c>
      <c r="Z39" s="13" t="str">
        <f t="shared" si="1"/>
        <v>{
    "id": "M3-NyO-2a-A-1-EN",
    "stimulus": "&lt;p&gt;{{T1}} people attended the final of a football competition. Fill in the blank.&lt;/p&gt;",
    "template": "There were {{T2}} {{response}} and {{T3}} people in the stadium.",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3,
                "max": 9,
                "step": 1
            },
            {
                "name": "Q5",
                "label": null,
                "min": 1,
                "max": 9,
                "step": 1
            }
        ],
        "calculated": [
            {
                "name": "A1",
                "label": "{{function}}",
                "function": "Lemonlib.numToWords({{Q4}}*10, 'eng','female')"
            },
            {
                "name": "T1",
                "label": "",
                "function": "{{Q1}}*10000+{{Q2}}*1000+{{Q3}}*100+{{Q4}}*10+{{Q5}}",
                "temp": true
            },
            {
                "name": "T2",
                "label": "{{function}}",
                "function": "Lemonlib.numToWords({{Q1}}*10000+{{Q2}}*1000+{{Q3}}*100, 'en')",
                "temp": true
            },
            {
                "name": "T3",
                "label": "",
                "function": "Lemonlib.numToWords({{Q5}}, 'en')",
                "temp": true
            }
        ],
        "uniques": true
    },
    "algorithm": {
        "name": "calculateOperation",
        "template": "Cloze with text"
    }
}</v>
      </c>
      <c r="AA39" s="8" t="s">
        <v>207</v>
      </c>
      <c r="AB39" s="21" t="str">
        <f t="shared" si="2"/>
        <v>M3-NyO-2a-A-1</v>
      </c>
      <c r="AC39" s="21" t="str">
        <f t="shared" si="3"/>
        <v>M3-NyO-2a-A-1-EN</v>
      </c>
      <c r="AD39" s="20" t="s">
        <v>47</v>
      </c>
      <c r="AE39" s="9"/>
      <c r="AF39" s="41"/>
      <c r="AG39" s="9" t="s">
        <v>49</v>
      </c>
    </row>
    <row r="40" ht="112.5" customHeight="1">
      <c r="A40" s="39" t="s">
        <v>179</v>
      </c>
      <c r="B40" s="8" t="s">
        <v>180</v>
      </c>
      <c r="C40" s="9" t="s">
        <v>68</v>
      </c>
      <c r="D40" s="10" t="s">
        <v>36</v>
      </c>
      <c r="E40" s="20"/>
      <c r="F40" s="13" t="s">
        <v>208</v>
      </c>
      <c r="G40" s="13"/>
      <c r="H40" s="8"/>
      <c r="I40" s="11" t="s">
        <v>38</v>
      </c>
      <c r="J40" s="11" t="s">
        <v>52</v>
      </c>
      <c r="K40" s="24" t="s">
        <v>191</v>
      </c>
      <c r="L40" s="22" t="s">
        <v>209</v>
      </c>
      <c r="M40" s="11" t="s">
        <v>42</v>
      </c>
      <c r="N40" s="30" t="s">
        <v>87</v>
      </c>
      <c r="O40" s="8" t="s">
        <v>189</v>
      </c>
      <c r="P40" s="8"/>
      <c r="Q40" s="21"/>
      <c r="R40" s="8"/>
      <c r="S40" s="8"/>
      <c r="T40" s="18"/>
      <c r="U40" s="18"/>
      <c r="V40" s="8"/>
      <c r="W40" s="8"/>
      <c r="X40" s="13"/>
      <c r="Y40" s="20" t="s">
        <v>45</v>
      </c>
      <c r="Z40" s="13" t="str">
        <f t="shared" si="1"/>
        <v>{
    "id": "M3-NyO-2a-A-2-EN",
    "stimulus": "&lt;p&gt;On a beach there are {{T1}} people. Fill in the blank.&lt;/p&gt;",
    "template": "&lt;p&gt;There are {{T2}} {{response}} people.&lt;/p&gt;",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2,
                "step": 1
            },
            {
                "name": "Q5",
                "label": null,
                "min": 1,
                "max": 9,
                "step": 1
            }
        ],
        "calculated": [
            {
                "name": "A1",
                "label": "{{function}}",
                "function": "Lemonlib.numToWords({{Q4}}*10+{{Q5}}, 'eng','female')"
            },
            {
                "name": "T1",
                "label": "",
                "function": "{{Q1}}*10000+{{Q2}}*1000+{{Q3}}*100+{{Q4}}*10+{{Q5}}",
                "temp": true
            },
            {
                "name": "T2",
                "label": "{{function}}",
                "function": "Lemonlib.numToWords({{Q1}}*10000+{{Q2}}*1000+{{Q3}}*100, 'en')",
                "temp": true
            }
        ],
        "uniques": true
    },
    "algorithm": {
        "name": "calculateOperation",
        "template": "Cloze with text"
    }
}</v>
      </c>
      <c r="AA40" s="8" t="s">
        <v>210</v>
      </c>
      <c r="AB40" s="21" t="str">
        <f t="shared" si="2"/>
        <v>M3-NyO-2a-A-2</v>
      </c>
      <c r="AC40" s="21" t="str">
        <f t="shared" si="3"/>
        <v>M3-NyO-2a-A-2-EN</v>
      </c>
      <c r="AD40" s="20" t="s">
        <v>47</v>
      </c>
      <c r="AE40" s="9"/>
      <c r="AF40" s="41"/>
      <c r="AG40" s="9" t="s">
        <v>49</v>
      </c>
    </row>
    <row r="41" ht="112.5" customHeight="1">
      <c r="A41" s="9" t="s">
        <v>179</v>
      </c>
      <c r="B41" s="8" t="s">
        <v>180</v>
      </c>
      <c r="C41" s="9" t="s">
        <v>68</v>
      </c>
      <c r="D41" s="10" t="s">
        <v>36</v>
      </c>
      <c r="E41" s="20"/>
      <c r="F41" s="13" t="s">
        <v>211</v>
      </c>
      <c r="G41" s="13"/>
      <c r="H41" s="8"/>
      <c r="I41" s="11" t="s">
        <v>38</v>
      </c>
      <c r="J41" s="11" t="s">
        <v>52</v>
      </c>
      <c r="K41" s="24" t="s">
        <v>194</v>
      </c>
      <c r="L41" s="22" t="s">
        <v>212</v>
      </c>
      <c r="M41" s="11" t="s">
        <v>42</v>
      </c>
      <c r="N41" s="30" t="s">
        <v>87</v>
      </c>
      <c r="O41" s="8" t="s">
        <v>189</v>
      </c>
      <c r="P41" s="8"/>
      <c r="Q41" s="21"/>
      <c r="R41" s="8"/>
      <c r="S41" s="8"/>
      <c r="T41" s="18"/>
      <c r="U41" s="18"/>
      <c r="V41" s="8"/>
      <c r="W41" s="8"/>
      <c r="X41" s="13"/>
      <c r="Y41" s="20" t="s">
        <v>45</v>
      </c>
      <c r="Z41" s="13" t="str">
        <f t="shared" si="1"/>
        <v>{
    "id": "M3-NyO-2a-A-3-EN",
    "stimulus": "&lt;p&gt;Richard has collected {{T1}} gold coins in a video game. Fill in the blank.&lt;/p&gt;",
    "template": "&lt;p&gt;He has collected {{T2}} {{response}} and {{T3}} coins.&lt;/p&gt;",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"min": 1,
                "max": 9,
                "step": 1
            },
            {
                "name": "Q2",
                "label": null,
                "min": 1,
                "max": 9,
                "step": 1
            },
            {
                "name": "Q3",
                "label": null,
                "min": 2,
                "max": 9,
                "step": 1
            },
            {
                "name": "Q4",
                "label": null,
                "min": 1,
                "max": 9,
                "step": 1
            },
            {
                "name": "Q5",
                "label": null,
                "min": 1,
                "max": 9,
                "step": 1
            }
        ],
        "calculated": [
            {
                "name": "A1",
                "label": "{{function}}",
                "function": "Lemonlib.numToWords({{Q3}}*100,'en')"
            },
            {
                "name": "T1",
                "label": "",
                "function": "{{Q1}}*10000+{{Q2}}*1000+{{Q3}}*100+{{Q4}}*10+{{Q5}}",
                "temp": true
            },
            {
                "name": "T2",
                "label": "",
                "function": "Lemonlib.numToWords({{Q1}}*10000+{{Q2}}*1000, 'en')",
                "temp": true
            },
            {
                "name": "T3",
                "label": "",
                "function": "Lemonlib.numToWords({{Q4}}*10+{{Q5}}, 'en')",
                "temp": true
            }
        ],
        "uniques": true
    },
    "algorithm": {
        "name": "calculateOperation",
        "template": "Cloze with text"
    }
}</v>
      </c>
      <c r="AA41" s="8" t="s">
        <v>213</v>
      </c>
      <c r="AB41" s="21" t="str">
        <f t="shared" si="2"/>
        <v>M3-NyO-2a-A-3</v>
      </c>
      <c r="AC41" s="21" t="str">
        <f t="shared" si="3"/>
        <v>M3-NyO-2a-A-3-EN</v>
      </c>
      <c r="AD41" s="20" t="s">
        <v>47</v>
      </c>
      <c r="AE41" s="9"/>
      <c r="AF41" s="41"/>
      <c r="AG41" s="9" t="s">
        <v>49</v>
      </c>
    </row>
    <row r="42" ht="112.5" customHeight="1">
      <c r="A42" s="9" t="s">
        <v>179</v>
      </c>
      <c r="B42" s="8" t="s">
        <v>180</v>
      </c>
      <c r="C42" s="9" t="s">
        <v>68</v>
      </c>
      <c r="D42" s="10" t="s">
        <v>36</v>
      </c>
      <c r="E42" s="11"/>
      <c r="F42" s="13" t="s">
        <v>214</v>
      </c>
      <c r="G42" s="12"/>
      <c r="H42" s="8"/>
      <c r="I42" s="11" t="s">
        <v>38</v>
      </c>
      <c r="J42" s="11" t="s">
        <v>52</v>
      </c>
      <c r="K42" s="24" t="s">
        <v>215</v>
      </c>
      <c r="L42" s="22" t="s">
        <v>216</v>
      </c>
      <c r="M42" s="11" t="s">
        <v>42</v>
      </c>
      <c r="N42" s="30" t="s">
        <v>87</v>
      </c>
      <c r="O42" s="8" t="s">
        <v>189</v>
      </c>
      <c r="P42" s="8"/>
      <c r="Q42" s="21"/>
      <c r="R42" s="8"/>
      <c r="S42" s="8"/>
      <c r="T42" s="18"/>
      <c r="U42" s="18"/>
      <c r="V42" s="8"/>
      <c r="W42" s="8"/>
      <c r="X42" s="13"/>
      <c r="Y42" s="20" t="s">
        <v>45</v>
      </c>
      <c r="Z42" s="13" t="str">
        <f t="shared" si="1"/>
        <v>{
    "id": "M3-NyO-2a-A-4-EN",
    "stimulus": "&lt;p&gt;A factory produces {{T1}} cookies per day. Fill in the blank.&lt;/p&gt;",
    "template": "&lt;p&gt;It produces {{response}} thousand {{T2}} cookies.&lt;/p&gt;",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1,
                    2
                ]
            },
            {
                "name": "Q2",
                "label": null,
                "min": 1,
                "max": 9,
                "step": 1
            },
            {
                "name": "Q3",
                "label": null,
                "min": 1,
                "max": 9,
                "step": 1
            },
            {
                "name": "Q4",
                "label": null,
                "min": 1,
                "max": 9,
                "step": 1
            },
            {
                "name": "Q5",
                "label": null,
                "min": 1,
                "max": 9,
                "step": 1
            }
        ],
        "calculated": [
            {
                "name": "T1",
                "label": "",
                "function": "{{Q1}}*10000+{{Q2}}*1000+{{Q3}}*100+{{Q4}}*10+{{Q5}}",
                "temp": true
            },
            {
                "name": "T2",
                "label": "{{function}}",
                "function": "Lemonlib.numToWords({{Q3}}*100+{{Q4}}*10+{{Q5}}, 'en')",
                "temp": true
            },
            {
                "name": "A1",
                "label": "{{function}}",
                "function": "Lemonlib.numToWords({{Q1}}*10+{{Q2}}, 'en')"
            }
        ],
        "uniques": true
    },
    "algorithm": {
        "name": "calculateOperation",
        "template": "Cloze with text"
    }
}</v>
      </c>
      <c r="AA42" s="8" t="s">
        <v>217</v>
      </c>
      <c r="AB42" s="21" t="str">
        <f t="shared" si="2"/>
        <v>M3-NyO-2a-A-4</v>
      </c>
      <c r="AC42" s="21" t="str">
        <f t="shared" si="3"/>
        <v>M3-NyO-2a-A-4-EN</v>
      </c>
      <c r="AD42" s="20" t="s">
        <v>47</v>
      </c>
      <c r="AE42" s="23"/>
      <c r="AF42" s="41"/>
      <c r="AG42" s="9" t="s">
        <v>49</v>
      </c>
    </row>
    <row r="43" ht="112.5" customHeight="1">
      <c r="A43" s="9" t="s">
        <v>179</v>
      </c>
      <c r="B43" s="8" t="s">
        <v>180</v>
      </c>
      <c r="C43" s="9" t="s">
        <v>68</v>
      </c>
      <c r="D43" s="10" t="s">
        <v>36</v>
      </c>
      <c r="E43" s="11"/>
      <c r="F43" s="13" t="s">
        <v>218</v>
      </c>
      <c r="G43" s="13"/>
      <c r="H43" s="8"/>
      <c r="I43" s="11" t="s">
        <v>38</v>
      </c>
      <c r="J43" s="11" t="s">
        <v>52</v>
      </c>
      <c r="K43" s="24" t="s">
        <v>202</v>
      </c>
      <c r="L43" s="22" t="s">
        <v>203</v>
      </c>
      <c r="M43" s="11" t="s">
        <v>42</v>
      </c>
      <c r="N43" s="30" t="s">
        <v>87</v>
      </c>
      <c r="O43" s="8" t="s">
        <v>189</v>
      </c>
      <c r="P43" s="8"/>
      <c r="Q43" s="21"/>
      <c r="R43" s="8"/>
      <c r="S43" s="8"/>
      <c r="T43" s="18"/>
      <c r="U43" s="18"/>
      <c r="V43" s="8"/>
      <c r="W43" s="8"/>
      <c r="X43" s="13"/>
      <c r="Y43" s="20" t="s">
        <v>45</v>
      </c>
      <c r="Z43" s="13" t="str">
        <f t="shared" si="1"/>
        <v>{
    "id": "M3-NyO-2a-A-5-EN",
    "stimulus": "&lt;p&gt;Martin's favorite influencer has {{T1}} followers. Fill in the blank.&lt;/p&gt;",
    "template": "She has {{T2}} {{response}} {{T3}} followers.",
    "hint": "&lt;p&gt;The value of each digit is positional, it depends on the place it occupies in the number.&lt;/p&gt;",
    "feedback": "&lt;p&gt;The value of each digit is positional, it depends on the place it occupies in the number:&lt;/p&gt;&lt;table style=\"width: 100%;\"&gt;&lt;tbody&gt;&lt;tr&gt;&lt;td style=\"width: 20%; background-color:#9FC1FD;\"&gt;&lt;div style=\"text-align: center;\"&gt;&lt;strong style=\"text-align: center;\"&gt;&lt;span style=\"color: rgb(255, 255, 255);\"&gt;Ten thousands&lt;/span&gt;&lt;/strong&gt;&lt;/div&gt;&lt;/td&gt;&lt;td style=\"width: 20.0000%;background-color:#9FC1FD;\"&gt;&lt;div style=\"text-align: center;\"&gt;&lt;strong&gt;&lt;span style=\"color: rgb(255, 255, 255);\"&gt;Thousands&lt;/span&gt;&lt;/strong&gt;&lt;/div&gt;&lt;/td&gt;&lt;td style=\"width: 20.0000%;background-color:#9FC1FD;\"&gt;&lt;div style=\"text-align: center;\"&gt;&lt;strong&gt;&lt;span style=\"color: rgb(255, 255, 255);\"&gt;Hundreds&lt;/span&gt;&lt;/strong&gt;&lt;/div&gt;&lt;/td&gt;&lt;td style=\"width: 20.0000%;background-color:#9FC1FD;\"&gt;&lt;div style=\"text-align: center;\"&gt;&lt;strong&gt;&lt;span style=\"color: rgb(255, 255, 255);\"&gt;Tens&lt;/span&gt;&lt;/strong&gt;&lt;/div&gt;&lt;/td&gt;&lt;td style=\"width: 20.0000%;background-color:#9FC1FD;\"&gt;&lt;div style=\"text-align: center;\"&gt;&lt;strong&gt;&lt;span style=\"color: rgb(255, 255, 255);\"&gt;Ones&lt;/span&gt;&lt;/strong&gt;&lt;span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
    "seed": {
        "parameters": [
            {
                "name": "Q1",
                "label": null,
                "list": [
                    3,
                    4,
                    5,
                    6,
                    7,
                    8,
                    9
                ]
            },
            {
                "name": "Q2",
                "label": null,
                "min": 2,
                "max": 9,
                "step": 1
            },
            {
                "name": "Q3",
                "label": null,
                "min": 1,
                "max": 9,
                "step": 1
            },
            {
                "name": "Q4",
                "label": null,
                "min": 1,
                "max": 9,
                "step": 1
            },
            {
                "name": "Q5",
                "label": null,
                "min": 1,
                "max": 9,
                "step": 1
            }
        ],
        "calculated": [
            {
                "name": "T1",
                "label": "",
                "function": "{{Q1}}*10000+{{Q2}}*1000+{{Q3}}*100+{{Q4}}*10+{{Q5}}",
                "temp": true
            },
            {
                "name": "T2",
                "label": "{{function}}",
                "function": "Lemonlib.numToWords({{Q1}}*10, 'en')",
                "temp": true
            },
            {
                "name": "T3",
                "label": "{{function}}",
                "function": "Lemonlib.numToWords({{Q3}}*100+{{Q4}}*10+{{Q5}}, 'en')",
                "temp": true
            },
            {
                "name": "A1",
                "label": "{{function}}",
                "function": "Lemonlib.numToWords({{Q2}}*1000, 'en')"
            }
        ],
        "uniques": true
    },
    "algorithm": {
        "name": "calculateOperation",
        "template": "Cloze with text"
    }
}</v>
      </c>
      <c r="AA43" s="8" t="s">
        <v>219</v>
      </c>
      <c r="AB43" s="21" t="str">
        <f t="shared" si="2"/>
        <v>M3-NyO-2a-A-5</v>
      </c>
      <c r="AC43" s="21" t="str">
        <f t="shared" si="3"/>
        <v>M3-NyO-2a-A-5-EN</v>
      </c>
      <c r="AD43" s="20" t="s">
        <v>47</v>
      </c>
      <c r="AE43" s="23"/>
      <c r="AF43" s="41"/>
      <c r="AG43" s="9" t="s">
        <v>49</v>
      </c>
    </row>
    <row r="44" ht="112.5" customHeight="1">
      <c r="A44" s="9" t="s">
        <v>220</v>
      </c>
      <c r="B44" s="8" t="s">
        <v>221</v>
      </c>
      <c r="C44" s="9" t="s">
        <v>35</v>
      </c>
      <c r="D44" s="9" t="s">
        <v>36</v>
      </c>
      <c r="E44" s="11"/>
      <c r="F44" s="42" t="s">
        <v>222</v>
      </c>
      <c r="G44" s="42"/>
      <c r="H44" s="8"/>
      <c r="I44" s="14" t="s">
        <v>38</v>
      </c>
      <c r="J44" s="14" t="s">
        <v>39</v>
      </c>
      <c r="K44" s="43" t="s">
        <v>223</v>
      </c>
      <c r="L44" s="42" t="s">
        <v>224</v>
      </c>
      <c r="M44" s="14" t="s">
        <v>42</v>
      </c>
      <c r="N44" s="8" t="s">
        <v>225</v>
      </c>
      <c r="O44" s="26" t="s">
        <v>226</v>
      </c>
      <c r="P44" s="18"/>
      <c r="Q44" s="21"/>
      <c r="R44" s="18"/>
      <c r="S44" s="18"/>
      <c r="T44" s="18"/>
      <c r="U44" s="18"/>
      <c r="V44" s="18"/>
      <c r="W44" s="18"/>
      <c r="X44" s="21"/>
      <c r="Y44" s="20" t="s">
        <v>45</v>
      </c>
      <c r="Z44" s="13" t="str">
        <f t="shared" si="1"/>
        <v>{
    "id": "M3-NyO-2b-I-1-EN",
    "stimulus": "&lt;p&gt;Match the following numbers with their numerical form.&lt;/p&gt;",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"name": "Q2",
                "label": null,
                "min": 1000,
                "max": 99999,
                "step": 1
            },
            {
                "name": "Q3",
                "label": null,
                "min": 1000,
                "max": 99999,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44" s="40" t="s">
        <v>227</v>
      </c>
      <c r="AB44" s="21" t="str">
        <f t="shared" si="2"/>
        <v>M3-NyO-2b-I-1</v>
      </c>
      <c r="AC44" s="21" t="str">
        <f t="shared" si="3"/>
        <v>M3-NyO-2b-I-1-EN</v>
      </c>
      <c r="AD44" s="20" t="s">
        <v>47</v>
      </c>
      <c r="AE44" s="23"/>
      <c r="AF44" s="41"/>
      <c r="AG44" s="9" t="s">
        <v>49</v>
      </c>
    </row>
    <row r="45" ht="112.5" customHeight="1">
      <c r="A45" s="9" t="s">
        <v>220</v>
      </c>
      <c r="B45" s="8" t="s">
        <v>221</v>
      </c>
      <c r="C45" s="9" t="s">
        <v>50</v>
      </c>
      <c r="D45" s="9" t="s">
        <v>36</v>
      </c>
      <c r="E45" s="11"/>
      <c r="F45" s="12" t="s">
        <v>228</v>
      </c>
      <c r="G45" s="12"/>
      <c r="H45" s="8"/>
      <c r="I45" s="11" t="s">
        <v>38</v>
      </c>
      <c r="J45" s="11" t="s">
        <v>92</v>
      </c>
      <c r="K45" s="12" t="s">
        <v>229</v>
      </c>
      <c r="L45" s="12" t="s">
        <v>230</v>
      </c>
      <c r="M45" s="11" t="s">
        <v>42</v>
      </c>
      <c r="N45" s="8" t="s">
        <v>225</v>
      </c>
      <c r="O45" s="26" t="s">
        <v>231</v>
      </c>
      <c r="P45" s="18"/>
      <c r="Q45" s="21"/>
      <c r="R45" s="8"/>
      <c r="S45" s="8"/>
      <c r="T45" s="18"/>
      <c r="U45" s="18"/>
      <c r="V45" s="8"/>
      <c r="W45" s="8"/>
      <c r="X45" s="21"/>
      <c r="Y45" s="20" t="s">
        <v>45</v>
      </c>
      <c r="Z45" s="13" t="str">
        <f t="shared" si="1"/>
        <v>{
    "id": "M3-NyO-2b-E-1-EN",
    "stimulus": "&lt;p&gt;Type the following numerical form as a number.&lt;/p&gt;",
    "template": "&lt;p&gt;The numerical form of {{T1}} is: {{response}}&lt;/p&gt;",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"calculated": [
            {
                "name": "A1",
                "label": "{{Q1}}",
                "function": "{{Q1}}"
            },
            {
                "name": "T1",
                "label": "",
                "function": "Lemonlib.numToWords({{Q1}},'en')",
                "temp": true
            }
        ],
        "uniques": true
    },
    "algorithm": {
        "name": "calculateOperation",
        "params": {
            "method": "equivLiteral",
            "keyboard": "NUMERICAL"
        }
    }
}</v>
      </c>
      <c r="AA45" s="8" t="s">
        <v>232</v>
      </c>
      <c r="AB45" s="21" t="str">
        <f t="shared" si="2"/>
        <v>M3-NyO-2b-E-1</v>
      </c>
      <c r="AC45" s="21" t="str">
        <f t="shared" si="3"/>
        <v>M3-NyO-2b-E-1-EN</v>
      </c>
      <c r="AD45" s="20" t="s">
        <v>47</v>
      </c>
      <c r="AE45" s="23"/>
      <c r="AF45" s="41"/>
      <c r="AG45" s="9" t="s">
        <v>49</v>
      </c>
    </row>
    <row r="46" ht="112.5" customHeight="1">
      <c r="A46" s="9" t="s">
        <v>220</v>
      </c>
      <c r="B46" s="8" t="s">
        <v>221</v>
      </c>
      <c r="C46" s="9" t="s">
        <v>68</v>
      </c>
      <c r="D46" s="9" t="s">
        <v>36</v>
      </c>
      <c r="E46" s="11"/>
      <c r="F46" s="12" t="s">
        <v>233</v>
      </c>
      <c r="G46" s="12"/>
      <c r="H46" s="8"/>
      <c r="I46" s="11" t="s">
        <v>38</v>
      </c>
      <c r="J46" s="11" t="s">
        <v>92</v>
      </c>
      <c r="K46" s="12" t="s">
        <v>234</v>
      </c>
      <c r="L46" s="13" t="s">
        <v>94</v>
      </c>
      <c r="M46" s="11" t="s">
        <v>42</v>
      </c>
      <c r="N46" s="8" t="s">
        <v>225</v>
      </c>
      <c r="O46" s="26" t="s">
        <v>231</v>
      </c>
      <c r="P46" s="18"/>
      <c r="Q46" s="21"/>
      <c r="R46" s="8"/>
      <c r="S46" s="8"/>
      <c r="T46" s="18"/>
      <c r="U46" s="8"/>
      <c r="V46" s="8"/>
      <c r="W46" s="8"/>
      <c r="X46" s="21"/>
      <c r="Y46" s="20" t="s">
        <v>45</v>
      </c>
      <c r="Z46" s="13" t="str">
        <f t="shared" si="1"/>
        <v>{
    "id": "M3-NyO-2b-A-1-EN",
    "stimulus": "&lt;p&gt;The population of a city is {{T1}}. Type that number in numerical form.&lt;/p&gt;",
    "template": "&lt;p&gt;The population is {{response}}.&lt;/p&gt;",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
                "max": 99999,
                "step": 1
            }
        ],
        "calculated": [
            {
                "name": "A1",
                "label": "{{Q1}}",
                "function": "{{Q1}}"
            },
            {
                "name": "T1",
                "label": "",
                "function": "Lemonlib.numToWords({{Q1}},'en')",
                "temp": true
            }
        ],
        "uniques": true
    },
    "algorithm": {
        "name": "calculateOperation",
        "params": {
            "method": "equivLiteral",
            "keyboard": "NUMERICAL"
        }
    }
}</v>
      </c>
      <c r="AA46" s="8" t="s">
        <v>235</v>
      </c>
      <c r="AB46" s="21" t="str">
        <f t="shared" si="2"/>
        <v>M3-NyO-2b-A-1</v>
      </c>
      <c r="AC46" s="21" t="str">
        <f t="shared" si="3"/>
        <v>M3-NyO-2b-A-1-EN</v>
      </c>
      <c r="AD46" s="20" t="s">
        <v>47</v>
      </c>
      <c r="AE46" s="23"/>
      <c r="AF46" s="41"/>
      <c r="AG46" s="9" t="s">
        <v>49</v>
      </c>
    </row>
    <row r="47" ht="112.5" customHeight="1">
      <c r="A47" s="9" t="s">
        <v>220</v>
      </c>
      <c r="B47" s="8" t="s">
        <v>221</v>
      </c>
      <c r="C47" s="9" t="s">
        <v>68</v>
      </c>
      <c r="D47" s="9" t="s">
        <v>36</v>
      </c>
      <c r="E47" s="11"/>
      <c r="F47" s="12" t="s">
        <v>236</v>
      </c>
      <c r="G47" s="12"/>
      <c r="H47" s="8"/>
      <c r="I47" s="11" t="s">
        <v>38</v>
      </c>
      <c r="J47" s="11" t="s">
        <v>92</v>
      </c>
      <c r="K47" s="12" t="s">
        <v>237</v>
      </c>
      <c r="L47" s="13" t="s">
        <v>94</v>
      </c>
      <c r="M47" s="11" t="s">
        <v>42</v>
      </c>
      <c r="N47" s="8" t="s">
        <v>225</v>
      </c>
      <c r="O47" s="26" t="s">
        <v>231</v>
      </c>
      <c r="P47" s="8"/>
      <c r="Q47" s="21"/>
      <c r="R47" s="8"/>
      <c r="S47" s="8"/>
      <c r="T47" s="18"/>
      <c r="U47" s="8"/>
      <c r="V47" s="8"/>
      <c r="W47" s="8"/>
      <c r="X47" s="21"/>
      <c r="Y47" s="20" t="s">
        <v>45</v>
      </c>
      <c r="Z47" s="13" t="str">
        <f t="shared" si="1"/>
        <v>{
    "id": "M3-NyO-2b-A-2-EN",
    "stimulus": "&lt;p&gt;The attendance at a soccer game was {{T1}} spectators. Write that number in numerical form.&lt;/p&gt;",
    "template": "&lt;p&gt;The attendance for the match was {{response}} spectators.&lt;/p&gt;",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5000,
                "max": 80000,
                "step": 1
            }
        ],
        "calculated": [
            {
                "name": "A1",
                "label": "{{Q1}}",
                "function": "{{Q1}}"
            },
            {
                "name": "T1",
                "label": "",
                "function": "Lemonlib.numToWords({{Q1}},'en')",
                "temp": true
            }
        ],
        "uniques": true
    },
    "algorithm": {
        "name": "calculateOperation",
        "params": {
            "method": "equivLiteral",
            "keyboard": "NUMERICAL"
        }
    }
}</v>
      </c>
      <c r="AA47" s="8" t="s">
        <v>238</v>
      </c>
      <c r="AB47" s="21" t="str">
        <f t="shared" si="2"/>
        <v>M3-NyO-2b-A-2</v>
      </c>
      <c r="AC47" s="21" t="str">
        <f t="shared" si="3"/>
        <v>M3-NyO-2b-A-2-EN</v>
      </c>
      <c r="AD47" s="20" t="s">
        <v>47</v>
      </c>
      <c r="AE47" s="23"/>
      <c r="AF47" s="41"/>
      <c r="AG47" s="9" t="s">
        <v>49</v>
      </c>
    </row>
    <row r="48" ht="112.5" customHeight="1">
      <c r="A48" s="9" t="s">
        <v>220</v>
      </c>
      <c r="B48" s="8" t="s">
        <v>221</v>
      </c>
      <c r="C48" s="9" t="s">
        <v>68</v>
      </c>
      <c r="D48" s="9" t="s">
        <v>36</v>
      </c>
      <c r="E48" s="11"/>
      <c r="F48" s="12" t="s">
        <v>239</v>
      </c>
      <c r="G48" s="12"/>
      <c r="H48" s="13"/>
      <c r="I48" s="11" t="s">
        <v>38</v>
      </c>
      <c r="J48" s="11" t="s">
        <v>92</v>
      </c>
      <c r="K48" s="12" t="s">
        <v>240</v>
      </c>
      <c r="L48" s="13" t="s">
        <v>94</v>
      </c>
      <c r="M48" s="11" t="s">
        <v>42</v>
      </c>
      <c r="N48" s="8" t="s">
        <v>225</v>
      </c>
      <c r="O48" s="26" t="s">
        <v>231</v>
      </c>
      <c r="P48" s="8"/>
      <c r="Q48" s="21"/>
      <c r="R48" s="8"/>
      <c r="S48" s="8"/>
      <c r="T48" s="18"/>
      <c r="U48" s="8"/>
      <c r="V48" s="8"/>
      <c r="W48" s="8"/>
      <c r="X48" s="21"/>
      <c r="Y48" s="20" t="s">
        <v>45</v>
      </c>
      <c r="Z48" s="13" t="str">
        <f t="shared" si="1"/>
        <v>{
    "id": "M3-NyO-2b-A-3-EN",
    "stimulus": "&lt;p&gt;A rock band has sold {{T1}} tickets to a concert. Write that number in numerical form.&lt;/p&gt;",
    "template": "&lt;p&gt;They sold {{response}} tickets.&lt;/p&gt;",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20000,
                "step": 10
            }
        ],
        "calculated": [
            {
                "name": "A1",
                "label": "{{Q1}}",
                "function": "{{Q1}}"
            },
            {
                "name": "T1",
                "label": "",
                "function": "Lemonlib.numToWords({{Q1}},'en')",
                "temp": true
            }
        ],
        "uniques": true
    },
    "algorithm": {
        "name": "calculateOperation",
        "params": {
            "method": "equivLiteral",
            "keyboard": "NUMERICAL"
        }
    }
}</v>
      </c>
      <c r="AA48" s="8" t="s">
        <v>241</v>
      </c>
      <c r="AB48" s="21" t="str">
        <f t="shared" si="2"/>
        <v>M3-NyO-2b-A-3</v>
      </c>
      <c r="AC48" s="21" t="str">
        <f t="shared" si="3"/>
        <v>M3-NyO-2b-A-3-EN</v>
      </c>
      <c r="AD48" s="20" t="s">
        <v>47</v>
      </c>
      <c r="AE48" s="23"/>
      <c r="AF48" s="41"/>
      <c r="AG48" s="9" t="s">
        <v>49</v>
      </c>
    </row>
    <row r="49" ht="112.5" customHeight="1">
      <c r="A49" s="9" t="s">
        <v>220</v>
      </c>
      <c r="B49" s="8" t="s">
        <v>221</v>
      </c>
      <c r="C49" s="9" t="s">
        <v>68</v>
      </c>
      <c r="D49" s="9" t="s">
        <v>36</v>
      </c>
      <c r="E49" s="11"/>
      <c r="F49" s="13" t="s">
        <v>242</v>
      </c>
      <c r="G49" s="13"/>
      <c r="H49" s="8"/>
      <c r="I49" s="11" t="s">
        <v>38</v>
      </c>
      <c r="J49" s="11" t="s">
        <v>92</v>
      </c>
      <c r="K49" s="12" t="s">
        <v>243</v>
      </c>
      <c r="L49" s="13" t="s">
        <v>94</v>
      </c>
      <c r="M49" s="11" t="s">
        <v>42</v>
      </c>
      <c r="N49" s="8" t="s">
        <v>225</v>
      </c>
      <c r="O49" s="26" t="s">
        <v>231</v>
      </c>
      <c r="P49" s="8"/>
      <c r="Q49" s="21"/>
      <c r="R49" s="8"/>
      <c r="S49" s="8"/>
      <c r="T49" s="8"/>
      <c r="U49" s="8"/>
      <c r="V49" s="8"/>
      <c r="W49" s="8"/>
      <c r="X49" s="21"/>
      <c r="Y49" s="20" t="s">
        <v>45</v>
      </c>
      <c r="Z49" s="13" t="str">
        <f t="shared" si="1"/>
        <v>{
    "id": "M3-NyO-2b-A-4-EN",
    "stimulus": "&lt;p&gt;The number of people under {{Q2}} years in a city is {{T1}}. Type that number in numerical form.&lt;/p&gt;",
    "template": "&lt;p&gt;There are {{response}} people under {{Q2}} years old.&lt;/p&gt;",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50000,
                "step": 1
            },
            {
                "name": "Q2",
                "list": [
                    "10",
                    "20",
                    "30",
                    "40",
                    "50"
                ]
            }
        ],
        "calculated": [
            {
                "name": "A1",
                "label": "{{Q1}}",
                "function": "{{Q1}}"
            },
            {
                "name": "T1",
                "label": "",
                "function": "Lemonlib.numToWords({{Q1}},'en')",
                "temp": true
            }
        ],
        "uniques": true
    },
    "algorithm": {
        "name": "calculateOperation",
        "params": {
            "method": "equivLiteral",
            "keyboard": "NUMERICAL"
        }
    }
}</v>
      </c>
      <c r="AA49" s="8" t="s">
        <v>244</v>
      </c>
      <c r="AB49" s="21" t="str">
        <f t="shared" si="2"/>
        <v>M3-NyO-2b-A-4</v>
      </c>
      <c r="AC49" s="21" t="str">
        <f t="shared" si="3"/>
        <v>M3-NyO-2b-A-4-EN</v>
      </c>
      <c r="AD49" s="20" t="s">
        <v>47</v>
      </c>
      <c r="AE49" s="23"/>
      <c r="AF49" s="41"/>
      <c r="AG49" s="9" t="s">
        <v>49</v>
      </c>
    </row>
    <row r="50" ht="112.5" customHeight="1">
      <c r="A50" s="9" t="s">
        <v>220</v>
      </c>
      <c r="B50" s="8" t="s">
        <v>221</v>
      </c>
      <c r="C50" s="9" t="s">
        <v>68</v>
      </c>
      <c r="D50" s="9" t="s">
        <v>36</v>
      </c>
      <c r="E50" s="11"/>
      <c r="F50" s="13" t="s">
        <v>245</v>
      </c>
      <c r="G50" s="13"/>
      <c r="H50" s="8"/>
      <c r="I50" s="11" t="s">
        <v>38</v>
      </c>
      <c r="J50" s="11" t="s">
        <v>92</v>
      </c>
      <c r="K50" s="12" t="s">
        <v>246</v>
      </c>
      <c r="L50" s="13" t="s">
        <v>94</v>
      </c>
      <c r="M50" s="11" t="s">
        <v>42</v>
      </c>
      <c r="N50" s="8" t="s">
        <v>225</v>
      </c>
      <c r="O50" s="26" t="s">
        <v>231</v>
      </c>
      <c r="P50" s="8"/>
      <c r="Q50" s="21"/>
      <c r="R50" s="8"/>
      <c r="S50" s="8"/>
      <c r="T50" s="8"/>
      <c r="U50" s="8"/>
      <c r="V50" s="8"/>
      <c r="W50" s="8"/>
      <c r="X50" s="21"/>
      <c r="Y50" s="20" t="s">
        <v>45</v>
      </c>
      <c r="Z50" s="13" t="str">
        <f t="shared" si="1"/>
        <v>{
    "id": "M3-NyO-2b-A-5-EN",
    "stimulus": "&lt;p&gt;Fossil remains about {{T1}} years old have been found in an excavation. Type that number in numerical form.&lt;/p&gt;",
    "template": "&lt;p&gt;The fossil remains are about {{response}} years old.&lt;/p&gt;",
    "hint": "&lt;p&gt;The position of each digit determines the way it is read.&lt;/p&gt;",
    "feedback": "&lt;p&gt;The position of each digit determines the way it is read: the first digit from the right is the unit, the second is the ten, the third is the hundred, the fourth is the thousand and the fifth are the ten thousands.&lt;/p&gt;",
    "seed": {
        "parameters": [
            {
                "name": "Q1",
                "label": null,
                "min": 10000,
                "max": 90000,
                "step": 5000
            }
        ],
        "calculated": [
            {
                "name": "A1",
                "label": "{{Q1}}",
                "function": "{{Q1}}"
            },
            {
                "name": "T1",
                "label": "",
                "function": "Lemonlib.numToWords({{Q1}},'en')",
                "temp": true
            }
        ],
        "uniques": true
    },
    "algorithm": {
        "name": "calculateOperation",
        "params": {
            "method": "equivLiteral",
            "keyboard": "NUMERICAL"
        }
    }
}</v>
      </c>
      <c r="AA50" s="8" t="s">
        <v>247</v>
      </c>
      <c r="AB50" s="21" t="str">
        <f t="shared" si="2"/>
        <v>M3-NyO-2b-A-5</v>
      </c>
      <c r="AC50" s="21" t="str">
        <f t="shared" si="3"/>
        <v>M3-NyO-2b-A-5-EN</v>
      </c>
      <c r="AD50" s="20" t="s">
        <v>47</v>
      </c>
      <c r="AE50" s="23"/>
      <c r="AF50" s="41"/>
      <c r="AG50" s="9" t="s">
        <v>49</v>
      </c>
    </row>
    <row r="51" ht="112.5" customHeight="1">
      <c r="A51" s="9" t="s">
        <v>248</v>
      </c>
      <c r="B51" s="8" t="s">
        <v>249</v>
      </c>
      <c r="C51" s="9" t="s">
        <v>35</v>
      </c>
      <c r="D51" s="44" t="s">
        <v>36</v>
      </c>
      <c r="E51" s="11"/>
      <c r="F51" s="24" t="s">
        <v>250</v>
      </c>
      <c r="G51" s="24"/>
      <c r="H51" s="24"/>
      <c r="I51" s="23" t="s">
        <v>38</v>
      </c>
      <c r="J51" s="23" t="s">
        <v>111</v>
      </c>
      <c r="K51" s="22" t="s">
        <v>251</v>
      </c>
      <c r="L51" s="24" t="s">
        <v>252</v>
      </c>
      <c r="M51" s="14" t="s">
        <v>42</v>
      </c>
      <c r="N51" s="30" t="s">
        <v>253</v>
      </c>
      <c r="O51" s="15" t="s">
        <v>254</v>
      </c>
      <c r="P51" s="8"/>
      <c r="Q51" s="21"/>
      <c r="R51" s="18"/>
      <c r="S51" s="18"/>
      <c r="T51" s="18"/>
      <c r="U51" s="18"/>
      <c r="V51" s="18"/>
      <c r="W51" s="18"/>
      <c r="X51" s="21"/>
      <c r="Y51" s="20" t="s">
        <v>45</v>
      </c>
      <c r="Z51" s="13" t="str">
        <f t="shared" si="1"/>
        <v>{
    "id": "M3-NyO-3a-I-1-EN",
    "stimulus": "&lt;p&gt;Select if the comparisons are correct or incorrect.&lt;/p&gt;",
    "hint": "&lt;p&gt;The symbol &gt; means &lt;i&gt;greater than&lt;/i&gt; and the symbol &lt;, &lt;i&gt;less than.&lt;/i&gt;&lt;/p&gt;",
    "feedback": "&lt;p&gt;One number is greater than another (&gt;) when its digits from left to right are higher. On the other hand, it is less than another (&lt;) when its digits are lower.&lt;/p&gt;",
    "seed": {
        "parameters": [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v>
      </c>
      <c r="AA51" s="8" t="s">
        <v>255</v>
      </c>
      <c r="AB51" s="21" t="str">
        <f t="shared" si="2"/>
        <v>M3-NyO-3a-I-1</v>
      </c>
      <c r="AC51" s="21" t="str">
        <f t="shared" si="3"/>
        <v>M3-NyO-3a-I-1-EN</v>
      </c>
      <c r="AD51" s="20" t="s">
        <v>47</v>
      </c>
      <c r="AE51" s="10"/>
      <c r="AF51" s="9" t="s">
        <v>48</v>
      </c>
      <c r="AG51" s="9" t="s">
        <v>49</v>
      </c>
    </row>
    <row r="52" ht="112.5" customHeight="1">
      <c r="A52" s="9" t="s">
        <v>248</v>
      </c>
      <c r="B52" s="8" t="s">
        <v>249</v>
      </c>
      <c r="C52" s="9" t="s">
        <v>50</v>
      </c>
      <c r="D52" s="10" t="s">
        <v>36</v>
      </c>
      <c r="E52" s="11"/>
      <c r="F52" s="24" t="s">
        <v>256</v>
      </c>
      <c r="G52" s="24"/>
      <c r="H52" s="24"/>
      <c r="I52" s="23" t="s">
        <v>38</v>
      </c>
      <c r="J52" s="23" t="s">
        <v>156</v>
      </c>
      <c r="K52" s="24" t="s">
        <v>257</v>
      </c>
      <c r="L52" s="32" t="s">
        <v>258</v>
      </c>
      <c r="M52" s="14" t="s">
        <v>42</v>
      </c>
      <c r="N52" s="15" t="s">
        <v>259</v>
      </c>
      <c r="O52" s="15" t="s">
        <v>260</v>
      </c>
      <c r="P52" s="8"/>
      <c r="Q52" s="21"/>
      <c r="R52" s="18"/>
      <c r="S52" s="18"/>
      <c r="T52" s="18"/>
      <c r="U52" s="18"/>
      <c r="V52" s="18"/>
      <c r="W52" s="18"/>
      <c r="X52" s="21"/>
      <c r="Y52" s="20" t="s">
        <v>45</v>
      </c>
      <c r="Z52" s="13" t="str">
        <f t="shared" si="1"/>
        <v>{
    "id": "M3-NyO-3a-E-1-EN",
    "stimulus": "&lt;p&gt;Fill in the blanks to put these three number in the correct order: {{Q1}}, {{Q2}} and {{Q3}}.&lt;/p&gt;",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"{{Q1}}+{{Q2}}+{{Q3}}-math.min({{Q1}}, {{Q2}}, {{Q3}})-math.max( {{Q1}}, {{Q2}}, {{Q3}})"
            },
            {
                "name": "A3",
                "label": "{{function}}",
                "function": "math.min({{Q1}}, {{Q2}}, {{Q3}})"
            }
        ],
        "uniques": true
    },
    "algorithm": {
        "name": "calculateOperation",
        "params": {
            "method": "equivLiteral",
            "keyboard": "NUMERICAL"
        }
    }
}</v>
      </c>
      <c r="AA52" s="8" t="s">
        <v>261</v>
      </c>
      <c r="AB52" s="21" t="str">
        <f t="shared" si="2"/>
        <v>M3-NyO-3a-E-1</v>
      </c>
      <c r="AC52" s="21" t="str">
        <f t="shared" si="3"/>
        <v>M3-NyO-3a-E-1-EN</v>
      </c>
      <c r="AD52" s="20" t="s">
        <v>47</v>
      </c>
      <c r="AE52" s="10"/>
      <c r="AF52" s="9" t="s">
        <v>48</v>
      </c>
      <c r="AG52" s="9" t="s">
        <v>49</v>
      </c>
    </row>
    <row r="53" ht="112.5" customHeight="1">
      <c r="A53" s="9" t="s">
        <v>248</v>
      </c>
      <c r="B53" s="8" t="s">
        <v>249</v>
      </c>
      <c r="C53" s="9" t="s">
        <v>68</v>
      </c>
      <c r="D53" s="10" t="s">
        <v>36</v>
      </c>
      <c r="E53" s="20"/>
      <c r="F53" s="33" t="s">
        <v>262</v>
      </c>
      <c r="G53" s="33"/>
      <c r="H53" s="45" t="s">
        <v>263</v>
      </c>
      <c r="I53" s="25" t="s">
        <v>38</v>
      </c>
      <c r="J53" s="25" t="s">
        <v>156</v>
      </c>
      <c r="K53" s="32" t="s">
        <v>264</v>
      </c>
      <c r="L53" s="33" t="s">
        <v>265</v>
      </c>
      <c r="M53" s="14" t="s">
        <v>42</v>
      </c>
      <c r="N53" s="15" t="s">
        <v>259</v>
      </c>
      <c r="O53" s="15" t="s">
        <v>260</v>
      </c>
      <c r="P53" s="8"/>
      <c r="Q53" s="21"/>
      <c r="R53" s="18"/>
      <c r="S53" s="18"/>
      <c r="T53" s="18"/>
      <c r="U53" s="18"/>
      <c r="V53" s="18"/>
      <c r="W53" s="18"/>
      <c r="X53" s="21"/>
      <c r="Y53" s="20" t="s">
        <v>45</v>
      </c>
      <c r="Z53" s="13" t="str">
        <f t="shared" si="1"/>
        <v>{
    "id": "M3-NyO-3a-A-1-EN",
    "stimulus": "&lt;p&gt;In the first race for equality in Irma's village, {{Q1}} runners registered. In the second year, {{Q2}} people participated, and in the third year, {{Q3}}. Type the number of runners in the correct order.&lt;/p&gt;",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 {{Q1}}, {{Q2}}, {{Q3}})"
            },
            {
                "name": "A3",
                "label": "{{function}}",
                "function": "math.min({{Q1}}, {{Q2}}, {{Q3}})"
            }
        ],
        "uniques": true
    },
    "algorithm": {
        "name": "calculateOperation",
        "params": {
            "method": "equivLiteral",
            "keyboard": "NUMERICAL"
        }
    }
}</v>
      </c>
      <c r="AA53" s="8" t="s">
        <v>266</v>
      </c>
      <c r="AB53" s="21" t="str">
        <f t="shared" si="2"/>
        <v>M3-NyO-3a-A-1</v>
      </c>
      <c r="AC53" s="21" t="str">
        <f t="shared" si="3"/>
        <v>M3-NyO-3a-A-1-EN</v>
      </c>
      <c r="AD53" s="20" t="s">
        <v>47</v>
      </c>
      <c r="AE53" s="10"/>
      <c r="AF53" s="9" t="s">
        <v>48</v>
      </c>
      <c r="AG53" s="9" t="s">
        <v>49</v>
      </c>
    </row>
    <row r="54" ht="112.5" customHeight="1">
      <c r="A54" s="9" t="s">
        <v>248</v>
      </c>
      <c r="B54" s="8" t="s">
        <v>249</v>
      </c>
      <c r="C54" s="9" t="s">
        <v>68</v>
      </c>
      <c r="D54" s="10" t="s">
        <v>36</v>
      </c>
      <c r="E54" s="11"/>
      <c r="F54" s="33" t="s">
        <v>267</v>
      </c>
      <c r="G54" s="33"/>
      <c r="H54" s="45" t="s">
        <v>263</v>
      </c>
      <c r="I54" s="25" t="s">
        <v>38</v>
      </c>
      <c r="J54" s="25" t="s">
        <v>156</v>
      </c>
      <c r="K54" s="32" t="s">
        <v>264</v>
      </c>
      <c r="L54" s="33" t="s">
        <v>268</v>
      </c>
      <c r="M54" s="14" t="s">
        <v>42</v>
      </c>
      <c r="N54" s="15" t="s">
        <v>259</v>
      </c>
      <c r="O54" s="15" t="s">
        <v>260</v>
      </c>
      <c r="P54" s="8"/>
      <c r="Q54" s="21"/>
      <c r="R54" s="18"/>
      <c r="S54" s="18"/>
      <c r="T54" s="18"/>
      <c r="U54" s="18"/>
      <c r="V54" s="18"/>
      <c r="W54" s="18"/>
      <c r="X54" s="21"/>
      <c r="Y54" s="20" t="s">
        <v>45</v>
      </c>
      <c r="Z54" s="13" t="str">
        <f t="shared" si="1"/>
        <v>{
    "id": "M3-NyO-3a-A-2-EN",
    "stimulus": "&lt;p&gt;In the mayoral election the first candidate got {{Q1}} votes, the second candidate got {{Q2}} votes and the third candidate got {{Q3}} votes. Type the number of votes in the correct order.&lt;/p&gt;",
    "template": "&lt;p style=\"text-align: center\"&gt;{{response}} &lt; {{response}} &lt;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"math.min({{Q1}}, {{Q2}}, {{Q3}})"
            },
            {
                "name": "A2",
                "label": "{{function}}",
                "function": "{{Q1}}+{{Q2}}+{{Q3}}-math.max({{Q1}}, {{Q2}}, {{Q3}})-math.min( {{Q1}}, {{Q2}}, {{Q3}})"
            },
            {
                "name": "A3",
                "label": "{{function}}",
                "function": "math.max({{Q1}}, {{Q2}}, {{Q3}})"
            }
        ],
        "uniques": true
    },
    "algorithm": {
        "name": "calculateOperation",
        "params": {
            "method": "equivLiteral",
            "keyboard": "NUMERICAL"
        }
    }
}</v>
      </c>
      <c r="AA54" s="8" t="s">
        <v>269</v>
      </c>
      <c r="AB54" s="21" t="str">
        <f t="shared" si="2"/>
        <v>M3-NyO-3a-A-2</v>
      </c>
      <c r="AC54" s="21" t="str">
        <f t="shared" si="3"/>
        <v>M3-NyO-3a-A-2-EN</v>
      </c>
      <c r="AD54" s="20" t="s">
        <v>47</v>
      </c>
      <c r="AE54" s="10"/>
      <c r="AF54" s="9" t="s">
        <v>48</v>
      </c>
      <c r="AG54" s="9" t="s">
        <v>49</v>
      </c>
    </row>
    <row r="55" ht="112.5" customHeight="1">
      <c r="A55" s="9" t="s">
        <v>248</v>
      </c>
      <c r="B55" s="8" t="s">
        <v>249</v>
      </c>
      <c r="C55" s="9" t="s">
        <v>68</v>
      </c>
      <c r="D55" s="10" t="s">
        <v>36</v>
      </c>
      <c r="E55" s="11"/>
      <c r="F55" s="33" t="s">
        <v>270</v>
      </c>
      <c r="G55" s="33"/>
      <c r="H55" s="45" t="s">
        <v>263</v>
      </c>
      <c r="I55" s="25" t="s">
        <v>38</v>
      </c>
      <c r="J55" s="25" t="s">
        <v>156</v>
      </c>
      <c r="K55" s="32" t="s">
        <v>264</v>
      </c>
      <c r="L55" s="33" t="s">
        <v>265</v>
      </c>
      <c r="M55" s="14" t="s">
        <v>42</v>
      </c>
      <c r="N55" s="15" t="s">
        <v>259</v>
      </c>
      <c r="O55" s="15" t="s">
        <v>260</v>
      </c>
      <c r="P55" s="8"/>
      <c r="Q55" s="21"/>
      <c r="R55" s="18"/>
      <c r="S55" s="18"/>
      <c r="T55" s="18"/>
      <c r="U55" s="18"/>
      <c r="V55" s="18"/>
      <c r="W55" s="18"/>
      <c r="X55" s="21"/>
      <c r="Y55" s="20" t="s">
        <v>45</v>
      </c>
      <c r="Z55" s="13" t="str">
        <f t="shared" si="1"/>
        <v>{
    "id": "M3-NyO-3a-A-3-EN",
    "stimulus": "&lt;p&gt;During his first week of work, Nicholas sold {{Q1}} kg of firewood, in the second, {{Q2}} kg and in the third, {{Q3}} kg. Type the kilograms of wood in the correct order.&lt;/p&gt;",
    "template": "&lt;p style=\"text-align: center\"&gt;{{response}} &gt; {{response}} &gt; {{response}}&lt;/p&gt;",
    "hint": "&lt;p&gt;If two numbers have the same number of digits, compare each starting from the left. If one of the two is higher than the other, then that is the greater one.&lt;/p&gt;",
    "feedback": "&lt;p&gt;If two numbers have the same number of digits, compare each starting from the left. If one of the two is higher than the other, then that is the greater one.&lt;/p&gt;",
    "seed": {
        "parameters": [
            {
                "name": "Q1",
                "label": null,
                "min": 1000,
                "max": 9999,
                "step": 1
            },
            {
                "name": "Q2",
                "label": null,
                "min": 1000,
                "max": 9999,
                "step": 1
            },
            {
                "name": "Q3",
                "label": null,
                "min": 1000,
                "max": 9999,
                "step": 1
            }
        ],
        "calculated": [
            {
                "name": "A1",
                "label": "{{function}}",
                "function": "math.max({{Q1}}, {{Q2}}, {{Q3}})"
            },
            {
                "name": "A2",
                "label": "{{function}}",
                "function": "{{Q1}}+{{Q2}}+{{Q3}}-math.max({{Q1}}, {{Q2}}, {{Q3}})-math.min( {{Q1}}, {{Q2}}, {{Q3}})"
            },
            {
                "name": "A3",
                "label": "{{function}}",
                "function": "math.min({{Q1}}, {{Q2}}, {{Q3}})"
            }
        ],
        "uniques": true
    },
    "algorithm": {
        "name": "calculateOperation",
        "params": {
            "method": "equivLiteral",
            "keyboard": "NUMERICAL"
        }
    }
}</v>
      </c>
      <c r="AA55" s="8" t="s">
        <v>271</v>
      </c>
      <c r="AB55" s="21" t="str">
        <f t="shared" si="2"/>
        <v>M3-NyO-3a-A-3</v>
      </c>
      <c r="AC55" s="21" t="str">
        <f t="shared" si="3"/>
        <v>M3-NyO-3a-A-3-EN</v>
      </c>
      <c r="AD55" s="20" t="s">
        <v>47</v>
      </c>
      <c r="AE55" s="10"/>
      <c r="AF55" s="9" t="s">
        <v>48</v>
      </c>
      <c r="AG55" s="9" t="s">
        <v>49</v>
      </c>
    </row>
    <row r="56" ht="112.5" customHeight="1">
      <c r="A56" s="23" t="s">
        <v>272</v>
      </c>
      <c r="B56" s="24" t="s">
        <v>273</v>
      </c>
      <c r="C56" s="35" t="s">
        <v>35</v>
      </c>
      <c r="D56" s="10" t="s">
        <v>36</v>
      </c>
      <c r="E56" s="11"/>
      <c r="F56" s="32" t="s">
        <v>274</v>
      </c>
      <c r="G56" s="46"/>
      <c r="H56" s="46" t="s">
        <v>275</v>
      </c>
      <c r="J56" s="47"/>
      <c r="K56" s="32" t="s">
        <v>276</v>
      </c>
      <c r="L56" s="32" t="s">
        <v>277</v>
      </c>
      <c r="M56" s="46" t="s">
        <v>42</v>
      </c>
      <c r="N56" s="32" t="s">
        <v>278</v>
      </c>
      <c r="O56" s="32" t="s">
        <v>278</v>
      </c>
      <c r="P56" s="8"/>
      <c r="Q56" s="21"/>
      <c r="R56" s="18"/>
      <c r="S56" s="18"/>
      <c r="T56" s="18"/>
      <c r="U56" s="18"/>
      <c r="V56" s="18"/>
      <c r="W56" s="18"/>
      <c r="X56" s="21"/>
      <c r="Y56" s="20" t="s">
        <v>45</v>
      </c>
      <c r="Z56" s="13" t="str">
        <f t="shared" si="1"/>
        <v>{
    "id": "M3-NyO-3b-I-1-EN",
    "stimulus": "&lt;p&gt;Place these numbers on the line.&lt;/p&gt;",
    "feedback": "&lt;p&gt;Each number has a corresponding position on the number line.&lt;/p&gt;",
    "hint": "&lt;p&gt;Each number has a corresponding position on the number line.&lt;/p&gt;",
    "algorithm": {
        "name": "numberline",
        "params": {
            "min": 1545,
            "divisions": 21,
            "distance": 2,
            "numbers": 3,
            "frequency": 2
        }
    }
}</v>
      </c>
      <c r="AA56" s="8" t="s">
        <v>279</v>
      </c>
      <c r="AB56" s="21" t="str">
        <f t="shared" si="2"/>
        <v>M3-NyO-3b-I-1</v>
      </c>
      <c r="AC56" s="21" t="str">
        <f t="shared" si="3"/>
        <v>M3-NyO-3b-I-1-EN</v>
      </c>
      <c r="AD56" s="20" t="s">
        <v>47</v>
      </c>
      <c r="AE56" s="10" t="s">
        <v>280</v>
      </c>
      <c r="AF56" s="9" t="s">
        <v>48</v>
      </c>
      <c r="AG56" s="9" t="s">
        <v>49</v>
      </c>
    </row>
    <row r="57" ht="112.5" customHeight="1">
      <c r="A57" s="23" t="s">
        <v>272</v>
      </c>
      <c r="B57" s="24" t="s">
        <v>273</v>
      </c>
      <c r="C57" s="35" t="s">
        <v>35</v>
      </c>
      <c r="D57" s="10" t="s">
        <v>36</v>
      </c>
      <c r="E57" s="11"/>
      <c r="F57" s="32" t="s">
        <v>274</v>
      </c>
      <c r="G57" s="46"/>
      <c r="H57" s="46" t="s">
        <v>275</v>
      </c>
      <c r="J57" s="47"/>
      <c r="K57" s="32" t="s">
        <v>281</v>
      </c>
      <c r="L57" s="32" t="s">
        <v>282</v>
      </c>
      <c r="M57" s="46" t="s">
        <v>42</v>
      </c>
      <c r="N57" s="32" t="s">
        <v>278</v>
      </c>
      <c r="O57" s="32" t="s">
        <v>278</v>
      </c>
      <c r="P57" s="8"/>
      <c r="Q57" s="21"/>
      <c r="R57" s="18"/>
      <c r="S57" s="18"/>
      <c r="T57" s="18"/>
      <c r="U57" s="18"/>
      <c r="V57" s="18"/>
      <c r="W57" s="18"/>
      <c r="X57" s="21"/>
      <c r="Y57" s="20" t="s">
        <v>45</v>
      </c>
      <c r="Z57" s="13" t="str">
        <f t="shared" si="1"/>
        <v>{
    "id": "M3-NyO-3b-I-2-EN",
    "stimulus": "&lt;p&gt;Place these numbers on the line.&lt;/p&gt;",
    "feedback": "&lt;p&gt;Each number has a corresponding position on the number line.&lt;/p&gt;",
    "hint": "&lt;p&gt;Each number has a corresponding position on the number line.&lt;/p&gt;",
    "algorithm": {
        "name": "numberline",
        "params": {
            "min": 7321,
            "divisions": 30,
            "distance": 2,
            "numbers": 3,
            "frequency": 2
        }
    }
}</v>
      </c>
      <c r="AA57" s="8" t="s">
        <v>283</v>
      </c>
      <c r="AB57" s="21" t="str">
        <f t="shared" si="2"/>
        <v>M3-NyO-3b-I-2</v>
      </c>
      <c r="AC57" s="21" t="str">
        <f t="shared" si="3"/>
        <v>M3-NyO-3b-I-2-EN</v>
      </c>
      <c r="AD57" s="20" t="s">
        <v>47</v>
      </c>
      <c r="AE57" s="10" t="s">
        <v>280</v>
      </c>
      <c r="AF57" s="9" t="s">
        <v>48</v>
      </c>
      <c r="AG57" s="9" t="s">
        <v>49</v>
      </c>
    </row>
    <row r="58" ht="112.5" customHeight="1">
      <c r="A58" s="23" t="s">
        <v>272</v>
      </c>
      <c r="B58" s="24" t="s">
        <v>273</v>
      </c>
      <c r="C58" s="35" t="s">
        <v>35</v>
      </c>
      <c r="D58" s="10" t="s">
        <v>36</v>
      </c>
      <c r="E58" s="11"/>
      <c r="F58" s="32" t="s">
        <v>274</v>
      </c>
      <c r="G58" s="46"/>
      <c r="H58" s="46" t="s">
        <v>275</v>
      </c>
      <c r="J58" s="47"/>
      <c r="K58" s="32" t="s">
        <v>284</v>
      </c>
      <c r="L58" s="32" t="s">
        <v>285</v>
      </c>
      <c r="M58" s="46" t="s">
        <v>42</v>
      </c>
      <c r="N58" s="32" t="s">
        <v>278</v>
      </c>
      <c r="O58" s="32" t="s">
        <v>278</v>
      </c>
      <c r="P58" s="8"/>
      <c r="Q58" s="21"/>
      <c r="R58" s="18"/>
      <c r="S58" s="18"/>
      <c r="T58" s="18"/>
      <c r="U58" s="18"/>
      <c r="V58" s="18"/>
      <c r="W58" s="18"/>
      <c r="X58" s="21"/>
      <c r="Y58" s="20" t="s">
        <v>45</v>
      </c>
      <c r="Z58" s="13" t="str">
        <f t="shared" si="1"/>
        <v>{
    "id": "M3-NyO-3b-I-3-EN",
    "stimulus": "&lt;p&gt;Place these numbers on the line.&lt;/p&gt;",
    "feedback": "&lt;p&gt;Each number has a corresponding position on the number line.&lt;/p&gt;",
    "hint": "&lt;p&gt;Each number has a corresponding position on the number line.&lt;/p&gt;",
    "algorithm": {
        "name": "numberline",
        "params": {
            "min": 8492,
            "divisions": 25,
            "distance": 1,
            "numbers": 3,
            "frequency": 2
        }
    }
}</v>
      </c>
      <c r="AA58" s="8" t="s">
        <v>286</v>
      </c>
      <c r="AB58" s="21" t="str">
        <f t="shared" si="2"/>
        <v>M3-NyO-3b-I-3</v>
      </c>
      <c r="AC58" s="21" t="str">
        <f t="shared" si="3"/>
        <v>M3-NyO-3b-I-3-EN</v>
      </c>
      <c r="AD58" s="20" t="s">
        <v>47</v>
      </c>
      <c r="AE58" s="10" t="s">
        <v>280</v>
      </c>
      <c r="AF58" s="9" t="s">
        <v>48</v>
      </c>
      <c r="AG58" s="9" t="s">
        <v>49</v>
      </c>
    </row>
    <row r="59" ht="112.5" customHeight="1">
      <c r="A59" s="9" t="s">
        <v>287</v>
      </c>
      <c r="B59" s="24" t="s">
        <v>288</v>
      </c>
      <c r="C59" s="23" t="s">
        <v>35</v>
      </c>
      <c r="D59" s="10" t="s">
        <v>36</v>
      </c>
      <c r="E59" s="11"/>
      <c r="F59" s="24" t="s">
        <v>250</v>
      </c>
      <c r="G59" s="13"/>
      <c r="H59" s="12"/>
      <c r="I59" s="9" t="s">
        <v>38</v>
      </c>
      <c r="J59" s="9" t="s">
        <v>111</v>
      </c>
      <c r="K59" s="48" t="s">
        <v>289</v>
      </c>
      <c r="L59" s="42"/>
      <c r="M59" s="49" t="s">
        <v>42</v>
      </c>
      <c r="N59" s="50" t="s">
        <v>253</v>
      </c>
      <c r="O59" s="50" t="s">
        <v>290</v>
      </c>
      <c r="P59" s="8"/>
      <c r="Q59" s="21"/>
      <c r="R59" s="18"/>
      <c r="S59" s="18"/>
      <c r="T59" s="18"/>
      <c r="U59" s="18"/>
      <c r="V59" s="24"/>
      <c r="W59" s="23"/>
      <c r="X59" s="21"/>
      <c r="Y59" s="20" t="s">
        <v>45</v>
      </c>
      <c r="Z59" s="13" t="str">
        <f t="shared" si="1"/>
        <v>{
    "id": "M3-NyO-34a-I-1-EN",
    "stimulus": "&lt;p&gt;Select if the comparisons are correct or incorrect.&lt;/p&gt;",
    "hint": "&lt;p&gt;The symbol &gt; means &lt;i&gt;greater than&lt;/i&gt; and the symbol &lt;, &lt;i&gt;less than.&lt;/i&gt;&lt;/p&gt;",
    "feedback": "&lt;p&gt;A number is greater than another (&gt;) when its digits from left to right are higher. On the other hand, it is less than another (&lt;) when its digits are lower.&lt;/p&gt;",
    "seed": {
        "parameters": [
            {
                "name": "Q1",
                "label": null,
                "min": 70000,
                "max": 74999,
                "step": 1
            },
            {
                "name": "Q2",
                "label": null,
                "min": 75000,
                "max": 79999,
                "step": 1
            },
            {
                "name": "Q3",
                "label": null,
                "min": 10000,
                "max": 14999,
                "step": 1
            },
            {
                "name": "Q4",
                "label": null,
                "min": 15000,
                "max": 19999,
                "step": 1
            },
            {
                "name": "Q5",
                "label": null,
                "min": 10000,
                "max": 49999,
                "step": 1
            },
            {
                "name": "Q6",
                "label": null,
                "min": 50000,
                "max": 99999,
                "step": 1
            },
            {
                "name": "Q7",
                "label": null,
                "min": 10000,
                "max": 39999,
                "step": 1
            },
            {
                "name": "Q8",
                "label": null,
                "min": 40000,
                "max": 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"Correct",
                "Incorrect"
            ]
        }
    }
}</v>
      </c>
      <c r="AA59" s="8" t="s">
        <v>291</v>
      </c>
      <c r="AB59" s="21" t="str">
        <f t="shared" si="2"/>
        <v>M3-NyO-34a-I-1</v>
      </c>
      <c r="AC59" s="21" t="str">
        <f t="shared" si="3"/>
        <v>M3-NyO-34a-I-1-EN</v>
      </c>
      <c r="AD59" s="20" t="s">
        <v>47</v>
      </c>
      <c r="AE59" s="10" t="s">
        <v>280</v>
      </c>
      <c r="AF59" s="41"/>
      <c r="AG59" s="9" t="s">
        <v>49</v>
      </c>
    </row>
    <row r="60" ht="112.5" customHeight="1">
      <c r="A60" s="9" t="s">
        <v>287</v>
      </c>
      <c r="B60" s="24" t="s">
        <v>288</v>
      </c>
      <c r="C60" s="23" t="s">
        <v>50</v>
      </c>
      <c r="D60" s="10" t="s">
        <v>36</v>
      </c>
      <c r="E60" s="11"/>
      <c r="F60" s="22" t="s">
        <v>256</v>
      </c>
      <c r="G60" s="13"/>
      <c r="H60" s="12"/>
      <c r="I60" s="9" t="s">
        <v>38</v>
      </c>
      <c r="J60" s="9" t="s">
        <v>156</v>
      </c>
      <c r="K60" s="22" t="s">
        <v>292</v>
      </c>
      <c r="L60" s="51" t="s">
        <v>293</v>
      </c>
      <c r="M60" s="49" t="s">
        <v>42</v>
      </c>
      <c r="N60" s="52" t="s">
        <v>253</v>
      </c>
      <c r="O60" s="51" t="s">
        <v>290</v>
      </c>
      <c r="P60" s="8"/>
      <c r="Q60" s="21"/>
      <c r="R60" s="18"/>
      <c r="S60" s="18"/>
      <c r="T60" s="18"/>
      <c r="U60" s="18"/>
      <c r="V60" s="18"/>
      <c r="W60" s="18"/>
      <c r="X60" s="21"/>
      <c r="Y60" s="20" t="s">
        <v>45</v>
      </c>
      <c r="Z60" s="13" t="str">
        <f t="shared" si="1"/>
        <v>{
    "id": "M3-NyO-34a-E-1-EN",
    "stimulus": "&lt;p&gt;Fill in the blanks to put these three numbers in the correct order: {{Q1}}, {{Q2}} and {{Q3}}.&lt;/p&gt;",
    "template": "&lt;p style=\"text-align: center\"&gt;{{response}} &gt; {{response}} &gt;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99999,
                "step": 1
            },
            {
                "name": "Q2",
                "label": null,
                "min": 10000,
                "max": 99999,
                "step": 1
            },
            {
                "name": "Q3",
                "label": null,
                "min": 10000,
                "max": 99999,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v>
      </c>
      <c r="AA60" s="8" t="s">
        <v>294</v>
      </c>
      <c r="AB60" s="21" t="str">
        <f t="shared" si="2"/>
        <v>M3-NyO-34a-E-1</v>
      </c>
      <c r="AC60" s="21" t="str">
        <f t="shared" si="3"/>
        <v>M3-NyO-34a-E-1-EN</v>
      </c>
      <c r="AD60" s="20" t="s">
        <v>47</v>
      </c>
      <c r="AE60" s="10" t="s">
        <v>280</v>
      </c>
      <c r="AF60" s="41"/>
      <c r="AG60" s="9" t="s">
        <v>49</v>
      </c>
    </row>
    <row r="61" ht="112.5" customHeight="1">
      <c r="A61" s="9" t="s">
        <v>287</v>
      </c>
      <c r="B61" s="24" t="s">
        <v>288</v>
      </c>
      <c r="C61" s="23" t="s">
        <v>68</v>
      </c>
      <c r="D61" s="10" t="s">
        <v>36</v>
      </c>
      <c r="E61" s="11"/>
      <c r="F61" s="51" t="s">
        <v>295</v>
      </c>
      <c r="G61" s="13"/>
      <c r="H61" s="12"/>
      <c r="I61" s="9" t="s">
        <v>38</v>
      </c>
      <c r="J61" s="9" t="s">
        <v>156</v>
      </c>
      <c r="K61" s="22" t="s">
        <v>296</v>
      </c>
      <c r="L61" s="51" t="s">
        <v>297</v>
      </c>
      <c r="M61" s="49" t="s">
        <v>42</v>
      </c>
      <c r="N61" s="50" t="s">
        <v>253</v>
      </c>
      <c r="O61" s="50" t="s">
        <v>290</v>
      </c>
      <c r="P61" s="8"/>
      <c r="Q61" s="21"/>
      <c r="R61" s="18"/>
      <c r="S61" s="18"/>
      <c r="T61" s="18"/>
      <c r="U61" s="18"/>
      <c r="V61" s="18"/>
      <c r="W61" s="18"/>
      <c r="X61" s="21"/>
      <c r="Y61" s="20" t="s">
        <v>45</v>
      </c>
      <c r="Z61" s="13" t="str">
        <f t="shared" si="1"/>
        <v>{
    "id": "M3-NyO-34a-A-1-EN",
    "stimulus": "&lt;p&gt;A car brand has sold {{Q1}} cars in the first month of the year; in the second,  {{Q2}} and in the third, {{Q3}}. Fill in the blanks to put the cars sold in the correct order.&lt;/p&gt;",
    "template": "&lt;p style=\"text-align: center\"&gt;{{response}} &lt; {{response}} &lt;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12000,
                "step": 1
            },
            {
                "name": "Q2",
                "label": null,
                "min": 10000,
                "max": 12000,
                "step": 1
            },
            {
                "name": "Q3",
                "label": null,
                "min": 10000,
                "max": 12000,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v>
      </c>
      <c r="AA61" s="8" t="s">
        <v>298</v>
      </c>
      <c r="AB61" s="21" t="str">
        <f t="shared" si="2"/>
        <v>M3-NyO-34a-A-1</v>
      </c>
      <c r="AC61" s="21" t="str">
        <f t="shared" si="3"/>
        <v>M3-NyO-34a-A-1-EN</v>
      </c>
      <c r="AD61" s="20" t="s">
        <v>47</v>
      </c>
      <c r="AE61" s="10" t="s">
        <v>280</v>
      </c>
      <c r="AF61" s="41"/>
      <c r="AG61" s="9" t="s">
        <v>49</v>
      </c>
    </row>
    <row r="62" ht="112.5" customHeight="1">
      <c r="A62" s="9" t="s">
        <v>287</v>
      </c>
      <c r="B62" s="24" t="s">
        <v>288</v>
      </c>
      <c r="C62" s="23" t="s">
        <v>68</v>
      </c>
      <c r="D62" s="10" t="s">
        <v>36</v>
      </c>
      <c r="E62" s="11"/>
      <c r="F62" s="51" t="s">
        <v>299</v>
      </c>
      <c r="G62" s="13"/>
      <c r="H62" s="12"/>
      <c r="I62" s="11"/>
      <c r="J62" s="9" t="s">
        <v>156</v>
      </c>
      <c r="K62" s="22" t="s">
        <v>296</v>
      </c>
      <c r="L62" s="51" t="s">
        <v>300</v>
      </c>
      <c r="M62" s="49" t="s">
        <v>42</v>
      </c>
      <c r="N62" s="50" t="s">
        <v>253</v>
      </c>
      <c r="O62" s="50" t="s">
        <v>290</v>
      </c>
      <c r="P62" s="8"/>
      <c r="Q62" s="21"/>
      <c r="R62" s="18"/>
      <c r="S62" s="18"/>
      <c r="T62" s="18"/>
      <c r="U62" s="18"/>
      <c r="V62" s="18"/>
      <c r="W62" s="18"/>
      <c r="X62" s="21"/>
      <c r="Y62" s="20" t="s">
        <v>45</v>
      </c>
      <c r="Z62" s="13" t="str">
        <f t="shared" si="1"/>
        <v>{
    "id": "M3-NyO-34a-A-2-EN",
    "stimulus": "&lt;p&gt;A football club has {{Q1}} members; another,  {{Q2}}, and the last one has {{Q3}} members. Fill in the blanks to put the number of members in the correct order.&lt;/p&gt;",
    "template": "&lt;p style=\"text-align: center\"&gt;{{response}} &gt; {{response}} &gt; {{response}}&lt;/p&gt;",
    "hint": "&lt;p&gt;The symbol &gt; means &lt;i&gt;greater than&lt;/i&gt; and the symbol &lt;, &lt;i&gt;less than.&lt;/p&gt;",
    "feedback": "&lt;p&gt;A number is greater than another (&gt;) when its digits from left to right are higher. On the other hand, it is less than another (&lt;) when its digits are lower.&lt;/p&gt;",
    "seed": {
        "parameters": [
            {
                "name": "Q1",
                "label": null,
                "min": 10000,
                "max": 12000,
                "step": 1
            },
            {
                "name": "Q2",
                "label": null,
                "min": 10000,
                "max": 12000,
                "step": 1
            },
            {
                "name": "Q3",
                "label": null,
                "min": 10000,
                "max": 12000,
                "step": 1
            }
        ],
        "calculated": [
            {
                "name": "A1",
                "label": "{{function}}",
                "function": "math.max({{Q1}}, {{Q2}}, {{Q3}})"
            },
            {
                "name": "A2",
                "label": "{{function}}",
                "function": "{{Q1}}+{{Q2}}+{{Q3}}-math.max({{Q1}}, {{Q2}}, {{Q3}})-math.min({{Q1}}, {{Q2}}, {{Q3}})"
            },
            {
                "name": "A3",
                "label": "{{function}}",
                "function": "math.min({{Q1}}, {{Q2}}, {{Q3}})"
            }
        ],
        "uniques": true
    },
    "algorithm": {
        "name": "calculateOperation",
        "params": {
            "method": "equivLiteral",
            "keyboard": "NUMERICAL"
        }
    }
}</v>
      </c>
      <c r="AA62" s="8" t="s">
        <v>301</v>
      </c>
      <c r="AB62" s="21" t="str">
        <f t="shared" si="2"/>
        <v>M3-NyO-34a-A-2</v>
      </c>
      <c r="AC62" s="21" t="str">
        <f t="shared" si="3"/>
        <v>M3-NyO-34a-A-2-EN</v>
      </c>
      <c r="AD62" s="20" t="s">
        <v>47</v>
      </c>
      <c r="AE62" s="10" t="s">
        <v>280</v>
      </c>
      <c r="AF62" s="41"/>
      <c r="AG62" s="9" t="s">
        <v>49</v>
      </c>
    </row>
    <row r="63" ht="112.5" customHeight="1">
      <c r="A63" s="9" t="s">
        <v>287</v>
      </c>
      <c r="B63" s="24" t="s">
        <v>288</v>
      </c>
      <c r="C63" s="23" t="s">
        <v>68</v>
      </c>
      <c r="D63" s="10" t="s">
        <v>36</v>
      </c>
      <c r="E63" s="11"/>
      <c r="F63" s="51" t="s">
        <v>302</v>
      </c>
      <c r="G63" s="13"/>
      <c r="H63" s="12"/>
      <c r="I63" s="11"/>
      <c r="J63" s="9" t="s">
        <v>156</v>
      </c>
      <c r="K63" s="13" t="s">
        <v>303</v>
      </c>
      <c r="L63" s="51" t="s">
        <v>304</v>
      </c>
      <c r="M63" s="49" t="s">
        <v>42</v>
      </c>
      <c r="N63" s="50" t="s">
        <v>253</v>
      </c>
      <c r="O63" s="50" t="s">
        <v>290</v>
      </c>
      <c r="P63" s="8"/>
      <c r="Q63" s="21"/>
      <c r="R63" s="18"/>
      <c r="S63" s="18"/>
      <c r="T63" s="18"/>
      <c r="U63" s="18"/>
      <c r="V63" s="18"/>
      <c r="W63" s="18"/>
      <c r="X63" s="21"/>
      <c r="Y63" s="20" t="s">
        <v>45</v>
      </c>
      <c r="Z63" s="13" t="str">
        <f t="shared" si="1"/>
        <v>{
    "id": "M3-NyO-34a-A-3-EN",
    "stimulus": "&lt;p&gt;On one island at the South Pole there is a colony of {{Q1}} penguins, on another island of {{Q2}} and on the third, of {{Q3}}. Fill in the blanks to put the numbers of penguins living in each colony in the correct order.&lt;/p&gt;",
    "template": "&lt;p style=\"text-align: center\"&gt;{{response}} &lt; {{response}} &lt; {{response}}&lt;/p&gt;",
    "hint": "The symbol &gt; means &lt;i&gt;greater than&lt;/i&gt; and the symbol &lt;, &lt;i&gt;less than.&lt;/i&gt;",
    "feedback": "&lt;p&gt;A number is greater than another (&gt;) when its digits from left to right are higher. On the other hand, it is less than another (&lt;) when its digits are lower.&lt;/p&gt;",
    "seed": {
        "parameters": [
            {
                "name": "Q1",
                "label": null,
                "min": 10000,
                "max": 15000,
                "step": 1
            },
            {
                "name": "Q2",
                "label": null,
                "min": 10000,
                "max": 15000,
                "step": 1
            },
            {
                "name": "Q3",
                "label": null,
                "min": 10000,
                "max": 12000,
                "step": 1
            }
        ],
        "calculated": [
            {
                "name": "A1",
                "label": "{{function}}",
                "function": "math.min({{Q1}}, {{Q2}}, {{Q3}})"
            },
            {
                "name": "A2",
                "label": "{{function}}",
                "function": "{{Q1}}+{{Q2}}+{{Q3}}-math.max({{Q1}}, {{Q2}}, {{Q3}})-math.min({{Q1}}, {{Q2}}, {{Q3}})"
            },
            {
                "name": "A3",
                "label": "{{function}}",
                "function": "math.max({{Q1}}, {{Q2}}, {{Q3}})"
            }
        ],
        "uniques": true
    },
    "algorithm": {
        "name": "calculateOperation",
        "params": {
            "method": "equivLiteral",
            "keyboard": "NUMERICAL"
        }
    }
}</v>
      </c>
      <c r="AA63" s="8" t="s">
        <v>305</v>
      </c>
      <c r="AB63" s="21" t="str">
        <f t="shared" si="2"/>
        <v>M3-NyO-34a-A-3</v>
      </c>
      <c r="AC63" s="21" t="str">
        <f t="shared" si="3"/>
        <v>M3-NyO-34a-A-3-EN</v>
      </c>
      <c r="AD63" s="20" t="s">
        <v>47</v>
      </c>
      <c r="AE63" s="10" t="s">
        <v>280</v>
      </c>
      <c r="AF63" s="41"/>
      <c r="AG63" s="9" t="s">
        <v>49</v>
      </c>
    </row>
    <row r="64" ht="112.5" customHeight="1">
      <c r="A64" s="9" t="s">
        <v>306</v>
      </c>
      <c r="B64" s="8" t="s">
        <v>307</v>
      </c>
      <c r="C64" s="9" t="s">
        <v>35</v>
      </c>
      <c r="D64" s="44" t="s">
        <v>36</v>
      </c>
      <c r="E64" s="11"/>
      <c r="F64" s="13" t="s">
        <v>308</v>
      </c>
      <c r="G64" s="13"/>
      <c r="H64" s="12"/>
      <c r="I64" s="11" t="s">
        <v>38</v>
      </c>
      <c r="J64" s="20" t="s">
        <v>309</v>
      </c>
      <c r="K64" s="13" t="s">
        <v>310</v>
      </c>
      <c r="L64" s="13" t="s">
        <v>311</v>
      </c>
      <c r="M64" s="14" t="s">
        <v>42</v>
      </c>
      <c r="N64" s="30" t="s">
        <v>312</v>
      </c>
      <c r="O64" s="15" t="s">
        <v>313</v>
      </c>
      <c r="P64" s="15" t="s">
        <v>314</v>
      </c>
      <c r="Q64" s="17"/>
      <c r="R64" s="18"/>
      <c r="S64" s="18"/>
      <c r="T64" s="18"/>
      <c r="U64" s="18"/>
      <c r="V64" s="18"/>
      <c r="W64" s="18"/>
      <c r="X64" s="21"/>
      <c r="Y64" s="20" t="s">
        <v>45</v>
      </c>
      <c r="Z64" s="13" t="str">
        <f t="shared" si="1"/>
        <v>{
    "id": "M3-NyO-4a-I-1-EN",
    "stimulus": "&lt;p&gt;Click on the nearest hundred to {{T1}}.&lt;/p&gt;",
    "hint": "&lt;p&gt;To approximate a number to the hundreds, you have to find between which two hundreds it is and choose the closest one.&lt;/p&gt;",
    "feedback": "&lt;p&gt;To approximate {{T1}} to the hundreds, find between which two hundreds it is. In this case, it is between {{T2}} and {{T3}}.&lt;/p&gt;&lt;p&gt;Next, check which is closer. Since {{T1}} is {{T4}} units from {{T2}} and {{T5}} units from {{T3}}, the answer is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v>
      </c>
      <c r="AA64" s="8" t="s">
        <v>315</v>
      </c>
      <c r="AB64" s="21" t="str">
        <f t="shared" si="2"/>
        <v>M3-NyO-4a-I-1</v>
      </c>
      <c r="AC64" s="21" t="str">
        <f t="shared" si="3"/>
        <v>M3-NyO-4a-I-1-EN</v>
      </c>
      <c r="AD64" s="20" t="s">
        <v>47</v>
      </c>
      <c r="AE64" s="9"/>
      <c r="AF64" s="9" t="s">
        <v>48</v>
      </c>
      <c r="AG64" s="9" t="s">
        <v>49</v>
      </c>
    </row>
    <row r="65" ht="112.5" customHeight="1">
      <c r="A65" s="9" t="s">
        <v>306</v>
      </c>
      <c r="B65" s="8" t="s">
        <v>307</v>
      </c>
      <c r="C65" s="9" t="s">
        <v>50</v>
      </c>
      <c r="D65" s="44" t="s">
        <v>36</v>
      </c>
      <c r="E65" s="11"/>
      <c r="F65" s="13" t="s">
        <v>316</v>
      </c>
      <c r="G65" s="13"/>
      <c r="H65" s="12"/>
      <c r="I65" s="11" t="s">
        <v>38</v>
      </c>
      <c r="J65" s="11" t="s">
        <v>92</v>
      </c>
      <c r="K65" s="12" t="s">
        <v>317</v>
      </c>
      <c r="L65" s="13" t="s">
        <v>318</v>
      </c>
      <c r="M65" s="14" t="s">
        <v>42</v>
      </c>
      <c r="N65" s="30" t="s">
        <v>312</v>
      </c>
      <c r="O65" s="15" t="s">
        <v>313</v>
      </c>
      <c r="P65" s="15" t="s">
        <v>314</v>
      </c>
      <c r="Q65" s="17"/>
      <c r="R65" s="18"/>
      <c r="S65" s="18"/>
      <c r="T65" s="18"/>
      <c r="U65" s="18"/>
      <c r="V65" s="18"/>
      <c r="W65" s="18"/>
      <c r="X65" s="21"/>
      <c r="Y65" s="20" t="s">
        <v>45</v>
      </c>
      <c r="Z65" s="13" t="str">
        <f t="shared" si="1"/>
        <v>{
    "id": "M3-NyO-4a-E-1-EN",
    "stimulus": "&lt;p&gt;Type the nearest hundred to {{T1}}.&lt;/p&gt;",
    "template": "&lt;p&gt;The nearest hundred to {{T1}} is {{response}}.&lt;/p&gt;",
    "hint": "&lt;p&gt;To approximate a number to the hundreds, you have to find between which two hundreds it is and choose the closest one.&lt;/p&gt;",
    "feedback": "&lt;p&gt;To approximate {{T1}} to the hundreds, find between which two hundreds it is. In this case, it is between {{T2}} and {{T3}}.&lt;/p&gt;&lt;p&gt;Next, check which is closer. Since {{T1}} is {{T4}} units from {{T2}} and {{T5}} units from {{T3}}, the answer is {{A1}}.&lt;/p&gt;",
    "seed": {
        "parameters": [
            {
                "name": "Q1",
                "label": null,
                "min": 100,
                "max": 990,
                "step": 10
            },
            {
                "name": "Q2",
                "label": null,
                "min": 1,
                "max": 9,
                "step": 1
            }
        ],
        "calculated": [
            {
                "name": "A1",
                "label": "{{function}}",
                "function": "math.round({{T1}}/100)*100"
            },
            {
                "name": "T1",
                "label": "{{function}}",
                "function": "{{Q1}}+{{Q2}}",
                "temp": true
            },
            {
                "name": "T2",
                "label": "{{function}}",
                "function": "math.floor({{T1}}/100)*100",
                "temp": true
            },
            {
                "name": "T3",
                "label": "{{function}}",
                "function": "math.ceil({{T1}}/100)*100",
                "temp": true
            },
            {
                "name": "T4",
                "label": "{{function}}",
                "function": "{{T1}}-{{T2}}",
                "temp": true
            },
            {
                "name": "T5",
                "label": "{{function}}",
                "function": "{{T3}}-{{T1}}",
                "temp": true
            }
        ],
        "uniques": true
    },
    "algorithm": {
        "name": "calculateOperation",
        "params": {
            "method": "equivLiteral",
            "keyboard": "NUMERICAL"
        }
    }
}</v>
      </c>
      <c r="AA65" s="8" t="s">
        <v>319</v>
      </c>
      <c r="AB65" s="21" t="str">
        <f t="shared" si="2"/>
        <v>M3-NyO-4a-E-1</v>
      </c>
      <c r="AC65" s="21" t="str">
        <f t="shared" si="3"/>
        <v>M3-NyO-4a-E-1-EN</v>
      </c>
      <c r="AD65" s="20" t="s">
        <v>47</v>
      </c>
      <c r="AE65" s="9"/>
      <c r="AF65" s="9" t="s">
        <v>48</v>
      </c>
      <c r="AG65" s="9" t="s">
        <v>49</v>
      </c>
    </row>
    <row r="66" ht="112.5" customHeight="1">
      <c r="A66" s="9" t="s">
        <v>306</v>
      </c>
      <c r="B66" s="8" t="s">
        <v>307</v>
      </c>
      <c r="C66" s="9" t="s">
        <v>68</v>
      </c>
      <c r="D66" s="44" t="s">
        <v>36</v>
      </c>
      <c r="E66" s="11"/>
      <c r="F66" s="13" t="s">
        <v>320</v>
      </c>
      <c r="G66" s="13"/>
      <c r="H66" s="12"/>
      <c r="I66" s="11" t="s">
        <v>38</v>
      </c>
      <c r="J66" s="11" t="s">
        <v>92</v>
      </c>
      <c r="K66" s="12" t="s">
        <v>321</v>
      </c>
      <c r="L66" s="13" t="s">
        <v>318</v>
      </c>
      <c r="M66" s="14" t="s">
        <v>322</v>
      </c>
      <c r="N66" s="30"/>
      <c r="O66" s="30"/>
      <c r="P66" s="30"/>
      <c r="Q66" s="17"/>
      <c r="R66" s="8"/>
      <c r="S66" s="8" t="s">
        <v>323</v>
      </c>
      <c r="T66" s="18" t="s">
        <v>324</v>
      </c>
      <c r="U66" s="18" t="s">
        <v>325</v>
      </c>
      <c r="V66" s="8" t="s">
        <v>326</v>
      </c>
      <c r="W66" s="8" t="s">
        <v>327</v>
      </c>
      <c r="X66" s="21"/>
      <c r="Y66" s="20" t="s">
        <v>45</v>
      </c>
      <c r="Z66" s="13" t="str">
        <f t="shared" si="1"/>
        <v>{
    "id": "M3-NyO-4a-A-1-EN",
    "seed": {
        "parameters": [
            {
                "name": "Q1",
                "label": null,
                "min": 100,
                "max": 990,
                "step": 10
            },
            {
                "name": "Q2",
                "label": null,
                "min": 1,
                "max": 9,
                "step": 1
            }
        ],
        "uniques": true
    },
    "scaffolding": [
        {
            "id": "step-0",
            "stimulus": "&lt;p&gt;One of the biggest tourist attractions in Turkey are hot air balloon rides, which usually fly at a height of &lt;span class=\"no-break\"&gt;{{T1}} m.&lt;/span&gt; Round this height to the hundreds&lt;/p&gt;",
            "template": "&lt;p&gt;The nearest hundred is {{response}}.&lt;/p&gt;",
            "seed": {
                "parameters": [],
                "calculated": [
                    {
                        "name": "A1",
                        "function": "math.round({{T1}}/100)*100"
                    },
                    {
                        "name": "T1",
                        "function": "{{Q1}}+{{Q2}}",
                        "temp": true
                    }
                ]
            },
            "algorithm": {
                "name": "calculateOperation",
                "params": {
                    "method": "equivLiteral",
                    "keyboard": "NUMERICAL"
                }
            }
        },
        {
            "stimulus": "&lt;p&gt;Without approximating, how high do hot air balloons usually fly?&lt;/p&gt;",
            "template": "&lt;p&gt;They fly {{response}} m high.&lt;/p&gt;",
            "seed": {
                "calculated": [
                    {
                        "name": "A2",
                        "function": "{{Q1}}+{{Q2}}"
                    }
                ]
            },
            "algorithm": {
                "name": "calculateOperation",
                "params": {
                    "method": "equivLiteral",
                    "decimalPlaces": 2,
                    "keyboard": "NUMERICAL"
                }
            }
        },
        {
            "id": "step-2",
            "stimulus": "&lt;p&gt;What does the statement ask for?&lt;/p&gt;",
            "seed": {
                "calculated": [
                    {
                        "name": "1-A1",
                        "label": "&lt;p&gt;To approximate the height hot air balloons fly to the tens.&lt;/p&gt;",
                        "incorrect": true
                    },
                    {
                        "name": "1-A2",
                        "label": "&lt;p&gt;To approximate the height hot air balloons fly to the hundreds.&lt;/p&gt;"
                    },
                    {
                        "name": "1-A3",
                        "label": "&lt;p&gt;To approximate the height hot air balloons fly to the thousands.&lt;/p&gt;",
                        "incorrect": true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text.&lt;/p&gt;",
            "template": "&lt;p&gt;The nearest hundred to {{T1}} m high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v>
      </c>
      <c r="AA66" s="8" t="s">
        <v>328</v>
      </c>
      <c r="AB66" s="21" t="str">
        <f t="shared" si="2"/>
        <v>M3-NyO-4a-A-1</v>
      </c>
      <c r="AC66" s="21" t="str">
        <f t="shared" si="3"/>
        <v>M3-NyO-4a-A-1-EN</v>
      </c>
      <c r="AD66" s="20" t="s">
        <v>47</v>
      </c>
      <c r="AE66" s="9"/>
      <c r="AF66" s="9" t="s">
        <v>48</v>
      </c>
      <c r="AG66" s="9" t="s">
        <v>49</v>
      </c>
    </row>
    <row r="67" ht="112.5" customHeight="1">
      <c r="A67" s="9" t="s">
        <v>306</v>
      </c>
      <c r="B67" s="8" t="s">
        <v>307</v>
      </c>
      <c r="C67" s="9" t="s">
        <v>68</v>
      </c>
      <c r="D67" s="44" t="s">
        <v>36</v>
      </c>
      <c r="E67" s="11"/>
      <c r="F67" s="13" t="s">
        <v>329</v>
      </c>
      <c r="G67" s="13"/>
      <c r="H67" s="12" t="s">
        <v>330</v>
      </c>
      <c r="I67" s="11" t="s">
        <v>38</v>
      </c>
      <c r="J67" s="11" t="s">
        <v>92</v>
      </c>
      <c r="K67" s="12" t="s">
        <v>331</v>
      </c>
      <c r="L67" s="13" t="s">
        <v>318</v>
      </c>
      <c r="M67" s="14" t="s">
        <v>322</v>
      </c>
      <c r="N67" s="30"/>
      <c r="O67" s="30"/>
      <c r="P67" s="30"/>
      <c r="Q67" s="17"/>
      <c r="R67" s="8"/>
      <c r="S67" s="8" t="s">
        <v>332</v>
      </c>
      <c r="T67" s="18" t="s">
        <v>333</v>
      </c>
      <c r="U67" s="18" t="s">
        <v>325</v>
      </c>
      <c r="V67" s="8" t="s">
        <v>326</v>
      </c>
      <c r="W67" s="8" t="s">
        <v>334</v>
      </c>
      <c r="X67" s="21"/>
      <c r="Y67" s="20" t="s">
        <v>45</v>
      </c>
      <c r="Z67" s="13" t="str">
        <f t="shared" si="1"/>
        <v>{
    "id": "M3-NyO-4a-A-2-EN",
    "seed": {
        "parameters": [
            {
                "name": "Q1",
                "label": null,
                "min": 100,
                "max": 990,
                "step": 10
            },
            {
                "name": "Q2",
                "label": null,
                "min": 1,
                "max": 9,
                "step": 1
            }
        ],
        "uniques": true
    },
    "scaffolding": [
        {
            "id": "step-0",
            "stimulus": "&lt;p&gt;A video has gotten {{T1}} views on an online platform in one hour.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views did the video get?&lt;/p&gt;",
            "template": "&lt;p&gt;The video got {{response}} views.&lt;/p&gt;",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views to the tens.&lt;/p&gt;",
                        "incorrect": true
                    },
                    {
                        "name": "1-A2",
                        "label": "&lt;p&gt;To approximate the number of views to the thousands.&lt;/p&gt;",
                        "incorrect": true
                    },
                    {
                        "name": "1-A3",
                        "label": "&lt;p&gt;To approximate the number of views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{{T1}} views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v>
      </c>
      <c r="AA67" s="8" t="s">
        <v>335</v>
      </c>
      <c r="AB67" s="21" t="str">
        <f t="shared" si="2"/>
        <v>M3-NyO-4a-A-2</v>
      </c>
      <c r="AC67" s="21" t="str">
        <f t="shared" si="3"/>
        <v>M3-NyO-4a-A-2-EN</v>
      </c>
      <c r="AD67" s="20" t="s">
        <v>47</v>
      </c>
      <c r="AE67" s="9"/>
      <c r="AF67" s="9" t="s">
        <v>48</v>
      </c>
      <c r="AG67" s="9" t="s">
        <v>49</v>
      </c>
    </row>
    <row r="68" ht="112.5" customHeight="1">
      <c r="A68" s="9" t="s">
        <v>306</v>
      </c>
      <c r="B68" s="8" t="s">
        <v>307</v>
      </c>
      <c r="C68" s="9" t="s">
        <v>68</v>
      </c>
      <c r="D68" s="10" t="s">
        <v>36</v>
      </c>
      <c r="E68" s="11"/>
      <c r="F68" s="13" t="s">
        <v>336</v>
      </c>
      <c r="G68" s="13"/>
      <c r="H68" s="12"/>
      <c r="I68" s="11" t="s">
        <v>38</v>
      </c>
      <c r="J68" s="11" t="s">
        <v>92</v>
      </c>
      <c r="K68" s="43" t="s">
        <v>337</v>
      </c>
      <c r="L68" s="13" t="s">
        <v>338</v>
      </c>
      <c r="M68" s="14" t="s">
        <v>322</v>
      </c>
      <c r="N68" s="30"/>
      <c r="O68" s="30"/>
      <c r="P68" s="30"/>
      <c r="Q68" s="17"/>
      <c r="R68" s="8"/>
      <c r="S68" s="8" t="s">
        <v>339</v>
      </c>
      <c r="T68" s="8" t="s">
        <v>340</v>
      </c>
      <c r="U68" s="18" t="s">
        <v>325</v>
      </c>
      <c r="V68" s="8" t="s">
        <v>326</v>
      </c>
      <c r="W68" s="8" t="s">
        <v>341</v>
      </c>
      <c r="X68" s="21"/>
      <c r="Y68" s="20" t="s">
        <v>45</v>
      </c>
      <c r="Z68" s="13" t="str">
        <f t="shared" si="1"/>
        <v>{
    "id": "M3-NyO-4a-A-3-EN",
    "seed": {
        "parameters": [
            {
                "name": "Q1",
                "label": null,
                "min": 100,
                "max": 990,
                "step": 10
            },
            {
                "name": "Q2",
                "label": null,
                "min": 1,
                "max": 9,
                "step": 1
            }
        ],
        "uniques": true
    },
    "scaffolding": [
        {
            "id": "step-0",
            "stimulus": "&lt;p&gt;Ralph has saved &lt;span class=\"no-break\"&gt;${{T1}}&lt;/span&gt; for a trip with his family. Round this number to the nearest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much has Rafael saved?&lt;/p&gt;",
            "template": "&lt;p&gt;Rafael saved &lt;span class=\"no-break\"&gt;${{response}}.&lt;/span&gt;&lt;/p&gt;",
            "seed": {
                "calculated": [
                    {
                        "name": "A2",
                        "function": "{{Q1}}+{{Q2}}"
                    }
                ]
            },
            "algorithm": {
                "name": "calculateOperation",
                "params": {
                    "method": "equivLiteral",
                    "decimalPlaces": 2,
                    "keyboard": "NUMERICAL"
                }
            }
        },
        {
            "id": "step-2",
            "stimulus": "&lt;p&gt;What does the statement ask for?&lt;/p&gt;",
            "seed": {
                "calculated": [
                    {
                        "name": "1-A1",
                        "label": "&lt;p&gt;To approximate the savings to the thousands.&lt;/p&gt;",
                        "incorrect": true
                    },
                    {
                        "name": "1-A2",
                        "label": "&lt;p&gt;To approximate the savings to the tens.&lt;/p&gt;",
                        "incorrect": true
                    },
                    {
                        "name": "1-A3",
                        "label": "&lt;p&gt;To approximate the savings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&lt;span class=\"no-break\"&gt;${{T1}}&lt;/span&gt;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v>
      </c>
      <c r="AA68" s="8" t="s">
        <v>342</v>
      </c>
      <c r="AB68" s="21" t="str">
        <f t="shared" si="2"/>
        <v>M3-NyO-4a-A-3</v>
      </c>
      <c r="AC68" s="21" t="str">
        <f t="shared" si="3"/>
        <v>M3-NyO-4a-A-3-EN</v>
      </c>
      <c r="AD68" s="20" t="s">
        <v>47</v>
      </c>
      <c r="AE68" s="9"/>
      <c r="AF68" s="9" t="s">
        <v>48</v>
      </c>
      <c r="AG68" s="9" t="s">
        <v>49</v>
      </c>
    </row>
    <row r="69" ht="112.5" customHeight="1">
      <c r="A69" s="9" t="s">
        <v>306</v>
      </c>
      <c r="B69" s="8" t="s">
        <v>307</v>
      </c>
      <c r="C69" s="9" t="s">
        <v>68</v>
      </c>
      <c r="D69" s="10" t="s">
        <v>36</v>
      </c>
      <c r="E69" s="11"/>
      <c r="F69" s="13" t="s">
        <v>343</v>
      </c>
      <c r="G69" s="13"/>
      <c r="H69" s="12"/>
      <c r="I69" s="11" t="s">
        <v>38</v>
      </c>
      <c r="J69" s="11" t="s">
        <v>92</v>
      </c>
      <c r="K69" s="43" t="s">
        <v>344</v>
      </c>
      <c r="L69" s="13" t="s">
        <v>338</v>
      </c>
      <c r="M69" s="14" t="s">
        <v>322</v>
      </c>
      <c r="N69" s="30"/>
      <c r="O69" s="30"/>
      <c r="P69" s="30"/>
      <c r="Q69" s="17"/>
      <c r="R69" s="8"/>
      <c r="S69" s="8" t="s">
        <v>345</v>
      </c>
      <c r="T69" s="8" t="s">
        <v>346</v>
      </c>
      <c r="U69" s="18" t="s">
        <v>325</v>
      </c>
      <c r="V69" s="8" t="s">
        <v>326</v>
      </c>
      <c r="W69" s="8" t="s">
        <v>347</v>
      </c>
      <c r="X69" s="21"/>
      <c r="Y69" s="20" t="s">
        <v>45</v>
      </c>
      <c r="Z69" s="13" t="str">
        <f t="shared" si="1"/>
        <v>{
    "id": "M3-NyO-4a-A-4-EN",
    "seed": {
        "parameters": [
            {
                "name": "Q1",
                "label": null,
                "min": 100,
                "max": 990,
                "step": 10
            },
            {
                "name": "Q2",
                "label": null,
                "min": 1,
                "max": 9,
                "step": 1
            }
        ],
        "uniques": true
    },
    "scaffolding": [
        {
            "id": "step-0",
            "stimulus": "&lt;p&gt;Francesca has an album with {{T1}} photos.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photos does Francesca have?&lt;/p&gt;",
            "template": "&lt;p&gt;She has {{response}} photos.&lt;/p&gt;",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photos to the tens.&lt;/p&gt;",
                        "incorrect": true
                    },
                    {
                        "name": "1-A2",
                        "label": "&lt;p&gt;To approximate the number of photos to the thousands.&lt;/p&gt;",
                        "incorrect": true
                    },
                    {
                        "name": "1-A3",
                        "label": "&lt;p&gt;To approximate the number of photos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closest hundred to {{T1}} photos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v>
      </c>
      <c r="AA69" s="8" t="s">
        <v>348</v>
      </c>
      <c r="AB69" s="21" t="str">
        <f t="shared" si="2"/>
        <v>M3-NyO-4a-A-4</v>
      </c>
      <c r="AC69" s="21" t="str">
        <f t="shared" si="3"/>
        <v>M3-NyO-4a-A-4-EN</v>
      </c>
      <c r="AD69" s="20" t="s">
        <v>47</v>
      </c>
      <c r="AE69" s="9"/>
      <c r="AF69" s="9" t="s">
        <v>48</v>
      </c>
      <c r="AG69" s="9" t="s">
        <v>49</v>
      </c>
    </row>
    <row r="70" ht="112.5" customHeight="1">
      <c r="A70" s="9" t="s">
        <v>306</v>
      </c>
      <c r="B70" s="8" t="s">
        <v>307</v>
      </c>
      <c r="C70" s="9" t="s">
        <v>68</v>
      </c>
      <c r="D70" s="44" t="s">
        <v>36</v>
      </c>
      <c r="E70" s="11"/>
      <c r="F70" s="13" t="s">
        <v>349</v>
      </c>
      <c r="G70" s="13"/>
      <c r="H70" s="12"/>
      <c r="I70" s="11" t="s">
        <v>38</v>
      </c>
      <c r="J70" s="11" t="s">
        <v>92</v>
      </c>
      <c r="K70" s="43" t="s">
        <v>350</v>
      </c>
      <c r="L70" s="13" t="s">
        <v>318</v>
      </c>
      <c r="M70" s="14" t="s">
        <v>322</v>
      </c>
      <c r="N70" s="30"/>
      <c r="O70" s="30"/>
      <c r="P70" s="30"/>
      <c r="Q70" s="17"/>
      <c r="R70" s="8"/>
      <c r="S70" s="8" t="s">
        <v>351</v>
      </c>
      <c r="T70" s="18" t="s">
        <v>352</v>
      </c>
      <c r="U70" s="18" t="s">
        <v>325</v>
      </c>
      <c r="V70" s="8" t="s">
        <v>326</v>
      </c>
      <c r="W70" s="8" t="s">
        <v>353</v>
      </c>
      <c r="X70" s="21"/>
      <c r="Y70" s="20" t="s">
        <v>45</v>
      </c>
      <c r="Z70" s="13" t="str">
        <f t="shared" si="1"/>
        <v>{
    "id": "M3-NyO-4a-A-5-EN",
    "seed": {
        "parameters": [
            {
                "name": "Q1",
                "label": null,
                "min": 100,
                "max": 990,
                "step": 10
            },
            {
                "name": "Q2",
                "label": null,
                "min": 1,
                "max": 9,
                "step": 1
            }
        ],
        "uniques": true
    },
    "scaffolding": [
        {
            "id": "step-0",
            "stimulus": "&lt;p&gt;Marta has collected {{T1}} plastic bottles to recycle. Round this number to the hundreds.&lt;/p&gt;",
            "template": "&lt;p&gt;The nearest hundred is {{response}}.&lt;/p&gt;",
            "seed": {
                "parameters": [],
                "calculated": [
                    {
                        "name": "A1",
                        "function": "math.round({{T1}}/100)*100"
                    },
                    {
                        "name": "T1",
                        "function": "{{Q1}}+{{Q2}}",
                        "temp": true
                    }
                ]
            },
            "algorithm": {
                "name": "calculateOperation",
                "params": {
                    "method": "equivLiteral",
                    "keyboard": "NUMERICAL"
                }
            }
        },
        {
            "id": "step-1",
            "stimulus": "&lt;p&gt;Without approximating, how many bottles has Marta collected?&lt;/p&gt;",
            "template": "&lt;p&gt;Marta has collected {{response}} bottles.&lt;/p&gt;",
            "seed": {
                "calculated": [
                    {
                        "name": "A2",
                        "function": "{{Q1}}+{{Q2}}"
                    }
                ]
            },
            "algorithm": {
                "name": "calculateOperation",
                "params": {
                    "method": "equivLiteral",
                    "decimalPlaces": 2,
                    "keyboard": "NUMERICAL"
                }
            }
        },
        {
            "id": "step-2",
            "stimulus": "&lt;p&gt;What does the statement ask for?&lt;/p&gt;",
            "seed": {
                "calculated": [
                    {
                        "name": "1-A1",
                        "label": "&lt;p&gt;To approximate the number of bottles to the tens.&lt;/p&gt;",
                        "incorrect": true
                    },
                    {
                        "name": "1-A2",
                        "label": "&lt;p&gt;To approximate the number of bottles to the thousands.&lt;/p&gt;",
                        "incorrect": true
                    },
                    {
                        "name": "1-A3",
                        "label": "&lt;p&gt;To approximate the number of bottles to the hundreds.&lt;/p&gt;"
                    }
                ]
            },
            "algorithm": {
                "name": "trueFalse",
                "template": "Multiple choice – standard"
            }
        },
        {
            "id": "step-3",
            "stimulus": "&lt;p&gt;Complete the following text.&lt;/p&gt;",
            "template": "To approximate a number to the hundreds, look for which two {{response}} it is between and choose the {{response}}.",
            "seed": {
                "calculated": [
                    {
                        "name": "2-A1",
                        "label": "hundreds",
                        "group": "1"
                    },
                    {
                        "name": "2-A2",
                        "label": "tens",
                        "group": "1",
                        "incorrect": true
                    },
                    {
                        "name": "2-A3",
                        "label": "thousands",
                        "group": "1",
                        "incorrect": true
                    },
                    {
                        "name": "2-A4",
                        "label": "nearest",
                        "group": "2"
                    },
                    {
                        "name": "2-A5",
                        "label": "farthest",
                        "group": "2",
                        "incorrect": true
                    }
                ]
            },
            "algorithm": {
                "name": "groupResponses",
                "template": "Cloze with drop down"
            }
        },
        {
            "id": "step-4",
            "stimulus": "&lt;p&gt;{{T1}} is between {{T2}} and {{T3}}. How many units separate it from each hundred?&lt;/p&gt;",
            "template": "&lt;p&gt;{{T1}} is {{response}} units away from {{T2}}.&lt;/p&gt;&lt;p&gt;{{T1}} is {{response}} units away from {{T3}}.&lt;/p&gt;",
            "seed": {
                "calculated": [
                    {
                        "name": "4-A1",
                        "label": "{{function}}",
                        "function": "{{T1}}-{{T2}}"
                    },
                    {
                        "name": "4-A2",
                        "label": "{{function}}",
                        "function": "{{T3}}-{{T1}}"
                    },
                    {
                        "name": "T1",
                        "function": "{{Q1}}+{{Q2}}",
                        "temp": true
                    },
                    {
                        "name": "T2",
                        "function": "math.floor({{T1}}/100)*100",
                        "temp": true
                    },
                    {
                        "name": "T3",
                        "function": "math.ceil({{T1}}/100)*100",
                        "temp": true
                    }
                ]
            },
            "algorithm": {
                "name": "calculateOperation",
                "params": {
                    "method": "equivLiteral",
                    "decimalPlaces": 2,
                    "keyboard": "NUMERICAL"
                }
            }
        },
        {
            "id": "step-5",
            "stimulus": "&lt;p&gt;Given that {{T1}} is {{T4}} units away from {{T2}} and {{T5}} units away from {{T3}}, complete the following text.&lt;/ p&gt;",
            "template": "&lt;p&gt;The nearest hundred to {{T1}} bottles is {{response}}.&lt;/p&gt;",
            "seed": {
                "calculated": [
                    {
                        "name": "4-A1",
                        "label": "{{function}}",
                        "function": "math.round({{T1}}/100)*100"
                    },
                    {
                        "name": "T1",
                        "function": "{{Q1}}+{{Q2}}",
                        "temp": true
                    },
                    {
                        "name": "T2",
                        "function": "math.floor({{T1}}/100)*100",
                        "temp": true
                    },
                    {
                        "name": "T3",
                        "function": "math.ceil({{T1}}/100)*100",
                        "temp": true
                    },
                    {
                        "name": "T4",
                        "function": "{{T1}}-{{T2}}",
                        "temp": true
                    },
                    {
                        "name": "T5",
                        "function": "{{T3}}-{{T1}}",
                        "temp": true
                    }
                ]
            },
            "algorithm": {
                "name": "calculateOperation",
                "params": {
                    "method": "equivLiteral",
                    "decimalPlaces": 2,
                    "keyboard": "NUMERICAL"
                }
            }
        }
    ]
}</v>
      </c>
      <c r="AA70" s="8" t="s">
        <v>354</v>
      </c>
      <c r="AB70" s="21" t="str">
        <f t="shared" si="2"/>
        <v>M3-NyO-4a-A-5</v>
      </c>
      <c r="AC70" s="21" t="str">
        <f t="shared" si="3"/>
        <v>M3-NyO-4a-A-5-EN</v>
      </c>
      <c r="AD70" s="20" t="s">
        <v>47</v>
      </c>
      <c r="AE70" s="9"/>
      <c r="AF70" s="9" t="s">
        <v>48</v>
      </c>
      <c r="AG70" s="9" t="s">
        <v>49</v>
      </c>
    </row>
    <row r="71" ht="112.5" customHeight="1">
      <c r="A71" s="9" t="s">
        <v>355</v>
      </c>
      <c r="B71" s="8" t="s">
        <v>356</v>
      </c>
      <c r="C71" s="9" t="s">
        <v>35</v>
      </c>
      <c r="D71" s="10" t="s">
        <v>36</v>
      </c>
      <c r="E71" s="11"/>
      <c r="F71" s="13" t="s">
        <v>357</v>
      </c>
      <c r="G71" s="13"/>
      <c r="H71" s="12"/>
      <c r="I71" s="11" t="s">
        <v>38</v>
      </c>
      <c r="J71" s="20" t="s">
        <v>309</v>
      </c>
      <c r="K71" s="13" t="s">
        <v>358</v>
      </c>
      <c r="L71" s="8" t="s">
        <v>359</v>
      </c>
      <c r="M71" s="11" t="s">
        <v>42</v>
      </c>
      <c r="N71" s="8" t="s">
        <v>360</v>
      </c>
      <c r="O71" s="8" t="s">
        <v>361</v>
      </c>
      <c r="P71" s="8" t="s">
        <v>362</v>
      </c>
      <c r="Q71" s="21"/>
      <c r="R71" s="18"/>
      <c r="S71" s="18"/>
      <c r="T71" s="18"/>
      <c r="U71" s="18"/>
      <c r="V71" s="18"/>
      <c r="W71" s="18"/>
      <c r="X71" s="21"/>
      <c r="Y71" s="20" t="s">
        <v>45</v>
      </c>
      <c r="Z71" s="13" t="str">
        <f t="shared" si="1"/>
        <v>{
    "id": "M3-NyO-4b-I-1-EN",
    "stimulus": "&lt;p&gt;Click the nearest ten to the number {{T1}}.&lt;/p&gt;",
    "hint": "&lt;p&gt;To approximate a number to the tens, find between which two tens it is and choose the nearest one.&lt;/p&gt;",
    "feedback": "&lt;p&gt;To approximate {{T1}} to the tens, find between which two tens it is, that is, {{T2}} and {{T3}}.&lt;/ p&gt;&lt;p&gt;Next, check which is closer. As {{T1}} is {{T4}} units from {{T2}} and {{T5}} units from {{T3}}, the answer is {{A1}}.&lt;/p&gt;",
    "seed": {
        "parameters": [
            {
                "name": "Q1",
                "label": null,
                "min": 20,
                "max": 90,
                "step": 1
            },
            {
                "name": "Q2",
                "list": [
                    "2",
                    "3",
                    "4",
                    "6",
                    "7",
                    "8"
                ]
            }
        ],
        "calculated": [
            {
                "name": "T1",
                "function": "{{Q1}}*10+{{Q2}}",
                "temp": true
            },
            {
                "name": "T2",
                "function": "math.floor({{T1}}/10)*10",
                "temp": true
            },
            {
                "name": "T3",
                "function": "math.ceil({{T1}}/10)*10",
                "temp": true
            },
            {
                "name": "T4",
                "function": "{{T1}}-{{T2}}",
                "temp": true
            },
            {
                "name": "T5",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false,"columns":3}}}</v>
      </c>
      <c r="AA71" s="8" t="s">
        <v>363</v>
      </c>
      <c r="AB71" s="21" t="str">
        <f t="shared" si="2"/>
        <v>M3-NyO-4b-I-1</v>
      </c>
      <c r="AC71" s="21" t="str">
        <f t="shared" si="3"/>
        <v>M3-NyO-4b-I-1-EN</v>
      </c>
      <c r="AD71" s="20" t="s">
        <v>47</v>
      </c>
      <c r="AE71" s="23"/>
      <c r="AF71" s="9" t="s">
        <v>48</v>
      </c>
      <c r="AG71" s="9" t="s">
        <v>49</v>
      </c>
    </row>
    <row r="72" ht="112.5" customHeight="1">
      <c r="A72" s="9" t="s">
        <v>355</v>
      </c>
      <c r="B72" s="8" t="s">
        <v>356</v>
      </c>
      <c r="C72" s="9" t="s">
        <v>50</v>
      </c>
      <c r="D72" s="10" t="s">
        <v>36</v>
      </c>
      <c r="E72" s="11"/>
      <c r="F72" s="13" t="s">
        <v>364</v>
      </c>
      <c r="G72" s="13"/>
      <c r="H72" s="12"/>
      <c r="I72" s="11" t="s">
        <v>38</v>
      </c>
      <c r="J72" s="11" t="s">
        <v>92</v>
      </c>
      <c r="K72" s="13" t="s">
        <v>365</v>
      </c>
      <c r="L72" s="13" t="s">
        <v>366</v>
      </c>
      <c r="M72" s="14" t="s">
        <v>42</v>
      </c>
      <c r="N72" s="8" t="s">
        <v>360</v>
      </c>
      <c r="O72" s="8" t="s">
        <v>361</v>
      </c>
      <c r="P72" s="8" t="s">
        <v>362</v>
      </c>
      <c r="Q72" s="21"/>
      <c r="R72" s="18"/>
      <c r="S72" s="18"/>
      <c r="T72" s="18"/>
      <c r="U72" s="18"/>
      <c r="V72" s="18"/>
      <c r="W72" s="18"/>
      <c r="X72" s="21"/>
      <c r="Y72" s="20" t="s">
        <v>45</v>
      </c>
      <c r="Z72" s="13" t="str">
        <f t="shared" si="1"/>
        <v>{
    "id": "M3-NyO-4b-E-1-EN",
    "stimulus": "&lt;p&gt;Type the nearest ten to the number {{T1}}.&lt;/p&gt;",
    "template": "&lt;p&gt;The nearest ten to {{T1}} is {{response}}.&lt;/p&gt;",
    "hint": "&lt;p&gt;To approximate a number to the tens, find between which two tens it is and choose the nearest one.&lt;/p&gt;",
    "feedback": "&lt;p&gt;To approximate {{T1}} to the tens, find between which two tens it is, that is, {{T2}} and {{T3}}.&lt;/ p&gt;&lt;p&gt;Next, check which is closer. As {{T1}} is {{T4}} units from {{T2}} and {{T5}} units from {{T3}}, the answer is {{A1}}.&lt;/p&gt;",
    "seed": {
        "parameters": [
            {
                "name": "Q1",
                "label": null,
                "min": 10,
                "max": 90,
                "step": 1
            },
            {
                "name": "Q2",
                "list": [
                    "2",
                    "3",
                    "4",
                    "6",
                    "7",
                    "8"
                ]
            }
        ],
        "calculated": [
            {
                "name": "A1",
                "label": "{{function}}",
                "function": "math.round({{T1}}/10)*10"
            },
            {
                "name": "T1",
                "function": "{{Q1}}*10+{{Q2}}",
                "temp": true
            },
            {
                "name": "T2",
                "function": "math.floor({{T1}}/10)*10",
                "temp": true
            },
            {
                "name": "T3",
                "function": "math.ceil({{T1}}/10)*10",
                "temp": true
            },
            {
                "name": "T4",
                "function": "{{T1}}-{{T2}}",
                "temp": true
            },
            {
                "name": "T5",
                "function": "{{T3}}-{{T1}}",
                "temp": true
            }
        ],
        "uniques": true
    },
    "algorithm": {
        "name": "calculateOperation",
        "params": {
            "method": "equivLiteral",
            "keyboard": "NUMERICAL"
        }
    }
}</v>
      </c>
      <c r="AA72" s="8" t="s">
        <v>367</v>
      </c>
      <c r="AB72" s="21" t="str">
        <f t="shared" si="2"/>
        <v>M3-NyO-4b-E-1</v>
      </c>
      <c r="AC72" s="21" t="str">
        <f t="shared" si="3"/>
        <v>M3-NyO-4b-E-1-EN</v>
      </c>
      <c r="AD72" s="20" t="s">
        <v>47</v>
      </c>
      <c r="AE72" s="23"/>
      <c r="AF72" s="9" t="s">
        <v>48</v>
      </c>
      <c r="AG72" s="9" t="s">
        <v>49</v>
      </c>
    </row>
    <row r="73" ht="112.5" customHeight="1">
      <c r="A73" s="9" t="s">
        <v>355</v>
      </c>
      <c r="B73" s="8" t="s">
        <v>356</v>
      </c>
      <c r="C73" s="9" t="s">
        <v>68</v>
      </c>
      <c r="D73" s="10" t="s">
        <v>36</v>
      </c>
      <c r="E73" s="11"/>
      <c r="F73" s="13" t="s">
        <v>368</v>
      </c>
      <c r="G73" s="13"/>
      <c r="H73" s="12"/>
      <c r="I73" s="11" t="s">
        <v>38</v>
      </c>
      <c r="J73" s="11" t="s">
        <v>92</v>
      </c>
      <c r="K73" s="13" t="s">
        <v>369</v>
      </c>
      <c r="L73" s="13" t="s">
        <v>366</v>
      </c>
      <c r="M73" s="14" t="s">
        <v>322</v>
      </c>
      <c r="N73" s="26"/>
      <c r="O73" s="26"/>
      <c r="P73" s="26"/>
      <c r="Q73" s="21"/>
      <c r="R73" s="18"/>
      <c r="S73" s="18" t="s">
        <v>370</v>
      </c>
      <c r="T73" s="18" t="s">
        <v>371</v>
      </c>
      <c r="U73" s="18" t="s">
        <v>372</v>
      </c>
      <c r="V73" s="8" t="s">
        <v>373</v>
      </c>
      <c r="W73" s="30" t="s">
        <v>374</v>
      </c>
      <c r="X73" s="21"/>
      <c r="Y73" s="20" t="s">
        <v>45</v>
      </c>
      <c r="Z73" s="13" t="str">
        <f t="shared" si="1"/>
        <v>{
    "id": "M3-NyO-4b-A-1-EN",
    "seed": {
        "parameters": [
            {
                "name": "Q1",
                "label": null,
                "min": 10,
                "max": 50,
                "step": 1
            },
            {
                "name": "Q2",
                "list": [
                    "1",
                    "2",
                    "3",
                    "4",
                    "6",
                    "7",
                    "8",
                    "9"
                ]
            }
        ],
        "uniques": true
    },
    "scaffolding": [
        {
            "id": "step-0",
            "stimulus": "&lt;p&gt;Joseph has visited an archaeological museum that is &lt;span class=\"no-break\"&gt;{{T1}} km&lt;/span&gt; away from his city. Round this distance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far is the archaeological museum?&lt;/p&gt;",
            "template": "&lt;p&gt;The museum is {{response}} km away.&lt;/p&gt;",
            "seed": {
                "calculated": [
                    {
                        "name": "1-A1",
                        "label": "{{function}}",
                        "function": "{{Q1}}*10+{{Q2}}"
                    }
                ]
            },
            "algorithm": {
                "name": "calculateOperation",
                "params": {
                    "method": "equivLiteral"
                }
            }
        },
        {
            "id": "step-2",
            "stimulus": "&lt;p&gt;What does the statement ask for?&lt;/p&gt;",
            "seed": {
                "calculated": [
                    {
                        "name": "2-A1",
                        "label": "&lt;p&gt;To approximate the distance to the museum to the tens.&lt;/p&gt;"
                    },
                    {
                        "name": "2-A2",
                        "label": "&lt;p&gt;To approximate the distance to the museum to the hundreds.&lt;/p&gt;",
                        "incorrect": true
                    },
                    {
                        "name": "2-A3",
                        "label": "&lt;p&gt;To approximate the distance to the museum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the {{T1}} km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v>
      </c>
      <c r="AA73" s="8" t="s">
        <v>375</v>
      </c>
      <c r="AB73" s="21" t="str">
        <f t="shared" si="2"/>
        <v>M3-NyO-4b-A-1</v>
      </c>
      <c r="AC73" s="21" t="str">
        <f t="shared" si="3"/>
        <v>M3-NyO-4b-A-1-EN</v>
      </c>
      <c r="AD73" s="20" t="s">
        <v>47</v>
      </c>
      <c r="AE73" s="53"/>
      <c r="AF73" s="9" t="s">
        <v>48</v>
      </c>
      <c r="AG73" s="9" t="s">
        <v>49</v>
      </c>
    </row>
    <row r="74" ht="112.5" customHeight="1">
      <c r="A74" s="9" t="s">
        <v>355</v>
      </c>
      <c r="B74" s="8" t="s">
        <v>356</v>
      </c>
      <c r="C74" s="9" t="s">
        <v>68</v>
      </c>
      <c r="D74" s="10" t="s">
        <v>36</v>
      </c>
      <c r="E74" s="11"/>
      <c r="F74" s="12" t="s">
        <v>376</v>
      </c>
      <c r="G74" s="12"/>
      <c r="H74" s="12" t="s">
        <v>377</v>
      </c>
      <c r="I74" s="11" t="s">
        <v>38</v>
      </c>
      <c r="J74" s="11" t="s">
        <v>92</v>
      </c>
      <c r="K74" s="13" t="s">
        <v>365</v>
      </c>
      <c r="L74" s="13" t="s">
        <v>366</v>
      </c>
      <c r="M74" s="14" t="s">
        <v>322</v>
      </c>
      <c r="N74" s="26"/>
      <c r="O74" s="26"/>
      <c r="P74" s="26"/>
      <c r="Q74" s="21"/>
      <c r="R74" s="18"/>
      <c r="S74" s="18" t="s">
        <v>378</v>
      </c>
      <c r="T74" s="18" t="s">
        <v>379</v>
      </c>
      <c r="U74" s="18" t="s">
        <v>372</v>
      </c>
      <c r="V74" s="8" t="s">
        <v>380</v>
      </c>
      <c r="W74" s="26" t="s">
        <v>381</v>
      </c>
      <c r="X74" s="21"/>
      <c r="Y74" s="20" t="s">
        <v>45</v>
      </c>
      <c r="Z74" s="13" t="str">
        <f t="shared" si="1"/>
        <v>{
    "id": "M3-NyO-4b-A-2-EN",
    "seed": {
        "parameters": [
            {
                "name": "Q1",
                "label": null,
                "min": 10,
                "max": 90,
                "step": 1
            },
            {
                "name": "Q2",
                "list": [
                    "2",
                    "3",
                    "4",
                    "6",
                    "7",
                    "8"
                ]
            }
        ],
        "uniques": true
    },
    "scaffolding": [
        {
            "id": "step-0",
            "stimulus": "&lt;p&gt;In a video game, Mary earned {{T1}} stars.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stars Mary earned?&lt;/p&gt;",
            "template": "&lt;p&gt;She earned {{response}} stars.&lt;/p&gt;",
            "seed": {
                "calculated": [
                    {
                        "name": "1-A1",
                        "label": "{{function}}",
                        "function": "{{Q1}}*10+{{Q2}}"
                    }
                ]
            },
            "algorithm": {
                "name": "calculateOperation",
                "params": {
                    "method": "equivLiteral"
                }
            }
        },
        {
            "id": "step-2",
            "stimulus": "&lt;p&gt;What does the statement ask for?&lt;/p&gt;",
            "seed": {
                "calculated": [
                    {
                        "name": "2-A1",
                        "label": "&lt;p&gt;To approximate the number of stars to the tens.&lt;/p&gt;"
                    },
                    {
                        "name": "2-A2",
                        "label": "&lt;p&gt;To approximate the number of stars to the hundreds.&lt;/p&gt;",
                        "incorrect": true
                    },
                    {
                        "name": "2-A3",
                        "label": "&lt;p&gt;To approximate the number of stars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{{T1}} stars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v>
      </c>
      <c r="AA74" s="8" t="s">
        <v>382</v>
      </c>
      <c r="AB74" s="21" t="str">
        <f t="shared" si="2"/>
        <v>M3-NyO-4b-A-2</v>
      </c>
      <c r="AC74" s="21" t="str">
        <f t="shared" si="3"/>
        <v>M3-NyO-4b-A-2-EN</v>
      </c>
      <c r="AD74" s="20" t="s">
        <v>47</v>
      </c>
      <c r="AE74" s="53"/>
      <c r="AF74" s="9" t="s">
        <v>48</v>
      </c>
      <c r="AG74" s="9" t="s">
        <v>49</v>
      </c>
    </row>
    <row r="75" ht="112.5" customHeight="1">
      <c r="A75" s="9" t="s">
        <v>355</v>
      </c>
      <c r="B75" s="8" t="s">
        <v>356</v>
      </c>
      <c r="C75" s="9" t="s">
        <v>68</v>
      </c>
      <c r="D75" s="10" t="s">
        <v>36</v>
      </c>
      <c r="E75" s="11"/>
      <c r="F75" s="42" t="s">
        <v>383</v>
      </c>
      <c r="G75" s="42"/>
      <c r="H75" s="43"/>
      <c r="I75" s="14" t="s">
        <v>38</v>
      </c>
      <c r="J75" s="11" t="s">
        <v>92</v>
      </c>
      <c r="K75" s="13" t="s">
        <v>384</v>
      </c>
      <c r="L75" s="13" t="s">
        <v>366</v>
      </c>
      <c r="M75" s="14" t="s">
        <v>322</v>
      </c>
      <c r="N75" s="30"/>
      <c r="O75" s="30"/>
      <c r="P75" s="30"/>
      <c r="Q75" s="17"/>
      <c r="R75" s="8"/>
      <c r="S75" s="8" t="s">
        <v>385</v>
      </c>
      <c r="T75" s="18" t="s">
        <v>386</v>
      </c>
      <c r="U75" s="8" t="s">
        <v>372</v>
      </c>
      <c r="V75" s="8" t="s">
        <v>387</v>
      </c>
      <c r="W75" s="8" t="s">
        <v>388</v>
      </c>
      <c r="X75" s="21"/>
      <c r="Y75" s="20" t="s">
        <v>45</v>
      </c>
      <c r="Z75" s="13" t="str">
        <f t="shared" si="1"/>
        <v>{
    "id": "M3-NyO-4b-A-3-EN",
    "seed": {
        "parameters": [
            {
                "name": "Q1",
                "label": null,
                "min": 10,
                "max": 90,
                "step": 1
            },
            {
                "name": "Q2",
                "list": [
                    "2",
                    "3",
                    "4",
                    "6",
                    "7",
                    "8"
                ]
            }
        ],
        "uniques": true
    },
    "scaffolding": [
        {
            "id": "step-0",
            "stimulus": "&lt;p&gt;Some biologists have found that the penguin colony they are studying has {{T1}} penguins.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penguins does the penguin colony have?&lt;/p&gt;",
            "template": "&lt;p&gt;There are {{response}} penguins in the colony.&lt;/p&gt;",
            "seed": {
                "calculated": [
                    {
                        "name": "1-A1",
                        "label": "{{function}}",
                        "function": "{{Q1}}*10+{{Q2}}"
                    }
                ]
            },
            "algorithm": {
                "name": "calculateOperation",
                "params": {
                    "method": "equivLiteral"
                }
            }
        },
        {
            "id": "step-2",
            "stimulus": "&lt;p&gt;What does the statement ask for?&lt;/p&gt;",
            "seed": {
                "calculated": [
                    {
                        "name": "2-A1",
                        "label": "&lt;p&gt;To approximate the number of penguins to the tens.&lt;/p&gt;"
                    },
                    {
                        "name": "2-A2",
                        "label": "&lt;p&gt;To approximate the number of penguins to the hundreds.&lt;/p&gt;",
                        "incorrect": true
                    },
                    {
                        "name": "2-A3",
                        "label": "&lt;p&gt;To approximate the number of penguins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{{T1}} penguins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v>
      </c>
      <c r="AA75" s="8" t="s">
        <v>389</v>
      </c>
      <c r="AB75" s="21" t="str">
        <f t="shared" si="2"/>
        <v>M3-NyO-4b-A-3</v>
      </c>
      <c r="AC75" s="21" t="str">
        <f t="shared" si="3"/>
        <v>M3-NyO-4b-A-3-EN</v>
      </c>
      <c r="AD75" s="20" t="s">
        <v>47</v>
      </c>
      <c r="AE75" s="9"/>
      <c r="AF75" s="9" t="s">
        <v>48</v>
      </c>
      <c r="AG75" s="9" t="s">
        <v>49</v>
      </c>
    </row>
    <row r="76" ht="112.5" customHeight="1">
      <c r="A76" s="9" t="s">
        <v>355</v>
      </c>
      <c r="B76" s="8" t="s">
        <v>356</v>
      </c>
      <c r="C76" s="9" t="s">
        <v>68</v>
      </c>
      <c r="D76" s="10" t="s">
        <v>36</v>
      </c>
      <c r="E76" s="11"/>
      <c r="F76" s="43" t="s">
        <v>390</v>
      </c>
      <c r="G76" s="43"/>
      <c r="H76" s="43"/>
      <c r="I76" s="14" t="s">
        <v>38</v>
      </c>
      <c r="J76" s="11" t="s">
        <v>92</v>
      </c>
      <c r="K76" s="13" t="s">
        <v>384</v>
      </c>
      <c r="L76" s="13" t="s">
        <v>366</v>
      </c>
      <c r="M76" s="14" t="s">
        <v>322</v>
      </c>
      <c r="N76" s="30"/>
      <c r="O76" s="30"/>
      <c r="P76" s="30"/>
      <c r="Q76" s="17"/>
      <c r="R76" s="8"/>
      <c r="S76" s="8" t="s">
        <v>391</v>
      </c>
      <c r="T76" s="18" t="s">
        <v>392</v>
      </c>
      <c r="U76" s="8" t="s">
        <v>372</v>
      </c>
      <c r="V76" s="8" t="s">
        <v>387</v>
      </c>
      <c r="W76" s="8" t="s">
        <v>393</v>
      </c>
      <c r="X76" s="21"/>
      <c r="Y76" s="20" t="s">
        <v>45</v>
      </c>
      <c r="Z76" s="13" t="str">
        <f t="shared" si="1"/>
        <v>{
    "id": "M3-NyO-4b-A-4-EN",
    "seed": {
        "parameters": [
            {
                "name": "Q1",
                "label": null,
                "min": 10,
                "max": 90,
                "step": 1
            },
            {
                "name": "Q2",
                "list": [
                    "2",
                    "3",
                    "4",
                    "6",
                    "7",
                    "8"
                ]
            }
        ],
        "uniques": true
    },
    "scaffolding": [
        {
            "id": "step-0",
            "stimulus": "&lt;p&gt;A container contains {{T1}} cl of water. Round this amount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centiliters does the container of water hold?&lt;/p&gt;",
            "template": "&lt;p&gt;It contains {{response}} cl.&lt;/p&gt;",
            "seed": {
                "calculated": [
                    {
                        "name": "1-A1",
                        "label": "{{function}}",
                        "function": "{{Q1}}*10+{{Q2}}"
                    }
                ]
            },
            "algorithm": {
                "name": "calculateOperation",
                "params": {
                    "method": "equivLiteral",
            "keyboard": "NUMERICAL"
                }
            }
        },
        {
            "id": "step-2",
            "stimulus": "&lt;p&gt;What does the statement ask for?&lt;/p&gt;",
            "seed": {
                "calculated": [
                    {
                        "name": "2-A1",
                        "label": "&lt;p&gt;To approximate the number of centiliters in the container to the tens.&lt;/p&gt;"
                    },
                    {
                        "name": "2-A2",
                        "label": "&lt;p&gt;To approximate the number of centiliters in the container to the hundreds.&lt;/p&gt;",
                        "incorrect": true
                    },
                    {
                        "name": "2-A3",
                        "label": "&lt;p&gt;To approximate the number of centiliters in the container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nearest ten to {{T1}} cl in the container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v>
      </c>
      <c r="AA76" s="8" t="s">
        <v>394</v>
      </c>
      <c r="AB76" s="21" t="str">
        <f t="shared" si="2"/>
        <v>M3-NyO-4b-A-4</v>
      </c>
      <c r="AC76" s="21" t="str">
        <f t="shared" si="3"/>
        <v>M3-NyO-4b-A-4-EN</v>
      </c>
      <c r="AD76" s="20" t="s">
        <v>47</v>
      </c>
      <c r="AE76" s="9"/>
      <c r="AF76" s="9" t="s">
        <v>48</v>
      </c>
      <c r="AG76" s="9" t="s">
        <v>49</v>
      </c>
    </row>
    <row r="77" ht="112.5" customHeight="1">
      <c r="A77" s="9" t="s">
        <v>355</v>
      </c>
      <c r="B77" s="8" t="s">
        <v>356</v>
      </c>
      <c r="C77" s="9" t="s">
        <v>68</v>
      </c>
      <c r="D77" s="10" t="s">
        <v>36</v>
      </c>
      <c r="E77" s="11"/>
      <c r="F77" s="13" t="s">
        <v>395</v>
      </c>
      <c r="G77" s="13"/>
      <c r="H77" s="12"/>
      <c r="I77" s="14" t="s">
        <v>38</v>
      </c>
      <c r="J77" s="11" t="s">
        <v>92</v>
      </c>
      <c r="K77" s="13" t="s">
        <v>384</v>
      </c>
      <c r="L77" s="13" t="s">
        <v>366</v>
      </c>
      <c r="M77" s="14" t="s">
        <v>322</v>
      </c>
      <c r="N77" s="30"/>
      <c r="O77" s="30"/>
      <c r="P77" s="30"/>
      <c r="Q77" s="17"/>
      <c r="R77" s="8"/>
      <c r="S77" s="8" t="s">
        <v>396</v>
      </c>
      <c r="T77" s="8" t="s">
        <v>397</v>
      </c>
      <c r="U77" s="8" t="s">
        <v>372</v>
      </c>
      <c r="V77" s="8" t="s">
        <v>387</v>
      </c>
      <c r="W77" s="8" t="s">
        <v>398</v>
      </c>
      <c r="X77" s="21"/>
      <c r="Y77" s="20" t="s">
        <v>45</v>
      </c>
      <c r="Z77" s="13" t="str">
        <f t="shared" si="1"/>
        <v>{
    "id": "M3-NyO-4b-A-5-EN",
    "seed": {
        "parameters": [
            {
                "name": "Q1",
                "label": null,
                "min": 10,
                "max": 90,
                "step": 1
            },
            {
                "name": "Q2",
                "list": [
                    "2",
                    "3",
                    "4",
                    "6",
                    "7",
                    "8"
                ]
            }
        ],
        "uniques": true
    },
    "scaffolding": [
        {
            "id": "step-0",
            "stimulus": "&lt;p&gt;At a youth soccer tournament there were {{T1}} spectators. Round this number to the tens.&lt;/p&gt;",
            "template": "&lt;p&gt;The nearest ten is {{response}}.&lt;/p&gt;",
            "seed": {
                "calculated": [
                    {
                        "name": "T1",
                        "function": "{{Q1}}*10+{{Q2}}",
                        "temp": true
                    },
                    {
                        "name": "0-A1",
                        "label": "{{function}}",
                        "function": "math.round({{T1}}/10)*10"
                    }
                ]
            },
            "algorithm": {
                "name": "calculateOperation",
                "params": {
                    "method": "equivLiteral",
            "keyboard": "NUMERICAL"
                }
            }
        },
        {
            "id": "step-1",
            "stimulus": "&lt;p&gt;Without approximating, how many spectators were there in the youth tournament?&lt;/p&gt;",
            "template": "&lt;p&gt;There were {{response}} spectators.&lt;/p&gt;",
            "seed": {
                "calculated": [
                    {
                        "name": "1-A1",
                        "label": "{{function}}",
                        "function": "{{Q1}}*10+{{Q2}}"
                    }
                ]
            },
            "algorithm": {
                "name": "calculateOperation",
                "params": {
                    "method": "equivLiteral",
            "keyboard": "NUMERICAL"
                }
            }
        },
        {
            "id": "step-2",
            "stimulus": "&lt;p&gt;What does the statement ask for?&lt;/p&gt;",
            "seed": {
                "calculated": [
                    {
                        "name": "2-A1",
                        "label": "&lt;p&gt;To approximate the number of spectators to the tens.&lt;/p&gt;"
                    },
                    {
                        "name": "2-A2",
                        "label": "&lt;p&gt;To approximate the number of spectators to the hundreds.&lt;/p&gt;",
                        "incorrect": true
                    },
                    {
                        "name": "2-A3",
                        "label": "&lt;p&gt;To approximate the number of spectators to the thousands.&lt;/p&gt;",
                        "incorrect": true
                    }
                ]
            },
            "algorithm": {
                "name": "trueFalse",
                "template": "Multiple choice – standard"
            }
        },
        {
            "id": "step-3",
            "stimulus": "&lt;p&gt;Complete the following text.&lt;/p&gt;",
            "template": "&lt;p&gt;To approximate a number to the tens, look for the two {{response}} between and choose the {{response}}.&lt;/p&gt;",
            "seed": {
                "calculated": [
                    {
                        "name": "3-A1",
                        "label": "tens",
                        "group": 1
                    },
                    {
                        "name": "3-A2",
                        "label": "hundreds",
                        "group": 1,
                        "incorrect": true
                    },
                    {
                        "name": "3-A2",
                        "label": "thousands",
                        "group": 1,
                        "incorrect": true
                    },
                    {
                        "name": "3-A1",
                        "label": "nearest",
                        "group": 2
                    },
                    {
                        "name": "3-A1",
                        "label": "farthest",
                        "group": 2,
                        "incorrect": true
                    }
                ]
            },
            "algorithm": {
                "name": "groupResponses",
                "template": "Cloze with drop down"
            }
        },
        {
            "id": "step-4",
            "stimulus": "&lt;p&gt;{{T1}} is between {{T2}} and {{T3}}. How many units separate it from each ten?&lt;/p&gt;",
            "template": "&lt;p&gt;{{T1}} is {{response}} units away from {{T2}}.&lt;/p&gt;&lt;p&gt;{{T1}} is {{response}} units away from {{T3}}.&lt;/p&gt;",
            "seed": {
                "calculated": [
                    {
                        "name": "T1",
                        "function": "{{Q1}}*10+{{Q2}}",
                        "temp": true
                    },
                    {
                        "name": "T2",
                        "function": "math.floor({{T1}}/10)*10",
                        "temp": true
                    },
                    {
                        "name": "T3",
                        "function": "math.ceil({{T1}}/10)*10",
                        "temp": true
                    },
                    {
                        "name": "4-A1",
                        "label": "{{function}}",
                        "function": "{{T1}}-{{T2}}"
                    },
                    {
                        "name": "4-A2",
                        "label": "{{function}}",
                        "function": "{{T3}}-{{T1}}"
                    }
                ]
            },
            "algorithm": {
                "name": "calculateOperation",
                "params": {
                    "method": "equivLiteral",
            "keyboard": "NUMERICAL"
                }
            }
        },
        {
            "id": "step-5",
            "stimulus": "&lt;p&gt;Given that {{T1}} is {{T4}} units away from {{T2}} and {{T5}} units away from {{T3}}, complete the following text.&lt;/ p&gt;",
            "template": "&lt;p&gt;The closest ten to {{T1}} spectators is {{response}}.&lt;/p&gt;",
            "seed": {
                "calculated": [
                    {
                        "name": "T1",
                        "function": "{{Q1}}*10+{{Q2}}",
                        "temp": true
                    },
                    {
                        "name": "T2",
                        "function": "math.floor({{T1}}/10)*10",
                        "temp": true
                    },
                    {
                        "name": "T3",
                        "function": "math.ceil({{T1}}/10)*10",
                        "temp": true
                    },
                    {
                        "name": "T4",
                        "function": "{{T1}}-{{T2}}",
                        "temp": true
                    },
                    {
                        "name": "T5",
                        "function": "{{T3}}-{{T1}}",
                        "temp": true
                    },
                    {
                        "name": "5-A1",
                        "label": "{{function}}",
                        "function": "math.round({{T1}}/10)*10"
                    }
                ]
            },
            "algorithm": {
                "name": "calculateOperation",
                "params": {
                    "method": "equivLiteral",
            "keyboard": "NUMERICAL"
                }
            }
        }
    ]
}</v>
      </c>
      <c r="AA77" s="8" t="s">
        <v>399</v>
      </c>
      <c r="AB77" s="21" t="str">
        <f t="shared" si="2"/>
        <v>M3-NyO-4b-A-5</v>
      </c>
      <c r="AC77" s="21" t="str">
        <f t="shared" si="3"/>
        <v>M3-NyO-4b-A-5-EN</v>
      </c>
      <c r="AD77" s="20" t="s">
        <v>47</v>
      </c>
      <c r="AE77" s="9"/>
      <c r="AF77" s="9" t="s">
        <v>48</v>
      </c>
      <c r="AG77" s="9" t="s">
        <v>49</v>
      </c>
    </row>
    <row r="78" ht="112.5" customHeight="1">
      <c r="A78" s="23" t="s">
        <v>400</v>
      </c>
      <c r="B78" s="22" t="s">
        <v>401</v>
      </c>
      <c r="C78" s="23" t="s">
        <v>35</v>
      </c>
      <c r="D78" s="10" t="s">
        <v>36</v>
      </c>
      <c r="E78" s="11"/>
      <c r="F78" s="32" t="s">
        <v>402</v>
      </c>
      <c r="G78" s="32"/>
      <c r="H78" s="32"/>
      <c r="I78" s="25" t="s">
        <v>403</v>
      </c>
      <c r="J78" s="25" t="s">
        <v>39</v>
      </c>
      <c r="K78" s="33" t="s">
        <v>404</v>
      </c>
      <c r="L78" s="32" t="s">
        <v>405</v>
      </c>
      <c r="M78" s="25" t="s">
        <v>42</v>
      </c>
      <c r="N78" s="24" t="s">
        <v>406</v>
      </c>
      <c r="O78" s="22" t="s">
        <v>407</v>
      </c>
      <c r="P78" s="24" t="s">
        <v>408</v>
      </c>
      <c r="Q78" s="20"/>
      <c r="R78" s="8"/>
      <c r="S78" s="8"/>
      <c r="T78" s="8"/>
      <c r="U78" s="8"/>
      <c r="V78" s="8"/>
      <c r="W78" s="8"/>
      <c r="X78" s="20"/>
      <c r="Y78" s="20" t="s">
        <v>45</v>
      </c>
      <c r="Z78" s="13" t="str">
        <f t="shared" si="1"/>
        <v>{
    "id": "M3-NyO-31a-I-1-EN",
    "stimulus": "&lt;p&gt;Match each addition with its result.&lt;/p&gt;",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"&lt;p&gt;For example, the result of one of these additions is:&lt;/p&gt;&lt;div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v>
      </c>
      <c r="AA78" s="54" t="s">
        <v>409</v>
      </c>
      <c r="AB78" s="21" t="str">
        <f t="shared" si="2"/>
        <v>M3-NyO-31a-I-1</v>
      </c>
      <c r="AC78" s="21" t="str">
        <f t="shared" si="3"/>
        <v>M3-NyO-31a-I-1-EN</v>
      </c>
      <c r="AD78" s="20" t="s">
        <v>47</v>
      </c>
      <c r="AE78" s="23"/>
      <c r="AF78" s="9" t="s">
        <v>48</v>
      </c>
      <c r="AG78" s="9" t="s">
        <v>49</v>
      </c>
    </row>
    <row r="79" ht="112.5" customHeight="1">
      <c r="A79" s="23" t="s">
        <v>400</v>
      </c>
      <c r="B79" s="22" t="s">
        <v>401</v>
      </c>
      <c r="C79" s="23" t="s">
        <v>50</v>
      </c>
      <c r="D79" s="10" t="s">
        <v>36</v>
      </c>
      <c r="E79" s="11"/>
      <c r="F79" s="32" t="s">
        <v>410</v>
      </c>
      <c r="G79" s="32"/>
      <c r="H79" s="32"/>
      <c r="I79" s="25" t="s">
        <v>403</v>
      </c>
      <c r="J79" s="25" t="s">
        <v>156</v>
      </c>
      <c r="K79" s="33" t="s">
        <v>411</v>
      </c>
      <c r="L79" s="32" t="s">
        <v>412</v>
      </c>
      <c r="M79" s="25" t="s">
        <v>42</v>
      </c>
      <c r="N79" s="24" t="s">
        <v>406</v>
      </c>
      <c r="O79" s="22" t="s">
        <v>413</v>
      </c>
      <c r="P79" s="24" t="s">
        <v>408</v>
      </c>
      <c r="Q79" s="20"/>
      <c r="R79" s="8"/>
      <c r="S79" s="8"/>
      <c r="T79" s="8"/>
      <c r="U79" s="8"/>
      <c r="V79" s="8"/>
      <c r="W79" s="8"/>
      <c r="X79" s="20"/>
      <c r="Y79" s="20" t="s">
        <v>45</v>
      </c>
      <c r="Z79" s="13" t="str">
        <f t="shared" si="1"/>
        <v>{
    "id": "M3-NyO-31a-E-1-EN",
    "stimulus": "&lt;p&gt;Type the result of the following addition.&lt;/p&gt;",
    "template": "&lt;p style=\"text-align: center\"&gt;{{Q1}} + {{Q2}} = {{response}}&lt;/p&gt;",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v>
      </c>
      <c r="AA79" s="55" t="s">
        <v>414</v>
      </c>
      <c r="AB79" s="21" t="str">
        <f t="shared" si="2"/>
        <v>M3-NyO-31a-E-1</v>
      </c>
      <c r="AC79" s="21" t="str">
        <f t="shared" si="3"/>
        <v>M3-NyO-31a-E-1-EN</v>
      </c>
      <c r="AD79" s="20" t="s">
        <v>47</v>
      </c>
      <c r="AE79" s="23"/>
      <c r="AF79" s="9" t="s">
        <v>48</v>
      </c>
      <c r="AG79" s="9" t="s">
        <v>49</v>
      </c>
    </row>
    <row r="80" ht="112.5" customHeight="1">
      <c r="A80" s="23" t="s">
        <v>400</v>
      </c>
      <c r="B80" s="22" t="s">
        <v>401</v>
      </c>
      <c r="C80" s="23" t="s">
        <v>68</v>
      </c>
      <c r="D80" s="10" t="s">
        <v>36</v>
      </c>
      <c r="E80" s="11"/>
      <c r="F80" s="33" t="s">
        <v>415</v>
      </c>
      <c r="G80" s="33"/>
      <c r="H80" s="32"/>
      <c r="I80" s="25" t="s">
        <v>403</v>
      </c>
      <c r="J80" s="25" t="s">
        <v>156</v>
      </c>
      <c r="K80" s="33" t="s">
        <v>411</v>
      </c>
      <c r="L80" s="32" t="s">
        <v>412</v>
      </c>
      <c r="M80" s="25" t="s">
        <v>42</v>
      </c>
      <c r="N80" s="24" t="s">
        <v>406</v>
      </c>
      <c r="O80" s="22" t="s">
        <v>413</v>
      </c>
      <c r="P80" s="24" t="s">
        <v>408</v>
      </c>
      <c r="Q80" s="20"/>
      <c r="R80" s="8"/>
      <c r="S80" s="8"/>
      <c r="T80" s="8"/>
      <c r="U80" s="8"/>
      <c r="V80" s="8"/>
      <c r="W80" s="8"/>
      <c r="X80" s="20"/>
      <c r="Y80" s="20" t="s">
        <v>45</v>
      </c>
      <c r="Z80" s="13" t="str">
        <f t="shared" si="1"/>
        <v>{
    "id": "M3-NyO-31a-A-1-EN",
    "stimulus": "&lt;p&gt;Lisa has scored {{Q1}} points in a racing game and Julia {{Q2}}. How many points have they scored in total?&lt;/p&gt;",
    "template": "&lt;p&gt;They got {{response}} points.&lt;/p&gt;",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this addition is:&lt;/p&gt;&lt;div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"calculated": [
            {
                "name": "T1",
                "label": "{{function}}",
                "function": "{{Q1}}+{{Q2}}-math.floor({{Q1}}/10+{{Q2}}/10)*10",
                "temp": true
            },
            {
                "name": "A1",
                "label": "{{function}}",
                "function": "{{Q1}}+{{Q2}}"
            }
        ],
        "uniques": true
    },
    "algorithm": {
        "name": "calculateOperation",
        "params": {
            "method": "equivLiteral",
            "keyboard": "NUMERICAL"
        }
    }
}</v>
      </c>
      <c r="AA80" s="55" t="s">
        <v>416</v>
      </c>
      <c r="AB80" s="21" t="str">
        <f t="shared" si="2"/>
        <v>M3-NyO-31a-A-1</v>
      </c>
      <c r="AC80" s="21" t="str">
        <f t="shared" si="3"/>
        <v>M3-NyO-31a-A-1-EN</v>
      </c>
      <c r="AD80" s="20" t="s">
        <v>47</v>
      </c>
      <c r="AE80" s="23"/>
      <c r="AF80" s="9" t="s">
        <v>48</v>
      </c>
      <c r="AG80" s="9" t="s">
        <v>49</v>
      </c>
    </row>
    <row r="81" ht="112.5" customHeight="1">
      <c r="A81" s="23" t="s">
        <v>400</v>
      </c>
      <c r="B81" s="22" t="s">
        <v>401</v>
      </c>
      <c r="C81" s="23" t="s">
        <v>68</v>
      </c>
      <c r="D81" s="10" t="s">
        <v>36</v>
      </c>
      <c r="E81" s="11"/>
      <c r="F81" s="33" t="s">
        <v>417</v>
      </c>
      <c r="G81" s="33"/>
      <c r="H81" s="32"/>
      <c r="I81" s="25" t="s">
        <v>403</v>
      </c>
      <c r="J81" s="25" t="s">
        <v>156</v>
      </c>
      <c r="K81" s="32" t="s">
        <v>418</v>
      </c>
      <c r="L81" s="32" t="s">
        <v>412</v>
      </c>
      <c r="M81" s="25" t="s">
        <v>42</v>
      </c>
      <c r="N81" s="22" t="s">
        <v>419</v>
      </c>
      <c r="O81" s="22" t="s">
        <v>420</v>
      </c>
      <c r="P81" s="24" t="s">
        <v>408</v>
      </c>
      <c r="Q81" s="20"/>
      <c r="R81" s="8"/>
      <c r="S81" s="8"/>
      <c r="T81" s="8"/>
      <c r="U81" s="8"/>
      <c r="V81" s="8"/>
      <c r="W81" s="8"/>
      <c r="X81" s="20"/>
      <c r="Y81" s="20" t="s">
        <v>45</v>
      </c>
      <c r="Z81" s="13" t="str">
        <f t="shared" si="1"/>
        <v>{
    "id": "M3-NyO-31a-A-2-EN",
    "stimulus": "&lt;p&gt;Paul went out with his neighbors to clean up litter. In the morning they collected {{Q1}} plastic bottles and in the afternoon, {{Q2}}. How many did they collect in total?&lt;/p&gt;",
    "template": "&lt;p&gt;In total they collected {{response}} bottles.&lt;/p&gt;",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500,
                "step": 1
            },
            {
                "name": "Q2",
                "label": null,
                "min": 100,
                "max": 500,
                "step": 1
            }
        ],
        "calculated": [
            {
                "name": "T1",
                "label": "{{function}}",
                "function": "{{Q1}}+{{Q2}}-math.floor({{Q1}}/10+{{Q2}}/10)*10",
                "temp": true
            },
            {
                "name": "A1",
                "label": "{{function}}",
                "function": "{{Q1}}+{{Q2}}"
            }
        ],
        "uniques": true
    },
    "algorithm": {
        "name": "calculateOperation",
        "params": {
            "method": "equivLiteral",
            "keyboard": "NUMERICAL"
        }
    }
}</v>
      </c>
      <c r="AA81" s="55" t="s">
        <v>421</v>
      </c>
      <c r="AB81" s="21" t="str">
        <f t="shared" si="2"/>
        <v>M3-NyO-31a-A-2</v>
      </c>
      <c r="AC81" s="21" t="str">
        <f t="shared" si="3"/>
        <v>M3-NyO-31a-A-2-EN</v>
      </c>
      <c r="AD81" s="20" t="s">
        <v>47</v>
      </c>
      <c r="AE81" s="23"/>
      <c r="AF81" s="9" t="s">
        <v>48</v>
      </c>
      <c r="AG81" s="9" t="s">
        <v>49</v>
      </c>
    </row>
    <row r="82" ht="112.5" customHeight="1">
      <c r="A82" s="23" t="s">
        <v>400</v>
      </c>
      <c r="B82" s="22" t="s">
        <v>401</v>
      </c>
      <c r="C82" s="23" t="s">
        <v>68</v>
      </c>
      <c r="D82" s="10" t="s">
        <v>36</v>
      </c>
      <c r="E82" s="11"/>
      <c r="F82" s="32" t="s">
        <v>422</v>
      </c>
      <c r="G82" s="32"/>
      <c r="H82" s="32"/>
      <c r="I82" s="25" t="s">
        <v>403</v>
      </c>
      <c r="J82" s="25" t="s">
        <v>156</v>
      </c>
      <c r="K82" s="51" t="s">
        <v>423</v>
      </c>
      <c r="L82" s="32" t="s">
        <v>412</v>
      </c>
      <c r="M82" s="25" t="s">
        <v>42</v>
      </c>
      <c r="N82" s="22" t="s">
        <v>419</v>
      </c>
      <c r="O82" s="22" t="s">
        <v>420</v>
      </c>
      <c r="P82" s="24" t="s">
        <v>408</v>
      </c>
      <c r="Q82" s="20"/>
      <c r="R82" s="8"/>
      <c r="S82" s="8"/>
      <c r="T82" s="8"/>
      <c r="U82" s="8"/>
      <c r="V82" s="8"/>
      <c r="W82" s="8"/>
      <c r="X82" s="20"/>
      <c r="Y82" s="20" t="s">
        <v>45</v>
      </c>
      <c r="Z82" s="13" t="str">
        <f t="shared" si="1"/>
        <v>{
    "id": "M3-NyO-31a-A-3-EN",
    "stimulus": "&lt;p&gt;A postman has delivered {{Q1}} letters in the morning and {{Q2}} in the afternoon. How many has he delivered?&lt;/p&gt;",
    "template": "&lt;p&gt;He has delivered {{response}} letters.&lt;/p&gt;",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
    "feedback": "&lt;p&gt;The result of this addition is:&lt;/p&gt;&lt;div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
    "seed": {
        "parameters": [
            {
                "name": "Q1",
                "label": null,
                "min": 100,
                "max": 200,
                "step": 1
            },
            {
                "name": "Q2",
                "label": null,
                "min": 100,
                "max": 200,
                "step": 1
            }
        ],
        "calculated": [
            {
                "name": "T1",
                "label": "{{function}}",
                "function": "{{Q1}}+{{Q2}}-math.floor({{Q1}}/10+{{Q2}}/10)*10",
                "temp": true
            },
            {
                "name": "A1",
                "label": "{{function}}",
                "function": "{{Q1}}+{{Q2}}"
            }
        ],
        "uniques": true
    },
    "algorithm": {
        "name": "calculateOperation",
        "params": {
            "method": "equivLiteral",
            "keyboard": "NUMERICAL"
        }
    }
}</v>
      </c>
      <c r="AA82" s="55" t="s">
        <v>424</v>
      </c>
      <c r="AB82" s="21" t="str">
        <f t="shared" si="2"/>
        <v>M3-NyO-31a-A-3</v>
      </c>
      <c r="AC82" s="21" t="str">
        <f t="shared" si="3"/>
        <v>M3-NyO-31a-A-3-EN</v>
      </c>
      <c r="AD82" s="20" t="s">
        <v>47</v>
      </c>
      <c r="AE82" s="23"/>
      <c r="AF82" s="9" t="s">
        <v>48</v>
      </c>
      <c r="AG82" s="9" t="s">
        <v>49</v>
      </c>
    </row>
    <row r="83" ht="112.5" customHeight="1">
      <c r="A83" s="23" t="s">
        <v>425</v>
      </c>
      <c r="B83" s="24" t="s">
        <v>426</v>
      </c>
      <c r="C83" s="9" t="s">
        <v>35</v>
      </c>
      <c r="D83" s="10" t="s">
        <v>36</v>
      </c>
      <c r="E83" s="11"/>
      <c r="F83" s="56" t="s">
        <v>427</v>
      </c>
      <c r="G83" s="57"/>
      <c r="H83" s="32"/>
      <c r="I83" s="58" t="s">
        <v>428</v>
      </c>
      <c r="J83" s="58" t="s">
        <v>309</v>
      </c>
      <c r="K83" s="33" t="s">
        <v>429</v>
      </c>
      <c r="L83" s="59" t="s">
        <v>430</v>
      </c>
      <c r="M83" s="58" t="s">
        <v>42</v>
      </c>
      <c r="N83" s="33" t="s">
        <v>431</v>
      </c>
      <c r="O83" s="60" t="s">
        <v>432</v>
      </c>
      <c r="P83" s="24"/>
      <c r="Q83" s="20"/>
      <c r="R83" s="8"/>
      <c r="S83" s="8"/>
      <c r="T83" s="8"/>
      <c r="U83" s="8"/>
      <c r="V83" s="8"/>
      <c r="W83" s="8"/>
      <c r="X83" s="20"/>
      <c r="Y83" s="20" t="s">
        <v>45</v>
      </c>
      <c r="Z83" s="13" t="str">
        <f t="shared" si="1"/>
        <v>{
    "id": "M3-NyO-31b-I-1-EN",
    "stimulus": "&lt;p&gt;Select the result of this addition. Use the number line to help you.&lt;/p&gt;&lt;p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v>
      </c>
      <c r="AA83" s="8" t="s">
        <v>433</v>
      </c>
      <c r="AB83" s="21" t="str">
        <f t="shared" si="2"/>
        <v>M3-NyO-31b-I-1</v>
      </c>
      <c r="AC83" s="21" t="str">
        <f t="shared" si="3"/>
        <v>M3-NyO-31b-I-1-EN</v>
      </c>
      <c r="AD83" s="20"/>
      <c r="AE83" s="23"/>
      <c r="AF83" s="9" t="s">
        <v>48</v>
      </c>
      <c r="AG83" s="9" t="s">
        <v>49</v>
      </c>
    </row>
    <row r="84" ht="112.5" customHeight="1">
      <c r="A84" s="23" t="s">
        <v>425</v>
      </c>
      <c r="B84" s="24" t="s">
        <v>426</v>
      </c>
      <c r="C84" s="9" t="s">
        <v>50</v>
      </c>
      <c r="D84" s="10" t="s">
        <v>36</v>
      </c>
      <c r="E84" s="11"/>
      <c r="F84" s="61" t="s">
        <v>434</v>
      </c>
      <c r="G84" s="33" t="s">
        <v>435</v>
      </c>
      <c r="H84" s="32"/>
      <c r="I84" s="25" t="s">
        <v>428</v>
      </c>
      <c r="J84" s="25" t="s">
        <v>156</v>
      </c>
      <c r="K84" s="33" t="s">
        <v>436</v>
      </c>
      <c r="L84" s="32" t="s">
        <v>437</v>
      </c>
      <c r="M84" s="25" t="s">
        <v>42</v>
      </c>
      <c r="N84" s="33" t="s">
        <v>431</v>
      </c>
      <c r="O84" s="60" t="s">
        <v>438</v>
      </c>
      <c r="P84" s="24"/>
      <c r="Q84" s="20"/>
      <c r="R84" s="8"/>
      <c r="S84" s="8"/>
      <c r="T84" s="8"/>
      <c r="U84" s="8"/>
      <c r="V84" s="8"/>
      <c r="W84" s="8"/>
      <c r="X84" s="20"/>
      <c r="Y84" s="20" t="s">
        <v>45</v>
      </c>
      <c r="Z84" s="13" t="str">
        <f t="shared" si="1"/>
        <v>{
    "id": "M3-NyO-31b-E-1-EN",
    "stimulus": "&lt;p&gt;Calculate this addition using the number line.&lt;/p&gt;&lt;div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84" s="8" t="s">
        <v>439</v>
      </c>
      <c r="AB84" s="21" t="str">
        <f t="shared" si="2"/>
        <v>M3-NyO-31b-E-1</v>
      </c>
      <c r="AC84" s="21" t="str">
        <f t="shared" si="3"/>
        <v>M3-NyO-31b-E-1-EN</v>
      </c>
      <c r="AD84" s="20"/>
      <c r="AE84" s="23"/>
      <c r="AF84" s="9" t="s">
        <v>48</v>
      </c>
      <c r="AG84" s="9" t="s">
        <v>49</v>
      </c>
    </row>
    <row r="85" ht="112.5" customHeight="1">
      <c r="A85" s="23" t="s">
        <v>425</v>
      </c>
      <c r="B85" s="24" t="s">
        <v>426</v>
      </c>
      <c r="C85" s="9" t="s">
        <v>68</v>
      </c>
      <c r="D85" s="10" t="s">
        <v>36</v>
      </c>
      <c r="E85" s="11"/>
      <c r="F85" s="62" t="s">
        <v>440</v>
      </c>
      <c r="G85" s="33" t="s">
        <v>441</v>
      </c>
      <c r="H85" s="32"/>
      <c r="I85" s="25" t="s">
        <v>428</v>
      </c>
      <c r="J85" s="25" t="s">
        <v>156</v>
      </c>
      <c r="K85" s="33" t="s">
        <v>436</v>
      </c>
      <c r="L85" s="32" t="s">
        <v>437</v>
      </c>
      <c r="M85" s="25" t="s">
        <v>42</v>
      </c>
      <c r="N85" s="33" t="s">
        <v>431</v>
      </c>
      <c r="O85" s="60" t="s">
        <v>442</v>
      </c>
      <c r="P85" s="24"/>
      <c r="Q85" s="20"/>
      <c r="R85" s="8"/>
      <c r="S85" s="8"/>
      <c r="T85" s="8"/>
      <c r="U85" s="8"/>
      <c r="V85" s="8"/>
      <c r="W85" s="8"/>
      <c r="X85" s="20"/>
      <c r="Y85" s="20" t="s">
        <v>45</v>
      </c>
      <c r="Z85" s="13" t="str">
        <f t="shared" si="1"/>
        <v>{
    "id": "M3-NyO-31b-A-1-EN",
    "stimulus": "&lt;p&gt;On a long trip, a bus traveled {{Q1}} km on the first day and {{T1}} km on the second day. How many kilometers did it travel between the two days?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"&lt;p&gt;The bus traveled {{response}} km.&lt;/p&gt;",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85" s="8" t="s">
        <v>443</v>
      </c>
      <c r="AB85" s="21" t="str">
        <f t="shared" si="2"/>
        <v>M3-NyO-31b-A-1</v>
      </c>
      <c r="AC85" s="21" t="str">
        <f t="shared" si="3"/>
        <v>M3-NyO-31b-A-1-EN</v>
      </c>
      <c r="AD85" s="20"/>
      <c r="AE85" s="23"/>
      <c r="AF85" s="9" t="s">
        <v>48</v>
      </c>
      <c r="AG85" s="9" t="s">
        <v>49</v>
      </c>
    </row>
    <row r="86" ht="112.5" customHeight="1">
      <c r="A86" s="23" t="s">
        <v>425</v>
      </c>
      <c r="B86" s="24" t="s">
        <v>426</v>
      </c>
      <c r="C86" s="9" t="s">
        <v>68</v>
      </c>
      <c r="D86" s="10" t="s">
        <v>36</v>
      </c>
      <c r="E86" s="11"/>
      <c r="F86" s="61" t="s">
        <v>444</v>
      </c>
      <c r="G86" s="33" t="s">
        <v>445</v>
      </c>
      <c r="H86" s="32"/>
      <c r="I86" s="25" t="s">
        <v>428</v>
      </c>
      <c r="J86" s="25" t="s">
        <v>156</v>
      </c>
      <c r="K86" s="33" t="s">
        <v>436</v>
      </c>
      <c r="L86" s="32" t="s">
        <v>437</v>
      </c>
      <c r="M86" s="25" t="s">
        <v>42</v>
      </c>
      <c r="N86" s="32" t="s">
        <v>446</v>
      </c>
      <c r="O86" s="63" t="s">
        <v>447</v>
      </c>
      <c r="P86" s="24"/>
      <c r="Q86" s="20"/>
      <c r="R86" s="8"/>
      <c r="S86" s="8"/>
      <c r="T86" s="8"/>
      <c r="U86" s="8"/>
      <c r="V86" s="8"/>
      <c r="W86" s="8"/>
      <c r="X86" s="20"/>
      <c r="Y86" s="20" t="s">
        <v>45</v>
      </c>
      <c r="Z86" s="13" t="str">
        <f t="shared" si="1"/>
        <v>{
    "id": "M3-NyO-31b-A-2-EN",
    "stimulus": "&lt;p&gt;Alba's father read two books, one with {{Q1}} pages and the other with {{T1}} pages. How many pages did he read in total?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"&lt;p&gt;He read {{response}} pages.&lt;/p&gt;",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86" s="8" t="s">
        <v>448</v>
      </c>
      <c r="AB86" s="21" t="str">
        <f t="shared" si="2"/>
        <v>M3-NyO-31b-A-2</v>
      </c>
      <c r="AC86" s="21" t="str">
        <f t="shared" si="3"/>
        <v>M3-NyO-31b-A-2-EN</v>
      </c>
      <c r="AD86" s="20"/>
      <c r="AE86" s="23"/>
      <c r="AF86" s="9" t="s">
        <v>48</v>
      </c>
      <c r="AG86" s="9" t="s">
        <v>49</v>
      </c>
    </row>
    <row r="87" ht="112.5" customHeight="1">
      <c r="A87" s="23" t="s">
        <v>425</v>
      </c>
      <c r="B87" s="24" t="s">
        <v>426</v>
      </c>
      <c r="C87" s="9" t="s">
        <v>68</v>
      </c>
      <c r="D87" s="10" t="s">
        <v>36</v>
      </c>
      <c r="E87" s="11"/>
      <c r="F87" s="61" t="s">
        <v>449</v>
      </c>
      <c r="G87" s="33" t="s">
        <v>450</v>
      </c>
      <c r="H87" s="32"/>
      <c r="I87" s="25" t="s">
        <v>428</v>
      </c>
      <c r="J87" s="25" t="s">
        <v>156</v>
      </c>
      <c r="K87" s="33" t="s">
        <v>436</v>
      </c>
      <c r="L87" s="32" t="s">
        <v>437</v>
      </c>
      <c r="M87" s="25" t="s">
        <v>42</v>
      </c>
      <c r="N87" s="32" t="s">
        <v>446</v>
      </c>
      <c r="O87" s="63" t="s">
        <v>451</v>
      </c>
      <c r="P87" s="24"/>
      <c r="Q87" s="20"/>
      <c r="R87" s="8"/>
      <c r="S87" s="8"/>
      <c r="T87" s="8"/>
      <c r="U87" s="8"/>
      <c r="V87" s="8"/>
      <c r="W87" s="8"/>
      <c r="X87" s="20"/>
      <c r="Y87" s="20" t="s">
        <v>45</v>
      </c>
      <c r="Z87" s="13" t="str">
        <f t="shared" si="1"/>
        <v>{
    "id": "M3-NyO-31b-A-3-EN",
    "stimulus": "&lt;p&gt;Jose's house was flooded and he had to call in some masons. The price is ${{Q1}} for materials and ${{T1}} for labor. How much will he have to pay? Use the number line to help you.&lt;/p&gt;&lt;div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"&lt;p&gt;The total price is {{response}} €.&lt;/p&gt;",
    "hint": "&lt;p&gt;Start with the hundreds and then add the tens and ones.&lt;/p&gt;",
    "feedback": "&lt;p&gt;To add using the number line, start with the hundreds and then add the tens and ones.&lt;/p&gt;&lt;div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v>
      </c>
      <c r="AA87" s="8" t="s">
        <v>452</v>
      </c>
      <c r="AB87" s="21" t="str">
        <f t="shared" si="2"/>
        <v>M3-NyO-31b-A-3</v>
      </c>
      <c r="AC87" s="21" t="str">
        <f t="shared" si="3"/>
        <v>M3-NyO-31b-A-3-EN</v>
      </c>
      <c r="AD87" s="20"/>
      <c r="AE87" s="23"/>
      <c r="AF87" s="9" t="s">
        <v>48</v>
      </c>
      <c r="AG87" s="9" t="s">
        <v>49</v>
      </c>
    </row>
    <row r="88" ht="112.5" customHeight="1">
      <c r="A88" s="23" t="s">
        <v>453</v>
      </c>
      <c r="B88" s="22" t="s">
        <v>454</v>
      </c>
      <c r="C88" s="23" t="s">
        <v>35</v>
      </c>
      <c r="D88" s="10" t="s">
        <v>36</v>
      </c>
      <c r="E88" s="11"/>
      <c r="F88" s="24" t="s">
        <v>455</v>
      </c>
      <c r="G88" s="24"/>
      <c r="H88" s="24"/>
      <c r="I88" s="25" t="s">
        <v>403</v>
      </c>
      <c r="J88" s="9" t="s">
        <v>456</v>
      </c>
      <c r="K88" s="32" t="s">
        <v>457</v>
      </c>
      <c r="L88" s="32" t="s">
        <v>458</v>
      </c>
      <c r="M88" s="25" t="s">
        <v>322</v>
      </c>
      <c r="N88" s="15"/>
      <c r="O88" s="30"/>
      <c r="P88" s="8"/>
      <c r="Q88" s="20"/>
      <c r="R88" s="24"/>
      <c r="S88" s="24" t="s">
        <v>459</v>
      </c>
      <c r="T88" s="24" t="s">
        <v>460</v>
      </c>
      <c r="U88" s="24" t="s">
        <v>461</v>
      </c>
      <c r="V88" s="22" t="s">
        <v>462</v>
      </c>
      <c r="W88" s="8"/>
      <c r="X88" s="20"/>
      <c r="Y88" s="20" t="s">
        <v>45</v>
      </c>
      <c r="Z88" s="13" t="str">
        <f t="shared" si="1"/>
        <v>{
    "id": "M3-NyO-31c-I-1-EN",
    "seed": {
        "parameters": [
            {
                "name": "Q1",
                "label": null,
                "min": 1,
                "max": 9,
                "step": 1
            },
            {
                "name": "Q2",
                "label": null,
                "min": 1,
                "max": 9,
                "step": 1
            },
            {
                "name": "Q3",
                "label": null,
                "min": 1,
                "max": 9,
                "step": 1
            },
            {
                "name": "Q4",
                "label": null,
                "min": 1,
                "max": 9,
                "step": 1
            },
            {
                "name": "Q5",
                "label": null,
                "min": 1,
                "max": 9,
                "step": 1
            },
            {
                "name": "Q6",
                "label": null,
                "min": 1,
                "max": 9,
                "step": 1
            }
        ],
        "uniques": true
    },
    "scaffolding": [
        {
            "id": "step-0",
            "stimulus": "&lt;p&gt;To work on mental arithmetic, solve the following addition by grouping its terms together.&lt;/p&gt;&lt;p style=\"text-align: center\"&gt;{{T10}} + {{T11}} = ...&lt;/p&gt;",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"name": "0-A5",
                        "label": "{{function}}",
                        "function": "{{Q1}}*100+{{Q5}}*100",
                        "incorrect": true
                    },
                    {
                        "name": "0-A6",
                        "label": "{{function}}",
                        "function": "{{Q2}}*10+{{Q4}}*10",
                        "incorrect": true
                    },
                    {
                        "name": "0-A7",
                        "label": "{{function}}",
                        "function": "{{Q3}}+{{Q1}}",
                        "incorrect": true
                    },
                    {
                        "name": "0-A8",
                        "label": "{{function}}",
                        "function": "{{T10}}+{{T11}}+{{Q3}}*10",
                        "incorrect": true
                    }
                ]
            },
            "algorithm": {
                "name": "calculateOperation",
                "template": "Cloze with drag &amp; drop"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{{T5}}&lt;/p&gt;&lt;p style=\"text-align: center\"&gt;{{T3}} + {{T4}} = {{T6}}&lt;/p&gt;&lt;p style=\"text-align: center\"&gt;{{Q3}} + {{Q6}} = {{T7}}&lt;/p&gt;&lt;p style=\"text-align: center\"&gt;{{T10}} + {{T11}} = {{response}}&lt;/p &gt;",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"T5",
                        "label": "{{function}}",
                        "function": "{{T1}}+{{T2}}",
                        "temp": true
                    },
                    {
                        "name": "T6",
                        "label": "{{function}}",
                        "function": "{{T3}}+{{T4}}",
                        "temp": true
                    },
                    {
                        "name": "T7",
                        "label": "{{function}}",
                        "function": "{{Q3}}+{{Q6}}",
                        "temp": true
                    },
                    {
                        "name": "4-A1",
                        "label": "{{function}}",
                        "function": "{{T10}}+{{T11}}"
                    }
                ]
            },
            "algorithm": {
                "name": "calculateOperation",
                "params": {
                    "method": "equivLiteral",
                    "keyboard": "NUMERICAL"
                }
            }
        }
    ]
}</v>
      </c>
      <c r="AA88" s="8" t="s">
        <v>463</v>
      </c>
      <c r="AB88" s="21" t="str">
        <f t="shared" si="2"/>
        <v>M3-NyO-31c-I-1</v>
      </c>
      <c r="AC88" s="21" t="str">
        <f t="shared" si="3"/>
        <v>M3-NyO-31c-I-1-EN</v>
      </c>
      <c r="AD88" s="20" t="s">
        <v>47</v>
      </c>
      <c r="AE88" s="23"/>
      <c r="AF88" s="9" t="s">
        <v>48</v>
      </c>
      <c r="AG88" s="9" t="s">
        <v>49</v>
      </c>
    </row>
    <row r="89" ht="112.5" customHeight="1">
      <c r="A89" s="23" t="s">
        <v>453</v>
      </c>
      <c r="B89" s="22" t="s">
        <v>454</v>
      </c>
      <c r="C89" s="23" t="s">
        <v>50</v>
      </c>
      <c r="D89" s="10" t="s">
        <v>36</v>
      </c>
      <c r="E89" s="11"/>
      <c r="F89" s="32" t="s">
        <v>455</v>
      </c>
      <c r="G89" s="32"/>
      <c r="H89" s="32"/>
      <c r="I89" s="25" t="s">
        <v>403</v>
      </c>
      <c r="J89" s="25" t="s">
        <v>156</v>
      </c>
      <c r="K89" s="32" t="s">
        <v>457</v>
      </c>
      <c r="L89" s="32" t="s">
        <v>464</v>
      </c>
      <c r="M89" s="25" t="s">
        <v>322</v>
      </c>
      <c r="N89" s="15"/>
      <c r="O89" s="30"/>
      <c r="P89" s="8"/>
      <c r="Q89" s="20"/>
      <c r="R89" s="24"/>
      <c r="S89" s="24" t="s">
        <v>459</v>
      </c>
      <c r="T89" s="24" t="s">
        <v>460</v>
      </c>
      <c r="U89" s="24" t="s">
        <v>461</v>
      </c>
      <c r="V89" s="22" t="s">
        <v>465</v>
      </c>
      <c r="W89" s="8"/>
      <c r="X89" s="20"/>
      <c r="Y89" s="20" t="s">
        <v>45</v>
      </c>
      <c r="Z89" s="13" t="str">
        <f t="shared" si="1"/>
        <v>{
    "id": "M3-NyO-31c-E-1-EN",
    "seed": {
        "parameters": [
            {
                "name": "Q1",
                "label": null,
                "min": 1,
                "max": 9,
                "step": 1
            },
            {
                "name": "Q2",
                "label": null,
                "min": 1,
                "max": 9,
                "step": 1
            },
            {
                "name": "Q3",
                "label": null,
                "min": 1,
                "max": 9,
                "step": 1
            },
            {
                "name": "Q4",
                "label": null,
                "min": 1,
                "max": 9,
                "step": 1
            },
            {
                "name": "Q5",
                "label": null,
                "min": 1,
                "max": 9,
                "step": 1
            },
            {
                "name": "Q6",
                "label": null,
                "min": 1,
                "max": 9,
                "step": 1
            }
        ],
        "uniques": true
    },
    "scaffolding": [
        {
            "id": "step-0",
            "stimulus": "&lt;p&gt;To work on mental arithmetic, solve the following addition by grouping its terms together.&lt;/p&gt;&lt;p style=\"text-align: center\"&gt;{{T10}} + {{T11}} = ...&lt;/p&gt;",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v>
      </c>
      <c r="AA89" s="8" t="s">
        <v>466</v>
      </c>
      <c r="AB89" s="21" t="str">
        <f t="shared" si="2"/>
        <v>M3-NyO-31c-E-1</v>
      </c>
      <c r="AC89" s="21" t="str">
        <f t="shared" si="3"/>
        <v>M3-NyO-31c-E-1-EN</v>
      </c>
      <c r="AD89" s="20" t="s">
        <v>47</v>
      </c>
      <c r="AE89" s="23"/>
      <c r="AF89" s="9" t="s">
        <v>48</v>
      </c>
      <c r="AG89" s="9" t="s">
        <v>49</v>
      </c>
    </row>
    <row r="90" ht="112.5" customHeight="1">
      <c r="A90" s="23" t="s">
        <v>453</v>
      </c>
      <c r="B90" s="22" t="s">
        <v>454</v>
      </c>
      <c r="C90" s="23" t="s">
        <v>68</v>
      </c>
      <c r="D90" s="10" t="s">
        <v>36</v>
      </c>
      <c r="E90" s="11"/>
      <c r="F90" s="33" t="s">
        <v>467</v>
      </c>
      <c r="G90" s="33"/>
      <c r="H90" s="32"/>
      <c r="I90" s="25" t="s">
        <v>403</v>
      </c>
      <c r="J90" s="25" t="s">
        <v>156</v>
      </c>
      <c r="K90" s="32" t="s">
        <v>468</v>
      </c>
      <c r="L90" s="32" t="s">
        <v>464</v>
      </c>
      <c r="M90" s="25" t="s">
        <v>322</v>
      </c>
      <c r="N90" s="15"/>
      <c r="O90" s="30"/>
      <c r="P90" s="8"/>
      <c r="Q90" s="20"/>
      <c r="R90" s="24"/>
      <c r="S90" s="24" t="s">
        <v>459</v>
      </c>
      <c r="T90" s="24" t="s">
        <v>460</v>
      </c>
      <c r="U90" s="24" t="s">
        <v>461</v>
      </c>
      <c r="V90" s="22" t="s">
        <v>465</v>
      </c>
      <c r="W90" s="8"/>
      <c r="X90" s="20"/>
      <c r="Y90" s="20" t="s">
        <v>45</v>
      </c>
      <c r="Z90" s="13" t="str">
        <f t="shared" si="1"/>
        <v>{
    "id": "M3-NyO-31c-A-1-EN",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"&lt;p&gt;Albert's mother read a book with {{T10}} pages last month and this month another with {{T11}} pages. How many pages has she read in the two months?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v>
      </c>
      <c r="AA90" s="8" t="s">
        <v>469</v>
      </c>
      <c r="AB90" s="21" t="str">
        <f t="shared" si="2"/>
        <v>M3-NyO-31c-A-1</v>
      </c>
      <c r="AC90" s="21" t="str">
        <f t="shared" si="3"/>
        <v>M3-NyO-31c-A-1-EN</v>
      </c>
      <c r="AD90" s="20" t="s">
        <v>47</v>
      </c>
      <c r="AE90" s="23"/>
      <c r="AF90" s="9" t="s">
        <v>48</v>
      </c>
      <c r="AG90" s="9" t="s">
        <v>49</v>
      </c>
    </row>
    <row r="91" ht="112.5" customHeight="1">
      <c r="A91" s="23" t="s">
        <v>453</v>
      </c>
      <c r="B91" s="22" t="s">
        <v>454</v>
      </c>
      <c r="C91" s="23" t="s">
        <v>68</v>
      </c>
      <c r="D91" s="10" t="s">
        <v>36</v>
      </c>
      <c r="E91" s="11"/>
      <c r="F91" s="33" t="s">
        <v>470</v>
      </c>
      <c r="G91" s="33"/>
      <c r="H91" s="64"/>
      <c r="I91" s="25" t="s">
        <v>403</v>
      </c>
      <c r="J91" s="25" t="s">
        <v>156</v>
      </c>
      <c r="K91" s="32" t="s">
        <v>468</v>
      </c>
      <c r="L91" s="32" t="s">
        <v>464</v>
      </c>
      <c r="M91" s="25" t="s">
        <v>322</v>
      </c>
      <c r="N91" s="15"/>
      <c r="O91" s="30"/>
      <c r="P91" s="8"/>
      <c r="Q91" s="20"/>
      <c r="R91" s="24"/>
      <c r="S91" s="24" t="s">
        <v>459</v>
      </c>
      <c r="T91" s="24" t="s">
        <v>460</v>
      </c>
      <c r="U91" s="24" t="s">
        <v>461</v>
      </c>
      <c r="V91" s="22" t="s">
        <v>465</v>
      </c>
      <c r="W91" s="8"/>
      <c r="X91" s="20"/>
      <c r="Y91" s="20" t="s">
        <v>45</v>
      </c>
      <c r="Z91" s="13" t="str">
        <f t="shared" si="1"/>
        <v>{
    "id": "M3-NyO-31c-A-2-EN",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 florist sold {{T10}} roses last week and {{T11}} this week. How many roses has he sold between the two weeks?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"keyboard": "NUMERICAL"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v>
      </c>
      <c r="AA91" s="8" t="s">
        <v>471</v>
      </c>
      <c r="AB91" s="21" t="str">
        <f t="shared" si="2"/>
        <v>M3-NyO-31c-A-2</v>
      </c>
      <c r="AC91" s="21" t="str">
        <f t="shared" si="3"/>
        <v>M3-NyO-31c-A-2-EN</v>
      </c>
      <c r="AD91" s="20" t="s">
        <v>47</v>
      </c>
      <c r="AE91" s="23"/>
      <c r="AF91" s="9" t="s">
        <v>48</v>
      </c>
      <c r="AG91" s="9" t="s">
        <v>49</v>
      </c>
    </row>
    <row r="92" ht="112.5" customHeight="1">
      <c r="A92" s="23" t="s">
        <v>453</v>
      </c>
      <c r="B92" s="22" t="s">
        <v>454</v>
      </c>
      <c r="C92" s="23" t="s">
        <v>68</v>
      </c>
      <c r="D92" s="10" t="s">
        <v>36</v>
      </c>
      <c r="E92" s="11"/>
      <c r="F92" s="33" t="s">
        <v>472</v>
      </c>
      <c r="G92" s="33"/>
      <c r="H92" s="64"/>
      <c r="I92" s="25" t="s">
        <v>403</v>
      </c>
      <c r="J92" s="25" t="s">
        <v>156</v>
      </c>
      <c r="K92" s="32" t="s">
        <v>468</v>
      </c>
      <c r="L92" s="32" t="s">
        <v>464</v>
      </c>
      <c r="M92" s="25" t="s">
        <v>322</v>
      </c>
      <c r="N92" s="15"/>
      <c r="O92" s="30"/>
      <c r="P92" s="8"/>
      <c r="Q92" s="20"/>
      <c r="R92" s="24"/>
      <c r="S92" s="24" t="s">
        <v>459</v>
      </c>
      <c r="T92" s="24" t="s">
        <v>460</v>
      </c>
      <c r="U92" s="24" t="s">
        <v>461</v>
      </c>
      <c r="V92" s="22" t="s">
        <v>465</v>
      </c>
      <c r="W92" s="8"/>
      <c r="X92" s="20"/>
      <c r="Y92" s="20" t="s">
        <v>45</v>
      </c>
      <c r="Z92" s="13" t="str">
        <f t="shared" si="1"/>
        <v>{
    "id": "M3-NyO-31c-A-3-EN",
    "seed": {
        "parameters": [
            {
                "name": "Q1",
                "label": null,
                "list": [
                    1,
                    2,
                    3,
                    4
                ]
            },
            {
                "name": "Q2",
                "label": null,
                "min": 1,
                "max": 9,
                "step": 1
            },
            {
                "name": "Q3",
                "label": null,
                "min": 1,
                "max": 9,
                "step": 1
            },
            {
                "name": "Q4",
                "label": null,
                "list": [
                    1,
                    2,
                    3,
                    4
                ]
            },
            {
                "name": "Q5",
                "label": null,
                "min": 1,
                "max": 9,
                "step": 1
            },
            {
                "name": "Q6",
                "label": null,
                "min": 1,
                "max": 9,
                "step": 1
            }
        ],
        "uniques": true
    },
    "scaffolding": [
        {
            "id": "step-0",
            "stimulus": "&lt;p&gt;An aquarium sold {{T10}} tickets on the first day of the season and {{T11}} on the second. How many tickets did they sell in the two days? To work on mental arithmetic, solve the addition by grouping its terms.&lt;/p&gt;",
            "template": "&lt;p style=\"text-align: center\"&gt;{{T1}} + {{T2}} = {{response}}&lt;/p&gt;&lt;p style=\"text-align: center\"&gt;{{T3}} + {{T4}} = {{response}}&lt;/p&gt;&lt;p style=\"text-align: center\"&gt;{{Q3}} + {{Q6}} = {{response}}&lt;/p&gt;&lt;p&gt;Therefore:&lt;/p&gt;&lt;p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"0-A1",
                        "label": "{{function}}",
                        "function": "{{T1}}+{{T2}}"
                    },
                    {
                        "name": "0-A2",
                        "label": "{{function}}",
                        "function": "{{T3}}+{{T4}}"
                    },
                    {
                        "name": "0-A3",
                        "label": "{{function}}",
                        "function": "{{Q3}}+{{Q6}}"
                    },
                    {
                        "name": "0-A4",
                        "label": "{{function}}",
                        "function": "{{T10}}+{{T11}}"
                    }
                ]
            },
            "algorithm": {
                "name": "calculateOperation",
                "params": {
                    "method": "equivLiteral",
            "keyboard": "NUMERICAL"
                }
            }
        },
        {
            "id": "step-1",
            "stimulus": "&lt;p&gt;To solve this addition, start with the hundreds first.&lt;/p&gt;",
            "template": "&lt;p style=\"text-align: center\"&gt;{{T1}} + {{T2}} = {{response}}&lt;/p&gt;",
            "seed": {
                "calculated": [
                    {
                        "name": "T1",
                        "label": "{{function}}",
                        "function": "{{Q1}}*100",
                        "temp": true
                    },
                    {
                        "name": "T2",
                        "label": "{{function}}",
                        "function": "{{Q4}}*100",
                        "temp": true
                    },
                    {
                        "name": "1-A1",
                        "label": "{{function}}",
                        "function": "{{T1}}+{{T2}}"
                    }
                ]
            },
            "algorithm": {
                "name": "calculateOperation",
                "params": {
                    "method": "equivLiteral",
            "keyboard": "NUMERICAL"
                }
            }
        },
        {
            "id": "step-2",
            "stimulus": "&lt;p&gt;Then add the tens.&lt;/p&gt;",
            "template": "&lt;p style=\"text-align: center\"&gt;{{T3}} + {{T4}} = {{response}}&lt;/p&gt;",
            "seed": {
                "calculated": [
                    {
                        "name": "T3",
                        "label": "{{function}}",
                        "function": "{{Q2}}*10",
                        "temp": true
                    },
                    {
                        "name": "T4",
                        "label": "{{function}}",
                        "function": "{{Q5}}*10",
                        "temp": true
                    },
                    {
                        "name": "2-A1",
                        "label": "{{function}}",
                        "function": "{{T3}}+{{T4}}"
                    }
                ]
            },
            "algorithm": {
                "name": "calculateOperation",
                "params": {
                    "method": "equivLiteral",
            "keyboard": "NUMERICAL"
                }
            }
        },
        {
            "id": "step-3",
            "stimulus": "&lt;p&gt;And finally, the units.&lt;/p&gt;",
            "template": "&lt;p style=\"text-align: center\"&gt;{{Q3}} + {{Q6}} = {{response}}&lt;/p&gt;",
            "seed": {
                "calculated": [
                    {
                        "name": "3-A1",
                        "label": "{{function}}",
                        "function": "{{Q3}}+{{Q6}}"
                    }
                ]
            },
            "algorithm": {
                "name": "calculateOperation",
                "params": {
                    "method": "equivLiteral"
                }
            }
        },
        {
            "id": "step-4",
            "stimulus": "&lt;p&gt;Now use these results to mentally calculate this addition.&lt;/p&gt;",
            "template": "&lt;p style=\"text-align: center\"&gt;{{T1}} + {{T2}} = {{T-A1}}&lt;/p&gt;&lt;p style=\"text-align: center\"&gt;{{T3}} + {{T4}} = {{T-A2}}&lt;/p&gt;&lt;p style=\"text-align: center\"&gt;{{Q3}} + {{Q6}} = {{T-A3}}&lt;/p&gt;&lt;p style=\"text-align: center\"&gt;{{T10}} + {{T11}} = {{response}}&lt;/p&gt;",
            "seed": {
                "calculated": [
                    {
                        "name": "T10",
                        "label": "{{function}}",
                        "function": "{{Q1}}*100+{{Q2}}*10+{{Q3}}",
                        "temp": true
                    },
                    {
                        "name": "T11",
                        "label": "{{function}}",
                        "function": "{{Q4}}*100+{{Q5}}*10+{{Q6}}",
                        "temp": true
                    },
                    {
                        "name": "T1",
                        "label": "{{function}}",
                        "function": "{{Q1}}*100",
                        "temp": true
                    },
                    {
                        "name": "T2",
                        "label": "{{function}}",
                        "function": "{{Q4}}*100",
                        "temp": true
                    },
                    {
                        "name": "T3",
                        "label": "{{function}}",
                        "function": "{{Q2}}*10",
                        "temp": true
                    },
                    {
                        "name": "T4",
                        "label": "{{function}}",
                        "function": "{{Q5}}*10",
                        "temp": true
                    },
                    {
                        "name": "T-A1",
                        "label": "{{function}}",
                        "function": "{{T1}}+{{T2}}",
                        "temp": true
                    },
                    {
                        "name": "T-A2",
                        "label": "{{function}}",
                        "function": "{{T3}}+{{T4}}",
                        "temp": true
                    },
                    {
                        "name": "T-A3",
                        "label": "{{function}}",
                        "function": "{{Q3}}+{{Q6}}",
                        "temp": true
                    },
                    {
                        "name": "4-A4",
                        "label": "{{function}}",
                        "function": "{{T10}}+{{T11}}"
                    }
                ]
            },
            "algorithm": {
                "name": "calculateOperation",
                "params": {
                    "method": "equivLiteral",
            "keyboard": "NUMERICAL"
                }
            }
        }
    ]
}</v>
      </c>
      <c r="AA92" s="8" t="s">
        <v>473</v>
      </c>
      <c r="AB92" s="21" t="str">
        <f t="shared" si="2"/>
        <v>M3-NyO-31c-A-3</v>
      </c>
      <c r="AC92" s="21" t="str">
        <f t="shared" si="3"/>
        <v>M3-NyO-31c-A-3-EN</v>
      </c>
      <c r="AD92" s="20" t="s">
        <v>47</v>
      </c>
      <c r="AE92" s="23"/>
      <c r="AF92" s="9" t="s">
        <v>48</v>
      </c>
      <c r="AG92" s="9" t="s">
        <v>49</v>
      </c>
    </row>
    <row r="93" ht="112.5" customHeight="1">
      <c r="A93" s="9" t="s">
        <v>474</v>
      </c>
      <c r="B93" s="8" t="s">
        <v>475</v>
      </c>
      <c r="C93" s="9" t="s">
        <v>35</v>
      </c>
      <c r="D93" s="10" t="s">
        <v>36</v>
      </c>
      <c r="E93" s="11"/>
      <c r="F93" s="12" t="s">
        <v>476</v>
      </c>
      <c r="G93" s="12"/>
      <c r="H93" s="12" t="s">
        <v>477</v>
      </c>
      <c r="I93" s="11" t="s">
        <v>113</v>
      </c>
      <c r="J93" s="11" t="s">
        <v>309</v>
      </c>
      <c r="K93" s="13" t="s">
        <v>478</v>
      </c>
      <c r="L93" s="13" t="s">
        <v>479</v>
      </c>
      <c r="M93" s="20" t="s">
        <v>42</v>
      </c>
      <c r="N93" s="26" t="s">
        <v>406</v>
      </c>
      <c r="O93" s="8" t="s">
        <v>413</v>
      </c>
      <c r="P93" s="26" t="s">
        <v>408</v>
      </c>
      <c r="Q93" s="21"/>
      <c r="R93" s="18"/>
      <c r="S93" s="18"/>
      <c r="T93" s="18"/>
      <c r="U93" s="18"/>
      <c r="V93" s="18"/>
      <c r="W93" s="18"/>
      <c r="X93" s="21"/>
      <c r="Y93" s="20" t="s">
        <v>45</v>
      </c>
      <c r="Z93" s="13" t="str">
        <f t="shared" si="1"/>
        <v>{
    "id": "M3-NyO-7a-I-1-EN",
    "stimulus": "&lt;p&gt;Choose the correct result of this addition.&lt;/p&gt;&lt;p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"&lt;p&gt;The result of this addition is:&lt;/p&gt;&lt;div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v>
      </c>
      <c r="AA93" s="8" t="s">
        <v>480</v>
      </c>
      <c r="AB93" s="21" t="str">
        <f t="shared" si="2"/>
        <v>M3-NyO-7a-I-1</v>
      </c>
      <c r="AC93" s="21" t="str">
        <f t="shared" si="3"/>
        <v>M3-NyO-7a-I-1-EN</v>
      </c>
      <c r="AD93" s="20" t="s">
        <v>47</v>
      </c>
      <c r="AE93" s="23"/>
      <c r="AF93" s="41"/>
      <c r="AG93" s="9" t="s">
        <v>49</v>
      </c>
    </row>
    <row r="94" ht="112.5" customHeight="1">
      <c r="A94" s="9" t="s">
        <v>474</v>
      </c>
      <c r="B94" s="8" t="s">
        <v>475</v>
      </c>
      <c r="C94" s="9" t="s">
        <v>50</v>
      </c>
      <c r="D94" s="10" t="s">
        <v>36</v>
      </c>
      <c r="E94" s="11"/>
      <c r="F94" s="12" t="s">
        <v>481</v>
      </c>
      <c r="G94" s="12"/>
      <c r="H94" s="12" t="s">
        <v>482</v>
      </c>
      <c r="I94" s="11" t="s">
        <v>113</v>
      </c>
      <c r="J94" s="11" t="s">
        <v>92</v>
      </c>
      <c r="K94" s="12" t="s">
        <v>483</v>
      </c>
      <c r="L94" s="13" t="s">
        <v>484</v>
      </c>
      <c r="M94" s="20" t="s">
        <v>42</v>
      </c>
      <c r="N94" s="26" t="s">
        <v>406</v>
      </c>
      <c r="O94" s="26" t="s">
        <v>413</v>
      </c>
      <c r="P94" s="26" t="s">
        <v>408</v>
      </c>
      <c r="Q94" s="21"/>
      <c r="R94" s="18"/>
      <c r="S94" s="18"/>
      <c r="T94" s="18"/>
      <c r="U94" s="18"/>
      <c r="V94" s="18"/>
      <c r="W94" s="18"/>
      <c r="X94" s="19"/>
      <c r="Y94" s="20" t="s">
        <v>45</v>
      </c>
      <c r="Z94" s="13" t="str">
        <f t="shared" si="1"/>
        <v>{
    "id": "M3-NyO-7a-E-1-EN",
    "stimulus": "&lt;p&gt;Solve the following addition.&lt;/p&gt;",
    "template": "&lt;p style=\"text-align: center\"&gt;{{Q1}} + {{Q2}} = {{response}}&lt;/p&gt;",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this addition is:&lt;/p&gt;&lt;div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v>
      </c>
      <c r="AA94" s="55" t="s">
        <v>485</v>
      </c>
      <c r="AB94" s="21" t="str">
        <f t="shared" si="2"/>
        <v>M3-NyO-7a-E-1</v>
      </c>
      <c r="AC94" s="21" t="str">
        <f t="shared" si="3"/>
        <v>M3-NyO-7a-E-1-EN</v>
      </c>
      <c r="AD94" s="20" t="s">
        <v>47</v>
      </c>
      <c r="AE94" s="23"/>
      <c r="AF94" s="41"/>
      <c r="AG94" s="9" t="s">
        <v>49</v>
      </c>
    </row>
    <row r="95" ht="112.5" customHeight="1">
      <c r="A95" s="9" t="s">
        <v>474</v>
      </c>
      <c r="B95" s="8" t="s">
        <v>475</v>
      </c>
      <c r="C95" s="9" t="s">
        <v>68</v>
      </c>
      <c r="D95" s="10" t="s">
        <v>36</v>
      </c>
      <c r="E95" s="11"/>
      <c r="F95" s="13" t="s">
        <v>486</v>
      </c>
      <c r="G95" s="13"/>
      <c r="H95" s="12" t="s">
        <v>487</v>
      </c>
      <c r="I95" s="11" t="s">
        <v>113</v>
      </c>
      <c r="J95" s="11" t="s">
        <v>92</v>
      </c>
      <c r="K95" s="12" t="s">
        <v>488</v>
      </c>
      <c r="L95" s="13" t="s">
        <v>484</v>
      </c>
      <c r="M95" s="49" t="s">
        <v>42</v>
      </c>
      <c r="N95" s="8" t="s">
        <v>406</v>
      </c>
      <c r="O95" s="26" t="s">
        <v>489</v>
      </c>
      <c r="P95" s="26" t="s">
        <v>408</v>
      </c>
      <c r="Q95" s="21"/>
      <c r="R95" s="18"/>
      <c r="S95" s="18"/>
      <c r="T95" s="18"/>
      <c r="U95" s="18"/>
      <c r="V95" s="18"/>
      <c r="W95" s="18"/>
      <c r="X95" s="19"/>
      <c r="Y95" s="20" t="s">
        <v>45</v>
      </c>
      <c r="Z95" s="13" t="str">
        <f t="shared" si="1"/>
        <v>{
    "id": "M3-NyO-7a-A-1-EN",
    "stimulus": "&lt;p&gt;In an online store, {{Q1}} women's garments and {{Q2}} men's garments have been sold during the special discount week. What amount of garment has been sold in total?&lt;/p&gt;",
    "template": "&lt;p&gt;{{response}} garments have been sold.&lt;/p&gt;",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AA95" s="55" t="s">
        <v>490</v>
      </c>
      <c r="AB95" s="21" t="str">
        <f t="shared" si="2"/>
        <v>M3-NyO-7a-A-1</v>
      </c>
      <c r="AC95" s="21" t="str">
        <f t="shared" si="3"/>
        <v>M3-NyO-7a-A-1-EN</v>
      </c>
      <c r="AD95" s="20" t="s">
        <v>47</v>
      </c>
      <c r="AE95" s="23"/>
      <c r="AF95" s="41"/>
      <c r="AG95" s="9" t="s">
        <v>49</v>
      </c>
    </row>
    <row r="96" ht="112.5" customHeight="1">
      <c r="A96" s="9" t="s">
        <v>474</v>
      </c>
      <c r="B96" s="8" t="s">
        <v>475</v>
      </c>
      <c r="C96" s="9" t="s">
        <v>68</v>
      </c>
      <c r="D96" s="10" t="s">
        <v>36</v>
      </c>
      <c r="E96" s="11"/>
      <c r="F96" s="13" t="s">
        <v>491</v>
      </c>
      <c r="G96" s="13"/>
      <c r="H96" s="12" t="s">
        <v>492</v>
      </c>
      <c r="I96" s="11" t="s">
        <v>113</v>
      </c>
      <c r="J96" s="11" t="s">
        <v>92</v>
      </c>
      <c r="K96" s="12" t="s">
        <v>493</v>
      </c>
      <c r="L96" s="13" t="s">
        <v>484</v>
      </c>
      <c r="M96" s="14" t="s">
        <v>42</v>
      </c>
      <c r="N96" s="8" t="s">
        <v>406</v>
      </c>
      <c r="O96" s="26" t="s">
        <v>489</v>
      </c>
      <c r="P96" s="26" t="s">
        <v>408</v>
      </c>
      <c r="Q96" s="21"/>
      <c r="R96" s="18"/>
      <c r="S96" s="18"/>
      <c r="T96" s="18"/>
      <c r="U96" s="18"/>
      <c r="V96" s="18"/>
      <c r="W96" s="18"/>
      <c r="X96" s="19"/>
      <c r="Y96" s="20" t="s">
        <v>45</v>
      </c>
      <c r="Z96" s="13" t="str">
        <f t="shared" si="1"/>
        <v>{
    "id": "M3-NyO-7a-A-2-EN",
    "stimulus": "&lt;p&gt;On the market there are {{Q1}} boxes of seasonal fruits and {{Q2}} boxes of tropical fruits for sale. How many boxes of fruit are there on the market in total?&lt;/ p&gt;",
    "template": "&lt;p&gt;There are {{response}} boxes of fruit.&lt;/p&gt;",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AA96" s="55" t="s">
        <v>494</v>
      </c>
      <c r="AB96" s="21" t="str">
        <f t="shared" si="2"/>
        <v>M3-NyO-7a-A-2</v>
      </c>
      <c r="AC96" s="21" t="str">
        <f t="shared" si="3"/>
        <v>M3-NyO-7a-A-2-EN</v>
      </c>
      <c r="AD96" s="20" t="s">
        <v>47</v>
      </c>
      <c r="AE96" s="23"/>
      <c r="AF96" s="41"/>
      <c r="AG96" s="9" t="s">
        <v>49</v>
      </c>
    </row>
    <row r="97" ht="112.5" customHeight="1">
      <c r="A97" s="9" t="s">
        <v>474</v>
      </c>
      <c r="B97" s="8" t="s">
        <v>475</v>
      </c>
      <c r="C97" s="9" t="s">
        <v>68</v>
      </c>
      <c r="D97" s="10" t="s">
        <v>36</v>
      </c>
      <c r="E97" s="11"/>
      <c r="F97" s="13" t="s">
        <v>495</v>
      </c>
      <c r="G97" s="13"/>
      <c r="H97" s="12" t="s">
        <v>496</v>
      </c>
      <c r="I97" s="11" t="s">
        <v>113</v>
      </c>
      <c r="J97" s="11" t="s">
        <v>92</v>
      </c>
      <c r="K97" s="12" t="s">
        <v>497</v>
      </c>
      <c r="L97" s="13" t="s">
        <v>484</v>
      </c>
      <c r="M97" s="14" t="s">
        <v>42</v>
      </c>
      <c r="N97" s="8" t="s">
        <v>498</v>
      </c>
      <c r="O97" s="26" t="s">
        <v>499</v>
      </c>
      <c r="P97" s="26" t="s">
        <v>408</v>
      </c>
      <c r="Q97" s="21"/>
      <c r="R97" s="18"/>
      <c r="S97" s="18"/>
      <c r="T97" s="18"/>
      <c r="U97" s="18"/>
      <c r="V97" s="18"/>
      <c r="W97" s="18"/>
      <c r="X97" s="19"/>
      <c r="Y97" s="20" t="s">
        <v>45</v>
      </c>
      <c r="Z97" s="13" t="str">
        <f t="shared" si="1"/>
        <v>{
    "id": "M3-NyO-7a-A-3-EN",
    "stimulus": "&lt;p&gt;On the day of its release, a song by a pop star got {{Q1}} views on one platform and {{Q2}} on another. How many total views did it get?&lt;/p&gt;",
    "template": "&lt;p&gt;The song got {{response}} views.&lt;/p&gt;",
    "hint": "&lt;div class=\"lemo-fixed-to-responsive\" style=\"max-width: 100px;max-height: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20%; top: 65%;\"&gt;... {{T1}}&lt;/span&gt;\n\t\t\t&lt;span class=\"lemo-graphie-label\" style=\"position: absolute; right: 20%; top: 35%;\"&gt;{{Q2}}&lt;/span&gt;\n\t\t\t&lt;span class=\"lemo-graphie-label\" style=\"position: absolute; right: 20%; top: 8%;\"&gt;{{Q1}}&lt;/span&gt;\n\t\t&lt;/div&gt;\n\t&lt;/div&gt;\n&lt;/div&gt;",
    "feedback": "&lt;p&gt;The result of the addition is:&lt;/p&gt;&lt;div class=\"lemo-fixed-to-responsive\" style=\"max-width: 100px;max-height: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20%; top: 65%;\"&gt;{{A1}}&lt;/span&gt;\n\t\t\t&lt;span class=\"lemo-graphie-label\" style=\"position: absolute; right: 20%; top: 35%;\"&gt;{{Q2}}&lt;/span&gt;\n\t\t\t&lt;span class=\"lemo-graphie-label\" style=\"position: absolute; right: 20%; top: 8%;\"&gt;{{Q1}}&lt;/span&gt;\n\t\t&lt;/div&gt;\n\t&lt;/div&gt;\n&lt;/div&gt;",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v>
      </c>
      <c r="AA97" s="55" t="s">
        <v>500</v>
      </c>
      <c r="AB97" s="21" t="str">
        <f t="shared" si="2"/>
        <v>M3-NyO-7a-A-3</v>
      </c>
      <c r="AC97" s="21" t="str">
        <f t="shared" si="3"/>
        <v>M3-NyO-7a-A-3-EN</v>
      </c>
      <c r="AD97" s="20" t="s">
        <v>47</v>
      </c>
      <c r="AE97" s="23"/>
      <c r="AF97" s="41"/>
      <c r="AG97" s="9" t="s">
        <v>49</v>
      </c>
    </row>
    <row r="98" ht="112.5" customHeight="1">
      <c r="A98" s="9" t="s">
        <v>474</v>
      </c>
      <c r="B98" s="8" t="s">
        <v>475</v>
      </c>
      <c r="C98" s="9" t="s">
        <v>68</v>
      </c>
      <c r="D98" s="10" t="s">
        <v>36</v>
      </c>
      <c r="E98" s="11"/>
      <c r="F98" s="13" t="s">
        <v>501</v>
      </c>
      <c r="G98" s="13"/>
      <c r="H98" s="12" t="s">
        <v>502</v>
      </c>
      <c r="I98" s="11" t="s">
        <v>113</v>
      </c>
      <c r="J98" s="11" t="s">
        <v>92</v>
      </c>
      <c r="K98" s="12" t="s">
        <v>503</v>
      </c>
      <c r="L98" s="13" t="s">
        <v>484</v>
      </c>
      <c r="M98" s="14" t="s">
        <v>42</v>
      </c>
      <c r="N98" s="8" t="s">
        <v>406</v>
      </c>
      <c r="O98" s="26" t="s">
        <v>489</v>
      </c>
      <c r="P98" s="26" t="s">
        <v>408</v>
      </c>
      <c r="Q98" s="21"/>
      <c r="R98" s="18"/>
      <c r="S98" s="18"/>
      <c r="T98" s="18"/>
      <c r="U98" s="18"/>
      <c r="V98" s="18"/>
      <c r="W98" s="18"/>
      <c r="X98" s="19"/>
      <c r="Y98" s="20" t="s">
        <v>45</v>
      </c>
      <c r="Z98" s="13" t="str">
        <f t="shared" si="1"/>
        <v>{
    "id": "M3-NyO-7a-A-4-EN",
    "stimulus": "&lt;p&gt;Henry collected {{Q1}} gold and {{Q2}} silver coins in a video game. How many coins did he collect in total?&lt;/p&gt;",
    "template": "&lt;p&gt;He collected {{response}} coins.&lt;/p&gt;",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AA98" s="55" t="s">
        <v>504</v>
      </c>
      <c r="AB98" s="21" t="str">
        <f t="shared" si="2"/>
        <v>M3-NyO-7a-A-4</v>
      </c>
      <c r="AC98" s="21" t="str">
        <f t="shared" si="3"/>
        <v>M3-NyO-7a-A-4-EN</v>
      </c>
      <c r="AD98" s="20" t="s">
        <v>47</v>
      </c>
      <c r="AE98" s="23"/>
      <c r="AF98" s="41"/>
      <c r="AG98" s="9" t="s">
        <v>49</v>
      </c>
    </row>
    <row r="99" ht="112.5" customHeight="1">
      <c r="A99" s="9" t="s">
        <v>474</v>
      </c>
      <c r="B99" s="8" t="s">
        <v>475</v>
      </c>
      <c r="C99" s="9" t="s">
        <v>68</v>
      </c>
      <c r="D99" s="10" t="s">
        <v>36</v>
      </c>
      <c r="E99" s="11"/>
      <c r="F99" s="13" t="s">
        <v>505</v>
      </c>
      <c r="G99" s="13"/>
      <c r="H99" s="12" t="s">
        <v>506</v>
      </c>
      <c r="I99" s="11" t="s">
        <v>113</v>
      </c>
      <c r="J99" s="11" t="s">
        <v>92</v>
      </c>
      <c r="K99" s="12" t="s">
        <v>507</v>
      </c>
      <c r="L99" s="13" t="s">
        <v>484</v>
      </c>
      <c r="M99" s="14" t="s">
        <v>42</v>
      </c>
      <c r="N99" s="8" t="s">
        <v>406</v>
      </c>
      <c r="O99" s="26" t="s">
        <v>489</v>
      </c>
      <c r="P99" s="26" t="s">
        <v>408</v>
      </c>
      <c r="Q99" s="21"/>
      <c r="R99" s="18"/>
      <c r="S99" s="18"/>
      <c r="T99" s="18"/>
      <c r="U99" s="18"/>
      <c r="V99" s="18"/>
      <c r="W99" s="18"/>
      <c r="X99" s="19"/>
      <c r="Y99" s="20" t="s">
        <v>45</v>
      </c>
      <c r="Z99" s="13" t="str">
        <f t="shared" si="1"/>
        <v>{
    "id": "M3-NyO-7a-A-5-EN",
    "stimulus": "&lt;p&gt;Two trucks have left a factory loaded with toys. The first carries {{Q1}} boxes and the second {{Q2}}. How many boxes are transported between the two trucks?&lt;/p &gt;",
    "template": "&lt;p&gt;There are {{response}} boxes of toys.&lt;/p&gt;",
    "hint": "&lt;div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"&lt;p&gt;The result of the addition is:&lt;/p&gt;&lt;div class=\"lemo-fixed-to-responsive\" style=\"max-width: 85px;max-height: 80px;position: relative;width: 100%;display: inline-block;\"&gt;\n\t&lt;img src=\"https://blueberry-assets.oneclick.es/suma_vertical_6cifras.png\"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AA99" s="55" t="s">
        <v>508</v>
      </c>
      <c r="AB99" s="21" t="str">
        <f t="shared" si="2"/>
        <v>M3-NyO-7a-A-5</v>
      </c>
      <c r="AC99" s="21" t="str">
        <f t="shared" si="3"/>
        <v>M3-NyO-7a-A-5-EN</v>
      </c>
      <c r="AD99" s="20" t="s">
        <v>47</v>
      </c>
      <c r="AE99" s="23"/>
      <c r="AF99" s="41"/>
      <c r="AG99" s="9" t="s">
        <v>49</v>
      </c>
    </row>
    <row r="100" ht="112.5" customHeight="1">
      <c r="A100" s="9" t="s">
        <v>509</v>
      </c>
      <c r="B100" s="8" t="s">
        <v>510</v>
      </c>
      <c r="C100" s="9" t="s">
        <v>35</v>
      </c>
      <c r="D100" s="10" t="s">
        <v>36</v>
      </c>
      <c r="E100" s="11"/>
      <c r="F100" s="43" t="s">
        <v>511</v>
      </c>
      <c r="G100" s="43"/>
      <c r="H100" s="43"/>
      <c r="I100" s="14" t="s">
        <v>38</v>
      </c>
      <c r="J100" s="20" t="s">
        <v>512</v>
      </c>
      <c r="K100" s="13" t="s">
        <v>513</v>
      </c>
      <c r="L100" s="12" t="s">
        <v>113</v>
      </c>
      <c r="M100" s="14" t="s">
        <v>42</v>
      </c>
      <c r="N100" s="15" t="s">
        <v>514</v>
      </c>
      <c r="O100" s="15" t="s">
        <v>515</v>
      </c>
      <c r="P100" s="15" t="s">
        <v>516</v>
      </c>
      <c r="Q100" s="21"/>
      <c r="R100" s="18"/>
      <c r="S100" s="18"/>
      <c r="T100" s="18"/>
      <c r="U100" s="18"/>
      <c r="V100" s="18"/>
      <c r="W100" s="18"/>
      <c r="X100" s="21"/>
      <c r="Y100" s="20" t="s">
        <v>45</v>
      </c>
      <c r="Z100" s="13" t="str">
        <f t="shared" si="1"/>
        <v>{
    "id": "M3-NyO-8a-I-1-EN",
    "stimulus": "&lt;p&gt;In which of these equivalences is the commutative property of addition seen?&lt;/p&gt;",
    "hint": "&lt;p&gt;Additions have commutative property because the order of the addends does not change the result.&lt;/p&gt;",
    "feedback": "&lt;p&gt;Additions have commutative property because the order of the addends does not change the result:&lt;/p&gt;&lt;p style=\"text-align: center\"&gt;{{Q1}} + {{Q2}} = {{Q2}} + { {Q1}}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"{{Q1}}+{{Q2}}",
                "temp": true
            },
            {
                "name": "A1",
                "label": "{{Q1}} + {{Q2}} = {{Q2}} + {{Q1}}",
                "function": ""
            },
            {
                "name": "A2",
                "label": "{{Q3}} + {{Q4}} + {{Q5}} = {{Q4}} + {{Q5}} + {{Q3}}",
                "function": ""
            },
            {
                "name": "A3",
                "label": "{{Q6}} + ({{Q7}} + {{Q8}}) = ({{Q6}} + {{Q7}}) + {{Q8}}",
                "function": "",
                "incorrect": true,
                "feedback": "&lt;p&gt;You can see the associative property in this addition: the way you group the numbers doesn't change the result.&lt;/p&gt;"
            },
            {
                "name": "A4",
                "label": "({{Q9}} + {{Q10}}) + {{Q11}} = {{Q9}} + ({{Q10}} + {{Q11}})",
                "function": "",
                "incorrect": true,
                "feedback": "&lt;p&gt;You can see the associative property in this addition: the way you group the numbers doesn't change the result.&lt;/p&gt;"
            },
            {
                "name": "A5",
                "label": "({{Q12}} + {{Q13}}) + {{Q14}} = {{Q12}} + ({{Q13}} + {{Q14}})",
                "function": "",
                "incorrect": true,
                "feedback": "&lt;p&gt;You can see the associative property in this addition: the way you group the numbers doesn't change the result.&lt;/p&gt;"
            },
            {
                "name": "A6",
                "label": "{{Q15}} + ({{Q16}} + {{Q17}}) = ({{Q15}} + {{Q16}}) + {{Q17}}",
                "function": "",
                "incorrect": true,
                "feedback": "&lt;p&gt;You can see the associative property in this addition: the way you group the numbers doesn't change the result.&lt;/p&gt;"
            }
        ],
        "uniques": true
    },
    "algorithm": {
        "name": "trueFalse",
        "template": "Choice matrix – inline",
        "params": {
            "countCorrect": 1,
            "countIncorrect": 2,
            "options": [
                "Yes",
                "No"
            ]
        }
    }
}</v>
      </c>
      <c r="AA100" s="8" t="s">
        <v>517</v>
      </c>
      <c r="AB100" s="21" t="str">
        <f t="shared" si="2"/>
        <v>M3-NyO-8a-I-1</v>
      </c>
      <c r="AC100" s="21" t="str">
        <f t="shared" si="3"/>
        <v>M3-NyO-8a-I-1-EN</v>
      </c>
      <c r="AD100" s="20" t="s">
        <v>47</v>
      </c>
      <c r="AE100" s="9"/>
      <c r="AF100" s="41"/>
      <c r="AG100" s="9" t="s">
        <v>49</v>
      </c>
    </row>
    <row r="101" ht="112.5" customHeight="1">
      <c r="A101" s="9" t="s">
        <v>509</v>
      </c>
      <c r="B101" s="8" t="s">
        <v>510</v>
      </c>
      <c r="C101" s="9" t="s">
        <v>50</v>
      </c>
      <c r="D101" s="10" t="s">
        <v>36</v>
      </c>
      <c r="E101" s="11"/>
      <c r="F101" s="12" t="s">
        <v>518</v>
      </c>
      <c r="G101" s="12"/>
      <c r="H101" s="12"/>
      <c r="I101" s="11" t="s">
        <v>38</v>
      </c>
      <c r="J101" s="11" t="s">
        <v>92</v>
      </c>
      <c r="K101" s="12" t="s">
        <v>519</v>
      </c>
      <c r="L101" s="12" t="s">
        <v>520</v>
      </c>
      <c r="M101" s="11" t="s">
        <v>42</v>
      </c>
      <c r="N101" s="15" t="s">
        <v>514</v>
      </c>
      <c r="O101" s="8" t="s">
        <v>521</v>
      </c>
      <c r="P101" s="18" t="s">
        <v>516</v>
      </c>
      <c r="Q101" s="21"/>
      <c r="R101" s="18"/>
      <c r="S101" s="18"/>
      <c r="T101" s="18"/>
      <c r="U101" s="18"/>
      <c r="V101" s="18"/>
      <c r="W101" s="18"/>
      <c r="X101" s="21"/>
      <c r="Y101" s="20" t="s">
        <v>45</v>
      </c>
      <c r="Z101" s="13" t="str">
        <f t="shared" si="1"/>
        <v>{
    "id": "M3-NyO-8a-E-1-EN",
    "stimulus": "&lt;p&gt;Complete the following addition so that the commutative property is verified.&lt;/p&gt;",
    "template": "&lt;p style=\"text-align: center\"&gt;{{Q1}} + {{Q2}} = {{response}} + {{response}}&lt;/p&gt;",
    "hint": "&lt;p&gt;Additions have commutative property because the order of the addends does not change the result.&lt;/p&gt;",
    "feedback": "&lt;p&gt;Additions have commutative property because the order of the addends does not change the result:&lt;/p&gt;&lt;p style=\"text-align: center\"&gt;{{Q1}} + {{Q2}} = {{Q2}} + {{Q1}} = {{T1}}&lt;/p&gt;",
    "seed": {
        "parameters": [
            {
                "name": "Q1",
                "label": null,
                "min": 100,
                "max": 9900,
                "step": 1
            },
            {
                "name": "Q2",
                "label": null,
                "min": 100,
                "max": 9900,
                "step": 1
            }
        ],
        "calculated": [
            {
                "name": "A1",
                "label": "{{Q2}}",
                "function": "{{Q2}}"
            },
            {
                "name": "A2",
                "label": "{{Q1}}",
                "function": "{{Q1}}"
            },
            {
                "name": "T1",
                "label": "",
                "function": "{{Q1}}+{{Q2}}",
                "temp": true
            }
        ],
        "uniques": true
    },
    "algorithm": {
        "name": "calculateOperation",
        "params": {
            "method": "equivLiteral",
            "keyboard": "NUMERICAL"
        }
    }
}</v>
      </c>
      <c r="AA101" s="8" t="s">
        <v>522</v>
      </c>
      <c r="AB101" s="21" t="str">
        <f t="shared" si="2"/>
        <v>M3-NyO-8a-E-1</v>
      </c>
      <c r="AC101" s="21" t="str">
        <f t="shared" si="3"/>
        <v>M3-NyO-8a-E-1-EN</v>
      </c>
      <c r="AD101" s="20" t="s">
        <v>47</v>
      </c>
      <c r="AE101" s="23"/>
      <c r="AF101" s="41"/>
      <c r="AG101" s="9" t="s">
        <v>49</v>
      </c>
    </row>
    <row r="102" ht="112.5" customHeight="1">
      <c r="A102" s="9" t="s">
        <v>523</v>
      </c>
      <c r="B102" s="8" t="s">
        <v>524</v>
      </c>
      <c r="C102" s="9" t="s">
        <v>35</v>
      </c>
      <c r="D102" s="10" t="s">
        <v>36</v>
      </c>
      <c r="E102" s="11"/>
      <c r="F102" s="13" t="s">
        <v>525</v>
      </c>
      <c r="G102" s="13"/>
      <c r="H102" s="12"/>
      <c r="I102" s="14" t="s">
        <v>38</v>
      </c>
      <c r="J102" s="20" t="s">
        <v>148</v>
      </c>
      <c r="K102" s="13" t="s">
        <v>526</v>
      </c>
      <c r="L102" s="43" t="s">
        <v>113</v>
      </c>
      <c r="M102" s="14" t="s">
        <v>42</v>
      </c>
      <c r="N102" s="8" t="s">
        <v>527</v>
      </c>
      <c r="O102" s="8" t="s">
        <v>528</v>
      </c>
      <c r="P102" s="8" t="s">
        <v>529</v>
      </c>
      <c r="Q102" s="21"/>
      <c r="R102" s="18"/>
      <c r="S102" s="18"/>
      <c r="T102" s="18"/>
      <c r="U102" s="18"/>
      <c r="V102" s="18"/>
      <c r="W102" s="18"/>
      <c r="X102" s="21"/>
      <c r="Y102" s="20" t="s">
        <v>45</v>
      </c>
      <c r="Z102" s="13" t="str">
        <f t="shared" si="1"/>
        <v>{
    "id": "M3-NyO-8b-I-1-EN",
    "stimulus": "&lt;p&gt;In which of these equivalences is the associative property of addition seen?&lt;/p&gt;",
    "hint": "&lt;p&gt;Additions have associative property because the way the addends are grouped does not change the result.&lt;/p&gt;",
    "feedback": "&lt;p&gt;Additions have associative property because the way the addends are grouped does not change the result:&lt;/p&gt;&lt;p&gt;{{Q6}} + ({{Q7}} + {{Q8}}) = ({{Q6}} + {{Q7}}) + {{Q8}}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"calculated": [
            {
                "name": "A1",
                "label": "{{Q1}} + ({{Q2}} + {{Q3}}) = ({{Q3}} + {{Q1}}) + {{Q2}}",
                "function": ""
            },
            {
                "name": "A2",
                "label": "({{Q4}} + {{Q5}}) + {{Q6}} = {{Q5}} + ({{Q4}} + {{Q6}})",
                "function": ""
            },
            {
                "name": "A3",
                "label": "{{Q7}} + {{Q8}} = {{Q8}} + {{Q7}}",
                "function": "",
                "incorrect": true,
                "feedback": "&lt;p&gt;You can see the commutative property in this addition: the order in which two numbers are added does not change the result of the addition.&lt;/p&gt;"
            },
            {
                "name": "A4",
                "label": "{{Q9}} + {{Q10}} + {{Q11}} = {{Q11}} + {{Q9}} + {{Q10}}",
                "function": "",
                "incorrect": true,
                "feedback": "&lt;p&gt;You can see the commutative property in this addition: the order in which two numbers are added does not change the result of the addition.&lt;/p&gt;"
            },
            {
                "name": "T1",
                "label": "",
                "function": "{{Q6}} + {{Q7}} + {{Q8}}",
                "temp": true
            }
        ],
        "uniques": true
    },
    "algorithm": {
        "name": "trueFalse",
        "template": "Multiple choice – standard",
        "params": {
            "countCorrect": 1,
            "countIncorrect": 2,
            "showCheckIcon": true
        }
    }
}</v>
      </c>
      <c r="AA102" s="8" t="s">
        <v>530</v>
      </c>
      <c r="AB102" s="21" t="str">
        <f t="shared" si="2"/>
        <v>M3-NyO-8b-I-1</v>
      </c>
      <c r="AC102" s="21" t="str">
        <f t="shared" si="3"/>
        <v>M3-NyO-8b-I-1-EN</v>
      </c>
      <c r="AD102" s="20" t="s">
        <v>47</v>
      </c>
      <c r="AE102" s="9"/>
      <c r="AF102" s="41"/>
      <c r="AG102" s="9" t="s">
        <v>49</v>
      </c>
    </row>
    <row r="103" ht="112.5" customHeight="1">
      <c r="A103" s="9" t="s">
        <v>523</v>
      </c>
      <c r="B103" s="8" t="s">
        <v>524</v>
      </c>
      <c r="C103" s="9" t="s">
        <v>50</v>
      </c>
      <c r="D103" s="10" t="s">
        <v>36</v>
      </c>
      <c r="E103" s="11"/>
      <c r="F103" s="12" t="s">
        <v>531</v>
      </c>
      <c r="G103" s="12"/>
      <c r="H103" s="12"/>
      <c r="I103" s="14" t="s">
        <v>38</v>
      </c>
      <c r="J103" s="11" t="s">
        <v>92</v>
      </c>
      <c r="K103" s="42" t="s">
        <v>532</v>
      </c>
      <c r="L103" s="13" t="s">
        <v>533</v>
      </c>
      <c r="M103" s="14" t="s">
        <v>42</v>
      </c>
      <c r="N103" s="15" t="s">
        <v>527</v>
      </c>
      <c r="O103" s="15" t="s">
        <v>534</v>
      </c>
      <c r="P103" s="18"/>
      <c r="Q103" s="21"/>
      <c r="R103" s="18"/>
      <c r="S103" s="18"/>
      <c r="T103" s="18"/>
      <c r="U103" s="18"/>
      <c r="V103" s="18"/>
      <c r="W103" s="18"/>
      <c r="X103" s="21"/>
      <c r="Y103" s="20" t="s">
        <v>45</v>
      </c>
      <c r="Z103" s="13" t="str">
        <f t="shared" si="1"/>
        <v>{
    "id": "M3-NyO-8b-E-1-EN",
    "stimulus": "&lt;p&gt;Use the associative property to calculate the following addition.&lt;/p&gt;",
    "template": "&lt;p&gt;({{Q1}} + {{Q2}}) + {{Q3}} = {{response}} + {{Q3}} = {{response}}&lt;/p&gt;&lt;p style=\"text-align: center\"&gt;{{Q1}} + ({{Q2}} + {{Q3}}) = {{Q1}} + {{response}} = {{response}}&lt;/p&gt;",
    "hint": "&lt;p&gt;Additions have associative property because the way the addends are grouped does not change the result.&lt;/p&gt;",
    "feedback": "&lt;p&gt;Additions have associative property because the way the addends are grouped does not change the result:&lt;/p&gt;&lt;p&gt;({{Q1}} + {{Q2}}) + {{Q3}} = {{Q1}} + ({{Q2}} + {{Q3}}) = {{A4}}&lt;/p&gt;",
    "seed": {
        "parameters": [
            {
                "name": "Q1",
                "label": null,
                "min": 100,
                "max": 9999,
                "step": 1
            },
            {
                "name": "Q2",
                "label": null,
                "min": 100,
                "max": 9999,
                "step": 1
            },
            {
                "name": "Q3",
                "label": null,
                "min": 100,
                "max": 9999,
                "step": 1
            }
        ],
        "calculated": [
            {
                "name": "A1",
                "label": "",
                "function": "{{Q1}}+{{Q2}}"
            },
            {
                "name": "A2",
                "label": "",
                "function": "{{Q1}}+{{Q2}}+{{Q3}}"
            },
            {
                "name": "A3",
                "label": "",
                "function": "{{Q2}}+{{Q3}}"
            },
            {
                "name": "A4",
                "label": "",
                "function": "{{Q1}}+{{Q2}}+{{Q3}}"
            }
        ],
        "uniques": true
    },
    "algorithm": {
        "name": "calculateOperation",
        "params": {
            "method": "equivLiteral",
            "keyboard": "NUMERICAL"
        }
    }
}</v>
      </c>
      <c r="AA103" s="8" t="s">
        <v>535</v>
      </c>
      <c r="AB103" s="21" t="str">
        <f t="shared" si="2"/>
        <v>M3-NyO-8b-E-1</v>
      </c>
      <c r="AC103" s="21" t="str">
        <f t="shared" si="3"/>
        <v>M3-NyO-8b-E-1-EN</v>
      </c>
      <c r="AD103" s="20" t="s">
        <v>47</v>
      </c>
      <c r="AE103" s="9"/>
      <c r="AF103" s="41"/>
      <c r="AG103" s="9" t="s">
        <v>49</v>
      </c>
    </row>
    <row r="104" ht="112.5" customHeight="1">
      <c r="A104" s="9" t="s">
        <v>523</v>
      </c>
      <c r="B104" s="8" t="s">
        <v>524</v>
      </c>
      <c r="C104" s="9" t="s">
        <v>50</v>
      </c>
      <c r="D104" s="10" t="s">
        <v>36</v>
      </c>
      <c r="E104" s="11"/>
      <c r="F104" s="12" t="s">
        <v>536</v>
      </c>
      <c r="G104" s="12"/>
      <c r="H104" s="12"/>
      <c r="I104" s="14" t="s">
        <v>38</v>
      </c>
      <c r="J104" s="11" t="s">
        <v>92</v>
      </c>
      <c r="K104" s="42" t="s">
        <v>532</v>
      </c>
      <c r="L104" s="13" t="s">
        <v>537</v>
      </c>
      <c r="M104" s="14" t="s">
        <v>42</v>
      </c>
      <c r="N104" s="15" t="s">
        <v>527</v>
      </c>
      <c r="O104" s="15" t="s">
        <v>534</v>
      </c>
      <c r="P104" s="18"/>
      <c r="Q104" s="21"/>
      <c r="R104" s="18"/>
      <c r="S104" s="18"/>
      <c r="T104" s="18"/>
      <c r="U104" s="18"/>
      <c r="V104" s="18"/>
      <c r="W104" s="18"/>
      <c r="X104" s="21"/>
      <c r="Y104" s="20" t="s">
        <v>45</v>
      </c>
      <c r="Z104" s="13" t="str">
        <f t="shared" si="1"/>
        <v>{
    "id": "M3-NyO-8b-E-2-EN",
    "stimulus": "&lt;p&gt;Use the associative property to calculate the following addition.&lt;/p&gt;",
    "template": "&lt;p style=\"text-align: center\"&gt;{{Q1}} + ({{Q2}} + {{Q3}}) = {{Q1}} + {{response}} = {{response}}&lt;/p&gt;&lt;p&gt;({{Q1}} + {{Q2}}) + {{Q3}} = {{response}} + {{Q3}} = {{response}}&lt;/p&gt;",
    "hint": "&lt;p&gt;Additions have associative property because the way the addends are grouped does not change the result.&lt;/p&gt;",
    "feedback": "&lt;p&gt;Additions have associative property because the way the addends are grouped does not change the result:&lt;/p&gt;&lt;p&gt;({{Q1}} + {{Q2}}) + {{Q3}} = {{Q1}} + ({{Q2}} + {{Q3}}) = {{A4}}&lt;/p&gt;",
    "seed": {
        "parameters": [
            {
                "name": "Q1",
                "label": null,
                "min": 100,
                "max": 9999,
                "step": 1
            },
            {
                "name": "Q2",
                "label": null,
                "min": 100,
                "max": 9999,
                "step": 1
            },
            {
                "name": "Q3",
                "label": null,
                "min": 100,
                "max": 9999,
                "step": 1
            }
        ],
        "calculated": [
            {
                "name": "A1",
                "label": "",
                "function": "{{Q2}}+{{Q3}}"
            },
            {
                "name": "A2",
                "label": "",
                "function": "{{Q1}}+{{Q2}}+{{Q3}}"
            },
            {
                "name": "A3",
                "label": "",
                "function": "{{Q1}}+{{Q2}}"
            },
            {
                "name": "A4",
                "label": "",
                "function": "{{Q1}}+{{Q2}}+{{Q3}}"
            }
        ],
        "uniques": true
    },
    "algorithm": {
        "name": "calculateOperation",
        "params": {
            "method": "equivLiteral",
            "keyboard": "NUMERICAL"
        }
    }
}</v>
      </c>
      <c r="AA104" s="8" t="s">
        <v>538</v>
      </c>
      <c r="AB104" s="21" t="str">
        <f t="shared" si="2"/>
        <v>M3-NyO-8b-E-2</v>
      </c>
      <c r="AC104" s="21" t="str">
        <f t="shared" si="3"/>
        <v>M3-NyO-8b-E-2-EN</v>
      </c>
      <c r="AD104" s="20" t="s">
        <v>47</v>
      </c>
      <c r="AE104" s="9"/>
      <c r="AF104" s="41"/>
      <c r="AG104" s="9" t="s">
        <v>49</v>
      </c>
    </row>
    <row r="105" ht="112.5" customHeight="1">
      <c r="A105" s="23" t="s">
        <v>539</v>
      </c>
      <c r="B105" s="22" t="s">
        <v>540</v>
      </c>
      <c r="C105" s="23" t="s">
        <v>35</v>
      </c>
      <c r="D105" s="10" t="s">
        <v>36</v>
      </c>
      <c r="E105" s="11"/>
      <c r="F105" s="24" t="s">
        <v>541</v>
      </c>
      <c r="G105" s="24"/>
      <c r="H105" s="24"/>
      <c r="I105" s="24"/>
      <c r="J105" s="23" t="s">
        <v>542</v>
      </c>
      <c r="K105" s="24" t="s">
        <v>543</v>
      </c>
      <c r="L105" s="22" t="s">
        <v>544</v>
      </c>
      <c r="M105" s="25" t="s">
        <v>42</v>
      </c>
      <c r="N105" s="22" t="s">
        <v>545</v>
      </c>
      <c r="O105" s="22" t="s">
        <v>546</v>
      </c>
      <c r="P105" s="22" t="s">
        <v>547</v>
      </c>
      <c r="Q105" s="21"/>
      <c r="R105" s="18"/>
      <c r="S105" s="18"/>
      <c r="T105" s="18"/>
      <c r="U105" s="18"/>
      <c r="V105" s="18"/>
      <c r="W105" s="18"/>
      <c r="X105" s="21"/>
      <c r="Y105" s="20" t="s">
        <v>45</v>
      </c>
      <c r="Z105" s="13" t="str">
        <f t="shared" si="1"/>
        <v>{
 "id": "M3-NyO-32a-I-1-EN",
 "stimulus": "&lt;p&gt;Match each subtraction with its result.&lt;/p&gt;",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65%;\"&gt;...{{T4}}&lt;/span&gt;\n\t\t\t&lt;span class=\"lemo-graphie-label\" style=\"position: absolute; right: 15%; top: 35%;\"&gt;{{Q21}}&lt;/span&gt;\n\t\t\t&lt;span class=\"lemo-graphie-label\" style=\"position: absolute; right: 15%; top: 8%;\"&gt;{{T1}}&lt;/span&gt;\n\t\t&lt;/div&gt;\n\t&lt;/div&gt;\n&lt;/div&gt;",
 "feedback": "&lt;p&gt;For example, the result of one of these subtractions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v>
      </c>
      <c r="AA105" s="54" t="s">
        <v>548</v>
      </c>
      <c r="AB105" s="21" t="str">
        <f t="shared" si="2"/>
        <v>M3-NyO-32a-I-1</v>
      </c>
      <c r="AC105" s="21" t="str">
        <f t="shared" si="3"/>
        <v>M3-NyO-32a-I-1-EN</v>
      </c>
      <c r="AD105" s="20" t="s">
        <v>47</v>
      </c>
      <c r="AE105" s="9"/>
      <c r="AF105" s="9" t="s">
        <v>48</v>
      </c>
      <c r="AG105" s="9" t="s">
        <v>49</v>
      </c>
    </row>
    <row r="106" ht="112.5" customHeight="1">
      <c r="A106" s="23" t="s">
        <v>539</v>
      </c>
      <c r="B106" s="22" t="s">
        <v>540</v>
      </c>
      <c r="C106" s="23" t="s">
        <v>50</v>
      </c>
      <c r="D106" s="10" t="s">
        <v>36</v>
      </c>
      <c r="E106" s="11"/>
      <c r="F106" s="22" t="s">
        <v>549</v>
      </c>
      <c r="G106" s="22"/>
      <c r="H106" s="24"/>
      <c r="I106" s="24"/>
      <c r="J106" s="23" t="s">
        <v>156</v>
      </c>
      <c r="K106" s="33" t="s">
        <v>550</v>
      </c>
      <c r="L106" s="22" t="s">
        <v>551</v>
      </c>
      <c r="M106" s="25" t="s">
        <v>42</v>
      </c>
      <c r="N106" s="22" t="s">
        <v>552</v>
      </c>
      <c r="O106" s="22" t="s">
        <v>553</v>
      </c>
      <c r="P106" s="22" t="s">
        <v>554</v>
      </c>
      <c r="Q106" s="21"/>
      <c r="R106" s="18"/>
      <c r="S106" s="18"/>
      <c r="T106" s="18"/>
      <c r="U106" s="18"/>
      <c r="V106" s="18"/>
      <c r="W106" s="18"/>
      <c r="X106" s="21"/>
      <c r="Y106" s="20" t="s">
        <v>45</v>
      </c>
      <c r="Z106" s="13" t="str">
        <f t="shared" si="1"/>
        <v>{
    "id": "M3-NyO-32a-E-1-EN",
    "stimulus": "&lt;p&gt;Type the result of the following subtraction.&lt;/p&gt;",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v>
      </c>
      <c r="AA106" s="55" t="s">
        <v>555</v>
      </c>
      <c r="AB106" s="21" t="str">
        <f t="shared" si="2"/>
        <v>M3-NyO-32a-E-1</v>
      </c>
      <c r="AC106" s="21" t="str">
        <f t="shared" si="3"/>
        <v>M3-NyO-32a-E-1-EN</v>
      </c>
      <c r="AD106" s="20" t="s">
        <v>47</v>
      </c>
      <c r="AE106" s="9"/>
      <c r="AF106" s="9" t="s">
        <v>48</v>
      </c>
      <c r="AG106" s="9" t="s">
        <v>49</v>
      </c>
    </row>
    <row r="107" ht="112.5" customHeight="1">
      <c r="A107" s="23" t="s">
        <v>539</v>
      </c>
      <c r="B107" s="22" t="s">
        <v>540</v>
      </c>
      <c r="C107" s="23" t="s">
        <v>68</v>
      </c>
      <c r="D107" s="10" t="s">
        <v>36</v>
      </c>
      <c r="E107" s="11"/>
      <c r="F107" s="22" t="s">
        <v>556</v>
      </c>
      <c r="G107" s="22"/>
      <c r="H107" s="24"/>
      <c r="I107" s="24"/>
      <c r="J107" s="23" t="s">
        <v>156</v>
      </c>
      <c r="K107" s="32" t="s">
        <v>557</v>
      </c>
      <c r="L107" s="32" t="s">
        <v>551</v>
      </c>
      <c r="M107" s="25" t="s">
        <v>42</v>
      </c>
      <c r="N107" s="22" t="s">
        <v>558</v>
      </c>
      <c r="O107" s="22" t="s">
        <v>553</v>
      </c>
      <c r="P107" s="22" t="s">
        <v>554</v>
      </c>
      <c r="Q107" s="21"/>
      <c r="R107" s="18"/>
      <c r="S107" s="18"/>
      <c r="T107" s="18"/>
      <c r="U107" s="18"/>
      <c r="V107" s="18"/>
      <c r="W107" s="18"/>
      <c r="X107" s="21"/>
      <c r="Y107" s="20" t="s">
        <v>45</v>
      </c>
      <c r="Z107" s="13" t="str">
        <f t="shared" si="1"/>
        <v>{
    "id": "M3-NyO-32a-A-1-EN",
    "stimulus": "&lt;p&gt;Felipe had a collection of {{T1}} stamps, but he has given away {{Q1}}. How many stamps does he have left?&lt;/p&gt;",
    "template": "&lt;p&gt;He has {{response}} stamps left.&lt;/p&gt;",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
    "seed": {
        "parameters": [
            {
                "name": "Q1",
                "label": null,
                "min": 100,
                "max": 400,
                "step": 1
            },
            {
                "name": "Q2",
                "label": null,
                "min": 100,
                "max": 300,
                "step": 1
            }
        ],
        "calculated": [
            {
                "name": "T1",
                "label": "{{function}}",
                "function": "{{Q1}}+{{Q2}}",
                "temp": true
            },
            {
                "name": "T2",
                "label": "{{function}}",
                "function": "{{Q2}}-math.floor({{Q2}}/10)*10",
                "temp": true
            },
            {
                "name": "A1",
                "label": "{{function}}",
                "function": "{{Q2}}"
            }
        ],
        "uniques": true
    },
    "algorithm": {
        "name": "calculateOperation",
        "params": {
            "method": "equivLiteral",
            "keyboard": "NUMERICAL"
        }
    }
}</v>
      </c>
      <c r="AA107" s="55" t="s">
        <v>559</v>
      </c>
      <c r="AB107" s="21" t="str">
        <f t="shared" si="2"/>
        <v>M3-NyO-32a-A-1</v>
      </c>
      <c r="AC107" s="21" t="str">
        <f t="shared" si="3"/>
        <v>M3-NyO-32a-A-1-EN</v>
      </c>
      <c r="AD107" s="20" t="s">
        <v>47</v>
      </c>
      <c r="AE107" s="9"/>
      <c r="AF107" s="9" t="s">
        <v>48</v>
      </c>
      <c r="AG107" s="9" t="s">
        <v>49</v>
      </c>
    </row>
    <row r="108" ht="112.5" customHeight="1">
      <c r="A108" s="23" t="s">
        <v>539</v>
      </c>
      <c r="B108" s="22" t="s">
        <v>540</v>
      </c>
      <c r="C108" s="23" t="s">
        <v>68</v>
      </c>
      <c r="D108" s="10" t="s">
        <v>36</v>
      </c>
      <c r="E108" s="11"/>
      <c r="F108" s="22" t="s">
        <v>560</v>
      </c>
      <c r="G108" s="22"/>
      <c r="H108" s="24"/>
      <c r="I108" s="24"/>
      <c r="J108" s="23" t="s">
        <v>156</v>
      </c>
      <c r="K108" s="32" t="s">
        <v>561</v>
      </c>
      <c r="L108" s="32" t="s">
        <v>551</v>
      </c>
      <c r="M108" s="25" t="s">
        <v>42</v>
      </c>
      <c r="N108" s="22" t="s">
        <v>552</v>
      </c>
      <c r="O108" s="22" t="s">
        <v>553</v>
      </c>
      <c r="P108" s="22" t="s">
        <v>554</v>
      </c>
      <c r="Q108" s="21"/>
      <c r="R108" s="18"/>
      <c r="S108" s="18"/>
      <c r="T108" s="18"/>
      <c r="U108" s="18"/>
      <c r="V108" s="18"/>
      <c r="W108" s="18"/>
      <c r="X108" s="21"/>
      <c r="Y108" s="20" t="s">
        <v>45</v>
      </c>
      <c r="Z108" s="13" t="str">
        <f t="shared" si="1"/>
        <v>{
    "id": "M3-NyO-32a-A-2-EN",
    "stimulus": "&lt;p&gt;An advertising company has to distribute {{T1}} brochures in one day. The employees on the morning shift have distributed {{Q1}}. How many brochures do the employees on the afternoon shift have left?&lt;/p&gt;",
    "template": "&lt;p&gt;They have {{response}} brochures left to hand out.&lt;/p&gt;",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v>
      </c>
      <c r="AA108" s="55" t="s">
        <v>562</v>
      </c>
      <c r="AB108" s="21" t="str">
        <f t="shared" si="2"/>
        <v>M3-NyO-32a-A-2</v>
      </c>
      <c r="AC108" s="21" t="str">
        <f t="shared" si="3"/>
        <v>M3-NyO-32a-A-2-EN</v>
      </c>
      <c r="AD108" s="20" t="s">
        <v>47</v>
      </c>
      <c r="AE108" s="9"/>
      <c r="AF108" s="9" t="s">
        <v>48</v>
      </c>
      <c r="AG108" s="9" t="s">
        <v>49</v>
      </c>
    </row>
    <row r="109" ht="112.5" customHeight="1">
      <c r="A109" s="23" t="s">
        <v>539</v>
      </c>
      <c r="B109" s="22" t="s">
        <v>540</v>
      </c>
      <c r="C109" s="23" t="s">
        <v>68</v>
      </c>
      <c r="D109" s="10" t="s">
        <v>36</v>
      </c>
      <c r="E109" s="11"/>
      <c r="F109" s="22" t="s">
        <v>563</v>
      </c>
      <c r="G109" s="22"/>
      <c r="H109" s="24"/>
      <c r="I109" s="24"/>
      <c r="J109" s="23" t="s">
        <v>156</v>
      </c>
      <c r="K109" s="32" t="s">
        <v>564</v>
      </c>
      <c r="L109" s="32" t="s">
        <v>551</v>
      </c>
      <c r="M109" s="25" t="s">
        <v>42</v>
      </c>
      <c r="N109" s="22" t="s">
        <v>552</v>
      </c>
      <c r="O109" s="22" t="s">
        <v>553</v>
      </c>
      <c r="P109" s="22" t="s">
        <v>554</v>
      </c>
      <c r="Q109" s="21"/>
      <c r="R109" s="18"/>
      <c r="S109" s="18"/>
      <c r="T109" s="18"/>
      <c r="U109" s="18"/>
      <c r="V109" s="18"/>
      <c r="W109" s="18"/>
      <c r="X109" s="21"/>
      <c r="Y109" s="20" t="s">
        <v>45</v>
      </c>
      <c r="Z109" s="13" t="str">
        <f t="shared" si="1"/>
        <v>{
    "id": "M3-NyO-32a-A-3-EN",
    "stimulus": "&lt;p&gt;For the next water polo match {{T1}} tickets have been put on sale. If {{Q1}} have been bought up to the day before the match, how many tickets are left to sell?&lt;/p&gt;",
    "template": "&lt;p&gt;{{response}} tickets left to sell.&lt;/p&gt;",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400,
                "max": 999,
                "step": 1
            },
            {
                "name": "Q2",
                "label": null,
                "min": 400,
                "max": 999,
                "step": 1
            }
        ],
        "calculated": [
            {
                "name": "T1",
                "label": "{{function}}",
                "function": "{{Q1}}+{{Q2}}",
                "temp": true
            },
            {
                "name": "T2",
                "label": "{{function}}",
                "function": "{{Q2}}-math.floor({{Q2}}/10)*10",
                "temp": true
            },
            {
                "name": "A1",
                "label": "{{function}}",
                "function": "{{Q2}}"
            }
        ],
        "uniques": true
    },
    "algorithm": {
        "name": "calculateOperation",
        "params": {
            "method": "equivLiteral",
            "keyboard": "NUMERICAL"
        }
    }
}</v>
      </c>
      <c r="AA109" s="8" t="s">
        <v>565</v>
      </c>
      <c r="AB109" s="21" t="str">
        <f t="shared" si="2"/>
        <v>M3-NyO-32a-A-3</v>
      </c>
      <c r="AC109" s="21" t="str">
        <f t="shared" si="3"/>
        <v>M3-NyO-32a-A-3-EN</v>
      </c>
      <c r="AD109" s="20" t="s">
        <v>47</v>
      </c>
      <c r="AE109" s="9"/>
      <c r="AF109" s="9" t="s">
        <v>48</v>
      </c>
      <c r="AG109" s="9" t="s">
        <v>49</v>
      </c>
    </row>
    <row r="110" ht="112.5" customHeight="1">
      <c r="A110" s="23" t="s">
        <v>566</v>
      </c>
      <c r="B110" s="24" t="s">
        <v>567</v>
      </c>
      <c r="C110" s="9" t="s">
        <v>35</v>
      </c>
      <c r="D110" s="10" t="s">
        <v>36</v>
      </c>
      <c r="E110" s="11"/>
      <c r="F110" s="65" t="s">
        <v>568</v>
      </c>
      <c r="G110" s="22"/>
      <c r="H110" s="24"/>
      <c r="I110" s="23" t="s">
        <v>428</v>
      </c>
      <c r="J110" s="9" t="s">
        <v>569</v>
      </c>
      <c r="K110" s="32" t="s">
        <v>570</v>
      </c>
      <c r="L110" s="33" t="s">
        <v>571</v>
      </c>
      <c r="M110" s="25" t="s">
        <v>42</v>
      </c>
      <c r="N110" s="32" t="s">
        <v>572</v>
      </c>
      <c r="O110" s="62" t="s">
        <v>573</v>
      </c>
      <c r="P110" s="22"/>
      <c r="Q110" s="21"/>
      <c r="R110" s="18"/>
      <c r="S110" s="18"/>
      <c r="T110" s="18"/>
      <c r="U110" s="18"/>
      <c r="V110" s="18"/>
      <c r="W110" s="18"/>
      <c r="X110" s="21"/>
      <c r="Y110" s="20" t="s">
        <v>45</v>
      </c>
      <c r="Z110" s="13" t="str">
        <f t="shared" si="1"/>
        <v>{
    "id": "M3-NyO-32b-I-1-EN",
    "stimulus": "&lt;p&gt;Select the result of this subtraction.&lt;/p&gt;&lt;p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110" s="8" t="s">
        <v>574</v>
      </c>
      <c r="AB110" s="21" t="str">
        <f t="shared" si="2"/>
        <v>M3-NyO-32b-I-1</v>
      </c>
      <c r="AC110" s="21" t="str">
        <f t="shared" si="3"/>
        <v>M3-NyO-32b-I-1-EN</v>
      </c>
      <c r="AD110" s="20"/>
      <c r="AE110" s="9"/>
      <c r="AF110" s="9" t="s">
        <v>48</v>
      </c>
      <c r="AG110" s="9" t="s">
        <v>49</v>
      </c>
    </row>
    <row r="111" ht="112.5" customHeight="1">
      <c r="A111" s="23" t="s">
        <v>566</v>
      </c>
      <c r="B111" s="24" t="s">
        <v>567</v>
      </c>
      <c r="C111" s="9" t="s">
        <v>50</v>
      </c>
      <c r="D111" s="10" t="s">
        <v>36</v>
      </c>
      <c r="E111" s="11"/>
      <c r="F111" s="66" t="s">
        <v>575</v>
      </c>
      <c r="G111" s="22" t="s">
        <v>576</v>
      </c>
      <c r="H111" s="24"/>
      <c r="I111" s="23" t="s">
        <v>428</v>
      </c>
      <c r="J111" s="23" t="s">
        <v>156</v>
      </c>
      <c r="K111" s="32" t="s">
        <v>577</v>
      </c>
      <c r="L111" s="32" t="s">
        <v>578</v>
      </c>
      <c r="M111" s="25" t="s">
        <v>42</v>
      </c>
      <c r="N111" s="32" t="s">
        <v>572</v>
      </c>
      <c r="O111" s="63" t="s">
        <v>579</v>
      </c>
      <c r="P111" s="22"/>
      <c r="Q111" s="21"/>
      <c r="R111" s="18"/>
      <c r="S111" s="18"/>
      <c r="T111" s="18"/>
      <c r="U111" s="18"/>
      <c r="V111" s="18"/>
      <c r="W111" s="18"/>
      <c r="X111" s="21"/>
      <c r="Y111" s="20" t="s">
        <v>45</v>
      </c>
      <c r="Z111" s="13" t="str">
        <f t="shared" si="1"/>
        <v>{
    "id": "M3-NyO-32b-E-1-EN",
    "stimulus": "&lt;p&gt;Calculate this subtraction with the help of the number line.&lt;/p&gt;&lt;div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1" s="8" t="s">
        <v>580</v>
      </c>
      <c r="AB111" s="21" t="str">
        <f t="shared" si="2"/>
        <v>M3-NyO-32b-E-1</v>
      </c>
      <c r="AC111" s="21" t="str">
        <f t="shared" si="3"/>
        <v>M3-NyO-32b-E-1-EN</v>
      </c>
      <c r="AD111" s="20"/>
      <c r="AE111" s="9"/>
      <c r="AF111" s="9" t="s">
        <v>48</v>
      </c>
      <c r="AG111" s="9" t="s">
        <v>49</v>
      </c>
    </row>
    <row r="112" ht="112.5" customHeight="1">
      <c r="A112" s="23" t="s">
        <v>566</v>
      </c>
      <c r="B112" s="24" t="s">
        <v>567</v>
      </c>
      <c r="C112" s="9" t="s">
        <v>68</v>
      </c>
      <c r="D112" s="10" t="s">
        <v>36</v>
      </c>
      <c r="E112" s="11"/>
      <c r="F112" s="67" t="s">
        <v>581</v>
      </c>
      <c r="G112" s="22" t="s">
        <v>582</v>
      </c>
      <c r="H112" s="24"/>
      <c r="I112" s="23" t="s">
        <v>428</v>
      </c>
      <c r="J112" s="23" t="s">
        <v>156</v>
      </c>
      <c r="K112" s="32" t="s">
        <v>577</v>
      </c>
      <c r="L112" s="32" t="s">
        <v>578</v>
      </c>
      <c r="M112" s="25" t="s">
        <v>42</v>
      </c>
      <c r="N112" s="32" t="s">
        <v>572</v>
      </c>
      <c r="O112" s="63" t="s">
        <v>583</v>
      </c>
      <c r="P112" s="22"/>
      <c r="Q112" s="21"/>
      <c r="R112" s="18"/>
      <c r="S112" s="18"/>
      <c r="T112" s="18"/>
      <c r="U112" s="18"/>
      <c r="V112" s="18"/>
      <c r="W112" s="18"/>
      <c r="X112" s="21"/>
      <c r="Y112" s="20" t="s">
        <v>45</v>
      </c>
      <c r="Z112" s="13" t="str">
        <f t="shared" si="1"/>
        <v>{
    "id": "M3-NyO-32b-A-1-EN",
    "stimulus": "&lt;p&gt;There are {{T1}} runners in a charity race. If {{Q1}} have crossed the finish line, how many runners have not crossed the finish line?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"&lt;p&gt;{{response}} people have not crossed the finish line.&lt;/p&gt;",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2" s="8" t="s">
        <v>584</v>
      </c>
      <c r="AB112" s="21" t="str">
        <f t="shared" si="2"/>
        <v>M3-NyO-32b-A-1</v>
      </c>
      <c r="AC112" s="21" t="str">
        <f t="shared" si="3"/>
        <v>M3-NyO-32b-A-1-EN</v>
      </c>
      <c r="AD112" s="20"/>
      <c r="AE112" s="9"/>
      <c r="AF112" s="9" t="s">
        <v>48</v>
      </c>
      <c r="AG112" s="9" t="s">
        <v>49</v>
      </c>
    </row>
    <row r="113" ht="112.5" customHeight="1">
      <c r="A113" s="23" t="s">
        <v>566</v>
      </c>
      <c r="B113" s="24" t="s">
        <v>567</v>
      </c>
      <c r="C113" s="9" t="s">
        <v>68</v>
      </c>
      <c r="D113" s="10" t="s">
        <v>36</v>
      </c>
      <c r="E113" s="11"/>
      <c r="F113" s="67" t="s">
        <v>585</v>
      </c>
      <c r="G113" s="22" t="s">
        <v>586</v>
      </c>
      <c r="H113" s="24"/>
      <c r="I113" s="23" t="s">
        <v>428</v>
      </c>
      <c r="J113" s="23" t="s">
        <v>156</v>
      </c>
      <c r="K113" s="32" t="s">
        <v>577</v>
      </c>
      <c r="L113" s="32" t="s">
        <v>578</v>
      </c>
      <c r="M113" s="25" t="s">
        <v>42</v>
      </c>
      <c r="N113" s="32" t="s">
        <v>572</v>
      </c>
      <c r="O113" s="63" t="s">
        <v>587</v>
      </c>
      <c r="P113" s="22"/>
      <c r="Q113" s="21"/>
      <c r="R113" s="18"/>
      <c r="S113" s="18"/>
      <c r="T113" s="18"/>
      <c r="U113" s="18"/>
      <c r="V113" s="18"/>
      <c r="W113" s="18"/>
      <c r="X113" s="21"/>
      <c r="Y113" s="20" t="s">
        <v>45</v>
      </c>
      <c r="Z113" s="13" t="str">
        <f t="shared" si="1"/>
        <v>{
    "id": "M3-NyO-32b-A-2-EN",
    "stimulus": "&lt;p&gt;A journalist has been asked to write a text of {{T1}} words, but he has only written {{Q1}} words so far. How many more words does he have to write?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"&lt;p&gt;He has to write {{response}} more words.&lt;/p&gt;",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3" s="8" t="s">
        <v>588</v>
      </c>
      <c r="AB113" s="21" t="str">
        <f t="shared" si="2"/>
        <v>M3-NyO-32b-A-2</v>
      </c>
      <c r="AC113" s="21" t="str">
        <f t="shared" si="3"/>
        <v>M3-NyO-32b-A-2-EN</v>
      </c>
      <c r="AD113" s="20"/>
      <c r="AE113" s="9"/>
      <c r="AF113" s="9" t="s">
        <v>48</v>
      </c>
      <c r="AG113" s="9" t="s">
        <v>49</v>
      </c>
    </row>
    <row r="114" ht="112.5" customHeight="1">
      <c r="A114" s="23" t="s">
        <v>566</v>
      </c>
      <c r="B114" s="24" t="s">
        <v>567</v>
      </c>
      <c r="C114" s="9" t="s">
        <v>68</v>
      </c>
      <c r="D114" s="10" t="s">
        <v>36</v>
      </c>
      <c r="E114" s="11"/>
      <c r="F114" s="67" t="s">
        <v>589</v>
      </c>
      <c r="G114" s="22" t="s">
        <v>590</v>
      </c>
      <c r="H114" s="24"/>
      <c r="I114" s="23" t="s">
        <v>428</v>
      </c>
      <c r="J114" s="23" t="s">
        <v>156</v>
      </c>
      <c r="K114" s="32" t="s">
        <v>577</v>
      </c>
      <c r="L114" s="32" t="s">
        <v>578</v>
      </c>
      <c r="M114" s="25" t="s">
        <v>42</v>
      </c>
      <c r="N114" s="32" t="s">
        <v>572</v>
      </c>
      <c r="O114" s="63" t="s">
        <v>591</v>
      </c>
      <c r="P114" s="22"/>
      <c r="Q114" s="21"/>
      <c r="R114" s="18"/>
      <c r="S114" s="18"/>
      <c r="T114" s="18"/>
      <c r="U114" s="18"/>
      <c r="V114" s="18"/>
      <c r="W114" s="18"/>
      <c r="X114" s="21"/>
      <c r="Y114" s="20" t="s">
        <v>45</v>
      </c>
      <c r="Z114" s="13" t="str">
        <f t="shared" si="1"/>
        <v>{
    "id": "M3-NyO-32b-A-3-EN",
    "stimulus": "&lt;p&gt;Richard and Gemma have already walked {{Q1}} m of the {{T1}} m of a trail. How many meters do they have to walk to finish? Use the number line to help you.&lt;/p&gt;&lt;div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"&lt;p&gt;They have to walk {{response}} m.&lt;/p&gt;",
    "hint": "&lt;p&gt;Start with the hundreds and then subtract the tens and ones.&lt;/p&gt;",
    "feedback": "&lt;p&gt;To subtract using the number line, start with the hundreds and then subtract the tens and ones.&lt;/p&gt;&lt;div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v>
      </c>
      <c r="AA114" s="8" t="s">
        <v>592</v>
      </c>
      <c r="AB114" s="21" t="str">
        <f t="shared" si="2"/>
        <v>M3-NyO-32b-A-3</v>
      </c>
      <c r="AC114" s="21" t="str">
        <f t="shared" si="3"/>
        <v>M3-NyO-32b-A-3-EN</v>
      </c>
      <c r="AD114" s="20"/>
      <c r="AE114" s="9"/>
      <c r="AF114" s="9" t="s">
        <v>48</v>
      </c>
      <c r="AG114" s="9" t="s">
        <v>49</v>
      </c>
    </row>
    <row r="115" ht="112.5" customHeight="1">
      <c r="A115" s="23" t="s">
        <v>593</v>
      </c>
      <c r="B115" s="22" t="s">
        <v>594</v>
      </c>
      <c r="C115" s="23" t="s">
        <v>35</v>
      </c>
      <c r="D115" s="10" t="s">
        <v>36</v>
      </c>
      <c r="E115" s="11"/>
      <c r="F115" s="24" t="s">
        <v>595</v>
      </c>
      <c r="G115" s="24"/>
      <c r="H115" s="24"/>
      <c r="I115" s="23" t="s">
        <v>403</v>
      </c>
      <c r="J115" s="23" t="s">
        <v>456</v>
      </c>
      <c r="K115" s="24" t="s">
        <v>596</v>
      </c>
      <c r="L115" s="24" t="s">
        <v>597</v>
      </c>
      <c r="M115" s="25" t="s">
        <v>322</v>
      </c>
      <c r="N115" s="15"/>
      <c r="O115" s="15"/>
      <c r="P115" s="18"/>
      <c r="Q115" s="21"/>
      <c r="R115" s="68"/>
      <c r="S115" s="68" t="s">
        <v>598</v>
      </c>
      <c r="T115" s="68" t="s">
        <v>599</v>
      </c>
      <c r="U115" s="68" t="s">
        <v>600</v>
      </c>
      <c r="V115" s="22" t="s">
        <v>601</v>
      </c>
      <c r="W115" s="18"/>
      <c r="X115" s="21"/>
      <c r="Y115" s="20" t="s">
        <v>45</v>
      </c>
      <c r="Z115" s="13" t="str">
        <f t="shared" si="1"/>
        <v>{
    "id": "M3-NyO-32c-I-1-EN",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"&lt;p&gt;To work on mental arithmetic, solve the following subtraction by grouping its terms together.&lt;/p&gt;&lt;p style=\"text-align: center\"&gt;{{T10}} − {{T11}} = ...&lt;/p&gt;",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"template": "Cloze with drag &amp; drop"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v>
      </c>
      <c r="AA115" s="8" t="s">
        <v>602</v>
      </c>
      <c r="AB115" s="21" t="str">
        <f t="shared" si="2"/>
        <v>M3-NyO-32c-I-1</v>
      </c>
      <c r="AC115" s="21" t="str">
        <f t="shared" si="3"/>
        <v>M3-NyO-32c-I-1-EN</v>
      </c>
      <c r="AD115" s="20" t="s">
        <v>47</v>
      </c>
      <c r="AE115" s="9"/>
      <c r="AF115" s="9" t="s">
        <v>48</v>
      </c>
      <c r="AG115" s="9" t="s">
        <v>49</v>
      </c>
    </row>
    <row r="116" ht="112.5" customHeight="1">
      <c r="A116" s="23" t="s">
        <v>593</v>
      </c>
      <c r="B116" s="22" t="s">
        <v>594</v>
      </c>
      <c r="C116" s="23" t="s">
        <v>50</v>
      </c>
      <c r="D116" s="10" t="s">
        <v>36</v>
      </c>
      <c r="E116" s="11"/>
      <c r="F116" s="24" t="s">
        <v>595</v>
      </c>
      <c r="G116" s="24"/>
      <c r="H116" s="24"/>
      <c r="I116" s="23" t="s">
        <v>403</v>
      </c>
      <c r="J116" s="23" t="s">
        <v>156</v>
      </c>
      <c r="K116" s="24" t="s">
        <v>596</v>
      </c>
      <c r="L116" s="24" t="s">
        <v>597</v>
      </c>
      <c r="M116" s="25" t="s">
        <v>322</v>
      </c>
      <c r="N116" s="15"/>
      <c r="O116" s="15"/>
      <c r="P116" s="18"/>
      <c r="Q116" s="21"/>
      <c r="R116" s="68"/>
      <c r="S116" s="68" t="s">
        <v>598</v>
      </c>
      <c r="T116" s="68" t="s">
        <v>599</v>
      </c>
      <c r="U116" s="68" t="s">
        <v>600</v>
      </c>
      <c r="V116" s="22" t="s">
        <v>601</v>
      </c>
      <c r="W116" s="18"/>
      <c r="X116" s="21"/>
      <c r="Y116" s="20" t="s">
        <v>45</v>
      </c>
      <c r="Z116" s="13" t="str">
        <f t="shared" si="1"/>
        <v>{
    "id": "M3-NyO-32c-E-1-EN",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"&lt;p&gt;To work on mental arithmetic, solve the following subtraction by grouping its terms together.&lt;/p&gt;&lt;p style=\"text-align: center\"&gt;{{T10}} − {{T11}} = ...&lt;/p&gt;",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v>
      </c>
      <c r="AA116" s="8" t="s">
        <v>603</v>
      </c>
      <c r="AB116" s="21" t="str">
        <f t="shared" si="2"/>
        <v>M3-NyO-32c-E-1</v>
      </c>
      <c r="AC116" s="21" t="str">
        <f t="shared" si="3"/>
        <v>M3-NyO-32c-E-1-EN</v>
      </c>
      <c r="AD116" s="20" t="s">
        <v>47</v>
      </c>
      <c r="AE116" s="9"/>
      <c r="AF116" s="9" t="s">
        <v>48</v>
      </c>
      <c r="AG116" s="9" t="s">
        <v>49</v>
      </c>
    </row>
    <row r="117" ht="112.5" customHeight="1">
      <c r="A117" s="23" t="s">
        <v>593</v>
      </c>
      <c r="B117" s="22" t="s">
        <v>594</v>
      </c>
      <c r="C117" s="23" t="s">
        <v>68</v>
      </c>
      <c r="D117" s="10" t="s">
        <v>36</v>
      </c>
      <c r="E117" s="11"/>
      <c r="F117" s="22" t="s">
        <v>604</v>
      </c>
      <c r="G117" s="22"/>
      <c r="H117" s="24"/>
      <c r="I117" s="23" t="s">
        <v>403</v>
      </c>
      <c r="J117" s="23" t="s">
        <v>156</v>
      </c>
      <c r="K117" s="24" t="s">
        <v>596</v>
      </c>
      <c r="L117" s="24" t="s">
        <v>597</v>
      </c>
      <c r="M117" s="25" t="s">
        <v>322</v>
      </c>
      <c r="N117" s="15"/>
      <c r="O117" s="15"/>
      <c r="P117" s="18"/>
      <c r="Q117" s="21"/>
      <c r="R117" s="68"/>
      <c r="S117" s="68" t="s">
        <v>598</v>
      </c>
      <c r="T117" s="68" t="s">
        <v>599</v>
      </c>
      <c r="U117" s="68" t="s">
        <v>600</v>
      </c>
      <c r="V117" s="22" t="s">
        <v>601</v>
      </c>
      <c r="W117" s="18"/>
      <c r="X117" s="21"/>
      <c r="Y117" s="20" t="s">
        <v>45</v>
      </c>
      <c r="Z117" s="13" t="str">
        <f t="shared" si="1"/>
        <v>{
    "id": "M3-NyO-32c-A-1-EN",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"&lt;p&gt;Elena has a meeting with her friends {{T10}} m away from her house. If she has already walked {{T11}} m, how many more will she have to walk to meet them? To work on mental arithmetic, solve the subtraction by grouping its terms.&lt;/p&gt;",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v>
      </c>
      <c r="AA117" s="8" t="s">
        <v>605</v>
      </c>
      <c r="AB117" s="21" t="str">
        <f t="shared" si="2"/>
        <v>M3-NyO-32c-A-1</v>
      </c>
      <c r="AC117" s="21" t="str">
        <f t="shared" si="3"/>
        <v>M3-NyO-32c-A-1-EN</v>
      </c>
      <c r="AD117" s="20" t="s">
        <v>47</v>
      </c>
      <c r="AE117" s="9"/>
      <c r="AF117" s="9" t="s">
        <v>48</v>
      </c>
      <c r="AG117" s="9" t="s">
        <v>49</v>
      </c>
    </row>
    <row r="118" ht="112.5" customHeight="1">
      <c r="A118" s="23" t="s">
        <v>593</v>
      </c>
      <c r="B118" s="22" t="s">
        <v>594</v>
      </c>
      <c r="C118" s="23" t="s">
        <v>68</v>
      </c>
      <c r="D118" s="10" t="s">
        <v>36</v>
      </c>
      <c r="E118" s="11"/>
      <c r="F118" s="22" t="s">
        <v>606</v>
      </c>
      <c r="G118" s="22"/>
      <c r="H118" s="36"/>
      <c r="I118" s="23" t="s">
        <v>403</v>
      </c>
      <c r="J118" s="23" t="s">
        <v>156</v>
      </c>
      <c r="K118" s="24" t="s">
        <v>596</v>
      </c>
      <c r="L118" s="24" t="s">
        <v>597</v>
      </c>
      <c r="M118" s="25" t="s">
        <v>322</v>
      </c>
      <c r="N118" s="15"/>
      <c r="O118" s="15"/>
      <c r="P118" s="18"/>
      <c r="Q118" s="21"/>
      <c r="R118" s="68"/>
      <c r="S118" s="68" t="s">
        <v>598</v>
      </c>
      <c r="T118" s="68" t="s">
        <v>599</v>
      </c>
      <c r="U118" s="68" t="s">
        <v>600</v>
      </c>
      <c r="V118" s="22" t="s">
        <v>601</v>
      </c>
      <c r="W118" s="18"/>
      <c r="X118" s="21"/>
      <c r="Y118" s="20" t="s">
        <v>45</v>
      </c>
      <c r="Z118" s="13" t="str">
        <f t="shared" si="1"/>
        <v>{
    "id": "M3-NyO-32c-A-2-EN",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"&lt;p&gt;Jack has {{T10}} seconds to finish a drawing. If {{T11}} seconds have already passed, how many seconds does he have left? To work on mental arithmetic, solve the subtraction by grouping its terms together.&lt;/p&gt;",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v>
      </c>
      <c r="AA118" s="8" t="s">
        <v>607</v>
      </c>
      <c r="AB118" s="21" t="str">
        <f t="shared" si="2"/>
        <v>M3-NyO-32c-A-2</v>
      </c>
      <c r="AC118" s="21" t="str">
        <f t="shared" si="3"/>
        <v>M3-NyO-32c-A-2-EN</v>
      </c>
      <c r="AD118" s="20" t="s">
        <v>47</v>
      </c>
      <c r="AE118" s="9"/>
      <c r="AF118" s="9" t="s">
        <v>48</v>
      </c>
      <c r="AG118" s="9" t="s">
        <v>49</v>
      </c>
    </row>
    <row r="119" ht="112.5" customHeight="1">
      <c r="A119" s="23" t="s">
        <v>593</v>
      </c>
      <c r="B119" s="22" t="s">
        <v>594</v>
      </c>
      <c r="C119" s="23" t="s">
        <v>68</v>
      </c>
      <c r="D119" s="10" t="s">
        <v>36</v>
      </c>
      <c r="E119" s="11"/>
      <c r="F119" s="22" t="s">
        <v>608</v>
      </c>
      <c r="G119" s="22"/>
      <c r="H119" s="36"/>
      <c r="I119" s="23" t="s">
        <v>403</v>
      </c>
      <c r="J119" s="23" t="s">
        <v>156</v>
      </c>
      <c r="K119" s="24" t="s">
        <v>596</v>
      </c>
      <c r="L119" s="24" t="s">
        <v>597</v>
      </c>
      <c r="M119" s="25" t="s">
        <v>322</v>
      </c>
      <c r="N119" s="15"/>
      <c r="O119" s="15"/>
      <c r="P119" s="18"/>
      <c r="Q119" s="21"/>
      <c r="R119" s="68"/>
      <c r="S119" s="68" t="s">
        <v>598</v>
      </c>
      <c r="T119" s="68" t="s">
        <v>599</v>
      </c>
      <c r="U119" s="68" t="s">
        <v>600</v>
      </c>
      <c r="V119" s="22" t="s">
        <v>601</v>
      </c>
      <c r="W119" s="18"/>
      <c r="X119" s="21"/>
      <c r="Y119" s="20" t="s">
        <v>45</v>
      </c>
      <c r="Z119" s="13" t="str">
        <f t="shared" si="1"/>
        <v>{
    "id": "M3-NyO-32c-A-3-EN",
    "seed": {
        "parameters": [
            {
                "name": "Q1",
                "label": null,
                "list": [
                    1,
                    2,
                    3,
                    4
                ]
            },
            {
                "name": "Q2",
                "label": null,
                "list": [
                    1,
                    2,
                    3,
                    4,
                    5
                ]
            },
            {
                "name": "Q3",
                "label": null,
                "list": [
                    1,
                    2,
                    3,
                    4
                ]
            },
            {
                "name": "Q4",
                "label": null,
                "list": [
                    1,
                    2,
                    3,
                    4,
                    5
                ]
            },
            {
                "name": "Q5",
                "label": null,
                "list": [
                    1,
                    2,
                    3,
                    4
                ]
            },
            {
                "name": "Q6",
                "label": null,
                "list": [
                    1,
                    2,
                    3,
                    4,
                    5
                ]
            }
        ],
        "uniques": false
    },
    "scaffolding": [
        {
            "id": "step-0",
            "stimulus": "&lt;p&gt;A cyclist rides {{T10}} km every week. If he has already ridden {{T11}} km this week, how many more kilometers are left? To work on mental arithmetic, solve the subtraction by grouping its terms.&lt;/p&gt;",
            "template": "&lt;p style=\"text-align: center\"&gt;{{T1}} − {{T2}} = {{response}}&lt;/p&gt;&lt;p style=\"text-align: center\"&gt;{{T3}} − {{T4}} = {{response}}&lt;/p&gt;&lt;p style=\"text-align: center\"&gt;{{T5}} − {{Q5}} = {{response}}&lt;/p&gt;&lt;p&gt;Therefore:&lt;/p&gt;&lt;p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"0-A1",
                        "label": "{{function}}",
                        "function": "{{Q2}}*100"
                    },
                    {
                        "name": "0-A2",
                        "label": "{{function}}",
                        "function": "{{Q4}}*10"
                    },
                    {
                        "name": "0-A3",
                        "label": "{{function}}",
                        "function": "{{Q6}}"
                    },
                    {
                        "name": "0-A4",
                        "label": "{{function}}",
                        "function": "{{Q2}}*100+{{Q4}}*10+{{Q6}}"
                    }
                ]
            },
            "algorithm": {
                "name": "calculateOperation",
                "params": {
                    "method": "equivLiteral",
            "keyboard": "NUMERICAL"
                }
            }
        },
        {
            "id": "step-1",
            "stimulus": "&lt;p&gt;To solve this subtraction, start with the hundreds first.&lt;/p&gt;",
            "template": "&lt;p style=\"text-align: center\"&gt;{{T1}} − {{T2}} = {{response}}&lt;/p&gt;",
            "seed": {
                "calculated": [
                    {
                        "name": "T1",
                        "label": "{{function}}",
                        "function": "({{Q1}}+{{Q2}})*100",
                        "temp": true
                    },
                    {
                        "name": "T2",
                        "label": "{{function}}",
                        "function": "{{Q1}}*100",
                        "temp": true
                    },
                    {
                        "name": "1-A1",
                        "label": "{{function}}",
                        "function": "{{Q2}}*100"
                    }
                ]
            },
            "algorithm": {
                "name": "calculateOperation",
                "params": {
                    "method": "equivLiteral",
            "keyboard": "NUMERICAL"
                }
            }
        },
        {
            "id": "step-2",
            "stimulus": "&lt;p&gt;Next, subtract the tens.&lt;/p&gt;",
            "template": "&lt;p style=\"text-align: center\"&gt;{{T3}} − {{T4}} = {{response}}&lt;/p&gt;",
            "seed": {
                "calculated": [
                    {
                        "name": "T3",
                        "label": "{{function}}",
                        "function": "({{Q3}}+{{Q4}})*10",
                        "temp": true
                    },
                    {
                        "name": "T4",
                        "label": "{{function}}",
                        "function": "{{Q3}}*10",
                        "temp": true
                    },
                    {
                        "name": "2-A1",
                        "label": "{{function}}",
                        "function": "{{Q4}}*10"
                    }
                ]
            },
            "algorithm": {
                "name": "calculateOperation",
                "params": {
                    "method": "equivLiteral",
            "keyboard": "NUMERICAL"
                }
            }
        },
        {
            "id": "step-3",
            "stimulus": "&lt;p&gt;And finally, the units.&lt;/p&gt;",
            "template": "&lt;p style=\"text-align: center\"&gt;{{T5}} − {{Q5}} = {{response}}&lt;/p&gt;",
            "seed": {
                "calculated": [
                    {
                        "name": "T5",
                        "label": "{{function}}",
                        "function": "{{Q5}}+{{Q6}}",
                        "temp": true
                    },
                    {
                        "name": "3-A1",
                        "label": "{{function}}",
                        "function": "{{Q6}}"
                    }
                ]
            },
            "algorithm": {
                "name": "calculateOperation",
                "params": {
                    "method": "equivLiteral",
            "keyboard": "NUMERICAL"
                }
            }
        },
        {
            "id": "step-4",
            "stimulus": "&lt;p&gt;Now use these results to mentally calculate this subtraction.&lt;/p&gt;",
            "template": "&lt;p style=\"text-align: center\"&gt;{{T1}} − {{T2}} = {{T-A1}}&lt;/p&gt;&lt;p style=\"text-align: center\"&gt;{{T3}} − {{T4}} = {{T-A2}}&lt;/p&gt;&lt;p style=\"text-align: center\"&gt;{{T5}} − {{Q5}} = {{T-A3}}&lt;/p&gt;&lt;p style=\"text-align: center\"&gt;{{T10}} − {{T11}} = {{response}}&lt;/p&gt;",
            "seed": {
                "calculated": [
                    {
                        "name": "T10",
                        "label": "{{function}}",
                        "function": "({{Q1}}+{{Q2}})*100+({{Q3}}+{{Q4}})*10+{{Q5}}+{{Q6}}",
                        "temp": true
                    },
                    {
                        "name": "T11",
                        "label": "{{function}}",
                        "function": "{{Q1}}*100+{{Q3}}*10+{{Q5}}",
                        "temp": true
                    },
                    {
                        "name": "T1",
                        "label": "{{function}}",
                        "function": "({{Q1}}+{{Q2}})*100",
                        "temp": true
                    },
                    {
                        "name": "T2",
                        "label": "{{function}}",
                        "function": "{{Q1}}*100",
                        "temp": true
                    },
                    {
                        "name": "T3",
                        "label": "{{function}}",
                        "function": "({{Q3}}+{{Q4}})*10",
                        "temp": true
                    },
                    {
                        "name": "T4",
                        "label": "{{function}}",
                        "function": "{{Q3}}*10",
                        "temp": true
                    },
                    {
                        "name": "T5",
                        "label": "{{function}}",
                        "function": "{{Q5}}+{{Q6}}",
                        "temp": true
                    },
                    {
                        "name": "T-A1",
                        "label": "{{function}}",
                        "function": "{{Q2}}*100",
                        "temp": true
                    },
                    {
                        "name": "T-A2",
                        "label": "{{function}}",
                        "function": "{{Q4}}*10",
                        "temp": true
                    },
                    {
                        "name": "T-A3",
                        "label": "{{function}}",
                        "function": "{{Q6}}",
                        "temp": true
                    },
                    {
                        "name": "4-A4",
                        "label": "{{function}}",
                        "function": "{{Q2}}*100+{{Q4}}*10+{{Q6}}"
                    }
                ]
            },
            "algorithm": {
                "name": "calculateOperation",
                "params": {
                    "method": "equivLiteral",
            "keyboard": "NUMERICAL"
                }
            }
        }
    ]
}</v>
      </c>
      <c r="AA119" s="8" t="s">
        <v>609</v>
      </c>
      <c r="AB119" s="21" t="str">
        <f t="shared" si="2"/>
        <v>M3-NyO-32c-A-3</v>
      </c>
      <c r="AC119" s="21" t="str">
        <f t="shared" si="3"/>
        <v>M3-NyO-32c-A-3-EN</v>
      </c>
      <c r="AD119" s="20" t="s">
        <v>47</v>
      </c>
      <c r="AE119" s="9"/>
      <c r="AF119" s="9" t="s">
        <v>48</v>
      </c>
      <c r="AG119" s="9" t="s">
        <v>49</v>
      </c>
    </row>
    <row r="120" ht="112.5" customHeight="1">
      <c r="A120" s="9" t="s">
        <v>610</v>
      </c>
      <c r="B120" s="8" t="s">
        <v>611</v>
      </c>
      <c r="C120" s="9" t="s">
        <v>35</v>
      </c>
      <c r="D120" s="10" t="s">
        <v>36</v>
      </c>
      <c r="E120" s="11"/>
      <c r="F120" s="13" t="s">
        <v>612</v>
      </c>
      <c r="G120" s="13"/>
      <c r="H120" s="12"/>
      <c r="I120" s="14" t="s">
        <v>38</v>
      </c>
      <c r="J120" s="20" t="s">
        <v>309</v>
      </c>
      <c r="K120" s="13" t="s">
        <v>613</v>
      </c>
      <c r="L120" s="13" t="s">
        <v>614</v>
      </c>
      <c r="M120" s="11" t="s">
        <v>42</v>
      </c>
      <c r="N120" s="26" t="s">
        <v>552</v>
      </c>
      <c r="O120" s="8" t="s">
        <v>553</v>
      </c>
      <c r="P120" s="18" t="s">
        <v>554</v>
      </c>
      <c r="Q120" s="21"/>
      <c r="R120" s="18"/>
      <c r="S120" s="18"/>
      <c r="T120" s="18"/>
      <c r="U120" s="18"/>
      <c r="V120" s="18"/>
      <c r="W120" s="18"/>
      <c r="X120" s="21"/>
      <c r="Y120" s="20" t="s">
        <v>45</v>
      </c>
      <c r="Z120" s="13" t="str">
        <f t="shared" si="1"/>
        <v>{
    "id": "M3-NyO-9a-I-1-EN",
    "stimulus": "&lt;p&gt;Choose the correct result of this subtraction.&lt;/p&gt;&lt;p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
            "columns": 3
        }
    }
}</v>
      </c>
      <c r="AA120" s="55" t="s">
        <v>615</v>
      </c>
      <c r="AB120" s="21" t="str">
        <f t="shared" si="2"/>
        <v>M3-NyO-9a-I-1</v>
      </c>
      <c r="AC120" s="21" t="str">
        <f t="shared" si="3"/>
        <v>M3-NyO-9a-I-1-EN</v>
      </c>
      <c r="AD120" s="20" t="s">
        <v>47</v>
      </c>
      <c r="AE120" s="23"/>
      <c r="AF120" s="41"/>
      <c r="AG120" s="9" t="s">
        <v>49</v>
      </c>
    </row>
    <row r="121" ht="112.5" customHeight="1">
      <c r="A121" s="9" t="s">
        <v>610</v>
      </c>
      <c r="B121" s="8" t="s">
        <v>611</v>
      </c>
      <c r="C121" s="9" t="s">
        <v>50</v>
      </c>
      <c r="D121" s="10" t="s">
        <v>36</v>
      </c>
      <c r="E121" s="11"/>
      <c r="F121" s="12" t="s">
        <v>616</v>
      </c>
      <c r="G121" s="12"/>
      <c r="H121" s="43"/>
      <c r="I121" s="14" t="s">
        <v>38</v>
      </c>
      <c r="J121" s="11" t="s">
        <v>92</v>
      </c>
      <c r="K121" s="13" t="s">
        <v>617</v>
      </c>
      <c r="L121" s="13" t="s">
        <v>618</v>
      </c>
      <c r="M121" s="11" t="s">
        <v>42</v>
      </c>
      <c r="N121" s="8" t="s">
        <v>619</v>
      </c>
      <c r="O121" s="8" t="s">
        <v>620</v>
      </c>
      <c r="P121" s="8" t="s">
        <v>621</v>
      </c>
      <c r="Q121" s="21"/>
      <c r="R121" s="18"/>
      <c r="S121" s="18"/>
      <c r="T121" s="18"/>
      <c r="U121" s="18"/>
      <c r="V121" s="18"/>
      <c r="W121" s="18"/>
      <c r="X121" s="21"/>
      <c r="Y121" s="20" t="s">
        <v>45</v>
      </c>
      <c r="Z121" s="13" t="str">
        <f t="shared" si="1"/>
        <v>{
    "id": "M3-NyO-9a-E-1-EN",
    "stimulus": "&lt;p&gt;Calculate this subtraction.&lt;/p&gt;",
    "template": "&lt;p style=\"text-align: center\"&gt;{{T1}} − {{Q2}}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"label": "",
                "function": "{{Q1}}-math.floor({{Q1}}/10)*10",
                "temp": true
            }
        ],
        "uniques": true
    },
    "algorithm": {
        "name": "calculateOperation",
        "params": {
            "method": "equivLiteral",
            "keyboard": "NUMERICAL"
        }
    }
}</v>
      </c>
      <c r="AA121" s="55" t="s">
        <v>622</v>
      </c>
      <c r="AB121" s="21" t="str">
        <f t="shared" si="2"/>
        <v>M3-NyO-9a-E-1</v>
      </c>
      <c r="AC121" s="21" t="str">
        <f t="shared" si="3"/>
        <v>M3-NyO-9a-E-1-EN</v>
      </c>
      <c r="AD121" s="20" t="s">
        <v>47</v>
      </c>
      <c r="AE121" s="23"/>
      <c r="AF121" s="41"/>
      <c r="AG121" s="9" t="s">
        <v>49</v>
      </c>
    </row>
    <row r="122" ht="112.5" customHeight="1">
      <c r="A122" s="9" t="s">
        <v>610</v>
      </c>
      <c r="B122" s="8" t="s">
        <v>611</v>
      </c>
      <c r="C122" s="9" t="s">
        <v>68</v>
      </c>
      <c r="D122" s="10" t="s">
        <v>36</v>
      </c>
      <c r="E122" s="11"/>
      <c r="F122" s="42" t="s">
        <v>623</v>
      </c>
      <c r="G122" s="42"/>
      <c r="H122" s="43"/>
      <c r="I122" s="14" t="s">
        <v>38</v>
      </c>
      <c r="J122" s="11" t="s">
        <v>92</v>
      </c>
      <c r="K122" s="43" t="s">
        <v>624</v>
      </c>
      <c r="L122" s="42" t="s">
        <v>618</v>
      </c>
      <c r="M122" s="11" t="s">
        <v>42</v>
      </c>
      <c r="N122" s="8" t="s">
        <v>619</v>
      </c>
      <c r="O122" s="8" t="s">
        <v>620</v>
      </c>
      <c r="P122" s="8" t="s">
        <v>621</v>
      </c>
      <c r="Q122" s="21"/>
      <c r="R122" s="18"/>
      <c r="S122" s="18"/>
      <c r="T122" s="18"/>
      <c r="U122" s="18"/>
      <c r="V122" s="18"/>
      <c r="W122" s="18"/>
      <c r="X122" s="21"/>
      <c r="Y122" s="20" t="s">
        <v>45</v>
      </c>
      <c r="Z122" s="13" t="str">
        <f t="shared" si="1"/>
        <v>{
    "id": "M3-NyO-9a-A-1-EN",
    "stimulus": "&lt;p&gt;A farmer has harvested {{T1}} pumpkins this year. She has sold {{Q2}} to a chain restaurant, while the rest have been distributed to local businesses. How many pumpkins did these get?&lt;/p&gt;",
    "template": "&lt;p&gt;She gave {{response}} pumpkins to local businesses.&lt;/p&gt;",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
            {
                "name": "T1",
                "label": "{{function}}",
                "function": "{{Q1}}+{{Q2}}",
                "temp": true
            },
            {
                "name": "T2",
                "label": "{{function}}",
                "function": "{{Q1}}-math.floor({{Q1}}/10)*10",
                "temp": true
            }
        ],
        "uniques": true
    },
    "algorithm": {
        "name": "calculateOperation",
        "params": {
            "method": "equivLiteral",
            "keyboard": "NUMERICAL"
        }
    }
}</v>
      </c>
      <c r="AA122" s="55" t="s">
        <v>625</v>
      </c>
      <c r="AB122" s="21" t="str">
        <f t="shared" si="2"/>
        <v>M3-NyO-9a-A-1</v>
      </c>
      <c r="AC122" s="21" t="str">
        <f t="shared" si="3"/>
        <v>M3-NyO-9a-A-1-EN</v>
      </c>
      <c r="AD122" s="20" t="s">
        <v>47</v>
      </c>
      <c r="AE122" s="23"/>
      <c r="AF122" s="41"/>
      <c r="AG122" s="9" t="s">
        <v>49</v>
      </c>
    </row>
    <row r="123" ht="112.5" customHeight="1">
      <c r="A123" s="9" t="s">
        <v>610</v>
      </c>
      <c r="B123" s="8" t="s">
        <v>611</v>
      </c>
      <c r="C123" s="9" t="s">
        <v>68</v>
      </c>
      <c r="D123" s="10" t="s">
        <v>36</v>
      </c>
      <c r="E123" s="11"/>
      <c r="F123" s="43" t="s">
        <v>626</v>
      </c>
      <c r="G123" s="43"/>
      <c r="H123" s="43"/>
      <c r="I123" s="14" t="s">
        <v>38</v>
      </c>
      <c r="J123" s="11" t="s">
        <v>92</v>
      </c>
      <c r="K123" s="13" t="s">
        <v>617</v>
      </c>
      <c r="L123" s="13" t="s">
        <v>618</v>
      </c>
      <c r="M123" s="11" t="s">
        <v>42</v>
      </c>
      <c r="N123" s="8" t="s">
        <v>619</v>
      </c>
      <c r="O123" s="8" t="s">
        <v>620</v>
      </c>
      <c r="P123" s="8" t="s">
        <v>621</v>
      </c>
      <c r="Q123" s="21"/>
      <c r="R123" s="18"/>
      <c r="S123" s="18"/>
      <c r="T123" s="18"/>
      <c r="U123" s="18"/>
      <c r="V123" s="18"/>
      <c r="W123" s="18"/>
      <c r="X123" s="21"/>
      <c r="Y123" s="20" t="s">
        <v>45</v>
      </c>
      <c r="Z123" s="13" t="str">
        <f t="shared" si="1"/>
        <v>{
    "id": "M3-NyO-9a-A-2-EN",
    "stimulus": "&lt;p&gt;Last year a company sold {{Q2}} board games, while this year they plan to sell &lt;span class=\"no-break\"&gt;{{T1}}.&lt;/span&gt; How many more do they have to sell to reach their goal?&lt;/p&gt;",
    "template": "&lt;p&gt;You have to sell {{response}} more games.&lt;/p&gt;",
    "hint": "&lt;div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"function": "{{Q1}}-math.floor({{Q1}}/10)*10",
                "temp": true
            }
        ],
        "uniques": true
    },
    "algorithm": {
        "name": "calculateOperation",
        "params": {
            "method": "equivLiteral",
            "keyboard": "NUMERICAL"
        }
    }
}</v>
      </c>
      <c r="AA123" s="55" t="s">
        <v>627</v>
      </c>
      <c r="AB123" s="21" t="str">
        <f t="shared" si="2"/>
        <v>M3-NyO-9a-A-2</v>
      </c>
      <c r="AC123" s="21" t="str">
        <f t="shared" si="3"/>
        <v>M3-NyO-9a-A-2-EN</v>
      </c>
      <c r="AD123" s="20" t="s">
        <v>47</v>
      </c>
      <c r="AE123" s="23"/>
      <c r="AF123" s="41"/>
      <c r="AG123" s="9" t="s">
        <v>49</v>
      </c>
    </row>
    <row r="124" ht="112.5" customHeight="1">
      <c r="A124" s="9" t="s">
        <v>610</v>
      </c>
      <c r="B124" s="8" t="s">
        <v>611</v>
      </c>
      <c r="C124" s="9" t="s">
        <v>68</v>
      </c>
      <c r="D124" s="10" t="s">
        <v>36</v>
      </c>
      <c r="E124" s="11"/>
      <c r="F124" s="12" t="s">
        <v>628</v>
      </c>
      <c r="G124" s="12"/>
      <c r="H124" s="43"/>
      <c r="I124" s="14" t="s">
        <v>38</v>
      </c>
      <c r="J124" s="11" t="s">
        <v>92</v>
      </c>
      <c r="K124" s="13" t="s">
        <v>617</v>
      </c>
      <c r="L124" s="13" t="s">
        <v>618</v>
      </c>
      <c r="M124" s="11" t="s">
        <v>42</v>
      </c>
      <c r="N124" s="8" t="s">
        <v>619</v>
      </c>
      <c r="O124" s="8" t="s">
        <v>620</v>
      </c>
      <c r="P124" s="8" t="s">
        <v>621</v>
      </c>
      <c r="Q124" s="21"/>
      <c r="R124" s="18"/>
      <c r="S124" s="18"/>
      <c r="T124" s="18"/>
      <c r="U124" s="18"/>
      <c r="V124" s="18"/>
      <c r="W124" s="18"/>
      <c r="X124" s="21"/>
      <c r="Y124" s="20" t="s">
        <v>45</v>
      </c>
      <c r="Z124" s="13" t="str">
        <f t="shared" si="1"/>
        <v>{
    "id": "M3-NyO-9a-A-3-EN",
    "stimulus": "&lt;p&gt;A reservoir storing {{T1}} l of water has had {{Q2}} l removed. How much water remains in the reservoir?&lt;/p&gt;",
    "template": "&lt;p&gt;There are {{response}} l left in the reservoir.&lt;/p&gt;",
    "hint": "&lt;div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the subtraction is:&lt;/p&gt;&lt;div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"group": 1
            },
            {
                "name": "T1",
                "function": "{{Q1}}+{{Q2}}",
                "temp": true
            },
            {
                "name": "T2",
                "function": "{{Q1}}-math.floor({{Q1}}/10)*10",
                "temp": true
            }
        ],
        "uniques": true
    },
    "algorithm": {
        "name": "calculateOperation",
        "params": {
            "method": "equivLiteral",
            "keyboard": "NUMERICAL"
        }
    }
}</v>
      </c>
      <c r="AA124" s="55" t="s">
        <v>629</v>
      </c>
      <c r="AB124" s="21" t="str">
        <f t="shared" si="2"/>
        <v>M3-NyO-9a-A-3</v>
      </c>
      <c r="AC124" s="21" t="str">
        <f t="shared" si="3"/>
        <v>M3-NyO-9a-A-3-EN</v>
      </c>
      <c r="AD124" s="20" t="s">
        <v>47</v>
      </c>
      <c r="AE124" s="23"/>
      <c r="AF124" s="41"/>
      <c r="AG124" s="9" t="s">
        <v>49</v>
      </c>
    </row>
    <row r="125" ht="112.5" customHeight="1">
      <c r="A125" s="9" t="s">
        <v>610</v>
      </c>
      <c r="B125" s="8" t="s">
        <v>611</v>
      </c>
      <c r="C125" s="9" t="s">
        <v>68</v>
      </c>
      <c r="D125" s="10" t="s">
        <v>36</v>
      </c>
      <c r="E125" s="11"/>
      <c r="F125" s="42" t="s">
        <v>630</v>
      </c>
      <c r="G125" s="42"/>
      <c r="H125" s="43"/>
      <c r="I125" s="14" t="s">
        <v>38</v>
      </c>
      <c r="J125" s="11" t="s">
        <v>92</v>
      </c>
      <c r="K125" s="43" t="s">
        <v>631</v>
      </c>
      <c r="L125" s="42" t="s">
        <v>618</v>
      </c>
      <c r="M125" s="11" t="s">
        <v>42</v>
      </c>
      <c r="N125" s="8" t="s">
        <v>619</v>
      </c>
      <c r="O125" s="8" t="s">
        <v>620</v>
      </c>
      <c r="P125" s="8" t="s">
        <v>621</v>
      </c>
      <c r="Q125" s="21"/>
      <c r="R125" s="18"/>
      <c r="S125" s="18"/>
      <c r="T125" s="18"/>
      <c r="U125" s="18"/>
      <c r="V125" s="18"/>
      <c r="W125" s="18"/>
      <c r="X125" s="21"/>
      <c r="Y125" s="20" t="s">
        <v>45</v>
      </c>
      <c r="Z125" s="13" t="str">
        <f t="shared" si="1"/>
        <v>{
    "id": "M3-NyO-9a-A-4-EN",
    "stimulus": "&lt;p&gt;The distance an airplane has to travel is &lt;span class=\"no-break\"&gt;{{T1}} km&lt;/span&gt; and has only traveled &lt;span class=\"no-break\"&gt;{{Q2}} km.&lt;/span&gt; How many kilometers does it have left?&lt;/p&gt;",
    "template": "&lt;p&gt;The plane has {{response}} km to go.&lt;/p&gt;",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2000,
                "step": 1
            },
            {
                "name": "Q2",
                "label": null,
                "min": 100,
                "max": 2000,
                "step": 1
            }
        ],
        "calculated": [
            {
                "name": "A1",
                "label": "{{function}}",
                "function": "{{Q1}}"
            },
            {
                "name": "T1",
                "label": "{{function}}",
                "function": "{{Q1}}+{{Q2}}",
                "temp": true
            },
            {
                "name": "T2",
                "label": "{{function}}",
                "function": "{{Q1}}-math.floor({{Q1}}/10)*10",
                "temp": true
            }
        ],
        "uniques": true
    },
    "algorithm": {
        "name": "calculateOperation",
        "params": {
            "method": "equivLiteral",
            "keyboard": "NUMERICAL"
        }
    }
}</v>
      </c>
      <c r="AA125" s="55" t="s">
        <v>632</v>
      </c>
      <c r="AB125" s="21" t="str">
        <f t="shared" si="2"/>
        <v>M3-NyO-9a-A-4</v>
      </c>
      <c r="AC125" s="21" t="str">
        <f t="shared" si="3"/>
        <v>M3-NyO-9a-A-4-EN</v>
      </c>
      <c r="AD125" s="20" t="s">
        <v>47</v>
      </c>
      <c r="AE125" s="23"/>
      <c r="AF125" s="41"/>
      <c r="AG125" s="9" t="s">
        <v>49</v>
      </c>
    </row>
    <row r="126" ht="112.5" customHeight="1">
      <c r="A126" s="9" t="s">
        <v>610</v>
      </c>
      <c r="B126" s="8" t="s">
        <v>611</v>
      </c>
      <c r="C126" s="9" t="s">
        <v>68</v>
      </c>
      <c r="D126" s="10" t="s">
        <v>36</v>
      </c>
      <c r="E126" s="11"/>
      <c r="F126" s="42" t="s">
        <v>633</v>
      </c>
      <c r="G126" s="42"/>
      <c r="H126" s="43"/>
      <c r="I126" s="14" t="s">
        <v>38</v>
      </c>
      <c r="J126" s="11" t="s">
        <v>92</v>
      </c>
      <c r="K126" s="42" t="s">
        <v>624</v>
      </c>
      <c r="L126" s="42" t="s">
        <v>618</v>
      </c>
      <c r="M126" s="11" t="s">
        <v>42</v>
      </c>
      <c r="N126" s="8" t="s">
        <v>619</v>
      </c>
      <c r="O126" s="8" t="s">
        <v>620</v>
      </c>
      <c r="P126" s="8" t="s">
        <v>621</v>
      </c>
      <c r="Q126" s="21"/>
      <c r="R126" s="18"/>
      <c r="S126" s="18"/>
      <c r="T126" s="18"/>
      <c r="U126" s="18"/>
      <c r="V126" s="18"/>
      <c r="W126" s="18"/>
      <c r="X126" s="21"/>
      <c r="Y126" s="20" t="s">
        <v>45</v>
      </c>
      <c r="Z126" s="13" t="str">
        <f t="shared" si="1"/>
        <v>{
    "id": "M3-NyO-9a-A-5-EN",
    "stimulus": "&lt;p&gt;A plant has to recycle &lt;span class=\"no-break\"&gt;{{T1}} kg of paper.&lt;/span&gt; If it has already recycled &lt;span class=\"no-break\" break\"&gt;{{Q2}} kg,&lt;/span&gt; how many kilograms are left?&lt;/p&gt;",
    "template": "&lt;p&gt;There are {{response}} kg left to recycle.&lt;/p&gt;",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
    "feedback": "&lt;p&gt;The result of this subtraction is:&lt;/p&gt;&lt;div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
    "seed": {
        "parameters": [
            {
                "name": "Q1",
                "label": null,
                "min": 100,
                "max": 5000,
                "step": 1
            },
            {
                "name": "Q2",
                "label": null,
                "min": 100,
                "max": 5000,
                "step": 1
            }
        ],
        "calculated": [
            {
                "name": "A1",
                "label": "{{function}}",
                "function": "{{Q1}}"
            },
            {
                "name": "T1",
                "label": "{{function}}",
                "function": "{{Q1}}+{{Q2}}",
                "temp": true
            },
            {
                "name": "T2",
                "label": "{{function}}",
                "function": "{{Q1}}-math.floor({{Q1}}/10)*10",
                "temp": true
            }
        ],
        "uniques": true
    },
    "algorithm": {
        "name": "calculateOperation",
        "params": {
            "method": "equivLiteral",
            "keyboard": "NUMERICAL"
        }
    }
}</v>
      </c>
      <c r="AA126" s="55" t="s">
        <v>634</v>
      </c>
      <c r="AB126" s="21" t="str">
        <f t="shared" si="2"/>
        <v>M3-NyO-9a-A-5</v>
      </c>
      <c r="AC126" s="21" t="str">
        <f t="shared" si="3"/>
        <v>M3-NyO-9a-A-5-EN</v>
      </c>
      <c r="AD126" s="20" t="s">
        <v>47</v>
      </c>
      <c r="AE126" s="23"/>
      <c r="AF126" s="41"/>
      <c r="AG126" s="9" t="s">
        <v>49</v>
      </c>
    </row>
    <row r="127" ht="112.5" customHeight="1">
      <c r="A127" s="9" t="s">
        <v>635</v>
      </c>
      <c r="B127" s="8" t="s">
        <v>636</v>
      </c>
      <c r="C127" s="9" t="s">
        <v>35</v>
      </c>
      <c r="D127" s="10" t="s">
        <v>36</v>
      </c>
      <c r="E127" s="11"/>
      <c r="F127" s="42" t="s">
        <v>637</v>
      </c>
      <c r="G127" s="42"/>
      <c r="H127" s="12" t="s">
        <v>638</v>
      </c>
      <c r="I127" s="14" t="s">
        <v>38</v>
      </c>
      <c r="J127" s="11" t="s">
        <v>309</v>
      </c>
      <c r="K127" s="13" t="s">
        <v>639</v>
      </c>
      <c r="L127" s="13" t="s">
        <v>640</v>
      </c>
      <c r="M127" s="14" t="s">
        <v>42</v>
      </c>
      <c r="N127" s="30" t="s">
        <v>641</v>
      </c>
      <c r="O127" s="30" t="s">
        <v>642</v>
      </c>
      <c r="P127" s="8"/>
      <c r="Q127" s="20"/>
      <c r="R127" s="8"/>
      <c r="S127" s="8"/>
      <c r="T127" s="8"/>
      <c r="U127" s="8"/>
      <c r="V127" s="8"/>
      <c r="W127" s="8"/>
      <c r="X127" s="20"/>
      <c r="Y127" s="20" t="s">
        <v>45</v>
      </c>
      <c r="Z127" s="13" t="str">
        <f t="shared" si="1"/>
        <v>{
    "id": "M3-NyO-10a-I-1-EN",
    "stimulus": "&lt;p&gt;Check the subtraction to complete this operation.&lt;/p&gt;&lt;p style=\"text-align: center\"&gt;... − {{Q1}} = {{Q2}}&lt;/p&gt;",
    "hint": "&lt;p&gt;To check the subtraction, add the subtrahend and the difference to get the minuend.&lt;/p&gt;",
    "feedback": "&lt;p&gt;To check the subtraction, add the subtrahend and the difference to get the minuend:&lt;/p&gt;&lt;p style=\"text-align: center\"&gt;{{Q1}}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AA127" s="8" t="s">
        <v>643</v>
      </c>
      <c r="AB127" s="21" t="str">
        <f t="shared" si="2"/>
        <v>M3-NyO-10a-I-1</v>
      </c>
      <c r="AC127" s="21" t="str">
        <f t="shared" si="3"/>
        <v>M3-NyO-10a-I-1-EN</v>
      </c>
      <c r="AD127" s="20" t="s">
        <v>47</v>
      </c>
      <c r="AE127" s="9"/>
      <c r="AF127" s="41"/>
      <c r="AG127" s="9" t="s">
        <v>49</v>
      </c>
    </row>
    <row r="128" ht="112.5" customHeight="1">
      <c r="A128" s="9" t="s">
        <v>635</v>
      </c>
      <c r="B128" s="8" t="s">
        <v>636</v>
      </c>
      <c r="C128" s="9" t="s">
        <v>50</v>
      </c>
      <c r="D128" s="10" t="s">
        <v>36</v>
      </c>
      <c r="E128" s="11"/>
      <c r="F128" s="42" t="s">
        <v>644</v>
      </c>
      <c r="G128" s="42"/>
      <c r="H128" s="12" t="s">
        <v>645</v>
      </c>
      <c r="I128" s="11" t="s">
        <v>38</v>
      </c>
      <c r="J128" s="11" t="s">
        <v>92</v>
      </c>
      <c r="K128" s="12" t="s">
        <v>646</v>
      </c>
      <c r="L128" s="13" t="s">
        <v>647</v>
      </c>
      <c r="M128" s="14" t="s">
        <v>42</v>
      </c>
      <c r="N128" s="30" t="s">
        <v>641</v>
      </c>
      <c r="O128" s="30" t="s">
        <v>648</v>
      </c>
      <c r="P128" s="30"/>
      <c r="Q128" s="14"/>
      <c r="R128" s="26"/>
      <c r="S128" s="26"/>
      <c r="T128" s="26"/>
      <c r="U128" s="26"/>
      <c r="V128" s="26"/>
      <c r="W128" s="26"/>
      <c r="X128" s="12"/>
      <c r="Y128" s="20" t="s">
        <v>45</v>
      </c>
      <c r="Z128" s="13" t="str">
        <f t="shared" si="1"/>
        <v>{
    "id": "M3-NyO-10a-E-1-EN",
    "stimulus": "&lt;p&gt;Check the subtraction to complete this operation.&lt;/p&gt;",
    "template": "&lt;p style=\"text-align: center\"&gt;{{response}} − {{Q1}} = {{Q2}}&lt;/p&gt;",
    "hint": "&lt;p&gt;To check the subtraction, add the subtrahend and the difference to get the minuend.&lt;/p&gt;",
    "feedback": "&lt;p&gt;To check the subtraction, add the subtrahend and the difference to get the minuend:&lt;/p&gt;&lt;p style=\"text-align: center\"&gt;{{Q1}} + {{Q2}} = {{A1}}&lt;/p&gt;",
    "seed": {
        "parameters": [
            {
                "name": "Q1",
                "label": null,
                "min": 100,
                "max": 5000,
                "step": 1
            },
            {
                "name": "Q2",
                "label": null,
                "min": 100,
                "max": 5000,
                "step": 1
            }
        ],
        "calculated": [
            {
                "name": "A1",
                "label": "{{function}}",
                "function": "{{Q1}}+{{Q2}}",
                "group": 1
            }
        ],
        "uniques": true
    },
    "algorithm": {
        "name": "calculateOperation",
        "params": {
            "method": "equivLiteral",
            "keyboard": "NUMERICAL"
        }
    }
}</v>
      </c>
      <c r="AA128" s="8" t="s">
        <v>649</v>
      </c>
      <c r="AB128" s="21" t="str">
        <f t="shared" si="2"/>
        <v>M3-NyO-10a-E-1</v>
      </c>
      <c r="AC128" s="21" t="str">
        <f t="shared" si="3"/>
        <v>M3-NyO-10a-E-1-EN</v>
      </c>
      <c r="AD128" s="20" t="s">
        <v>47</v>
      </c>
      <c r="AE128" s="9"/>
      <c r="AF128" s="41"/>
      <c r="AG128" s="9" t="s">
        <v>49</v>
      </c>
    </row>
    <row r="129" ht="112.5" customHeight="1">
      <c r="A129" s="9" t="s">
        <v>650</v>
      </c>
      <c r="B129" s="8" t="s">
        <v>651</v>
      </c>
      <c r="C129" s="9" t="s">
        <v>35</v>
      </c>
      <c r="D129" s="10" t="s">
        <v>36</v>
      </c>
      <c r="E129" s="11"/>
      <c r="F129" s="12" t="s">
        <v>652</v>
      </c>
      <c r="G129" s="12"/>
      <c r="H129" s="69" t="s">
        <v>653</v>
      </c>
      <c r="I129" s="14" t="s">
        <v>38</v>
      </c>
      <c r="J129" s="14" t="s">
        <v>654</v>
      </c>
      <c r="K129" s="43" t="s">
        <v>655</v>
      </c>
      <c r="L129" s="42" t="s">
        <v>656</v>
      </c>
      <c r="M129" s="14" t="s">
        <v>42</v>
      </c>
      <c r="N129" s="15" t="s">
        <v>657</v>
      </c>
      <c r="O129" s="15" t="s">
        <v>658</v>
      </c>
      <c r="P129" s="15" t="s">
        <v>516</v>
      </c>
      <c r="Q129" s="21"/>
      <c r="R129" s="18"/>
      <c r="S129" s="18"/>
      <c r="T129" s="18"/>
      <c r="U129" s="18"/>
      <c r="V129" s="18"/>
      <c r="W129" s="18"/>
      <c r="X129" s="21"/>
      <c r="Y129" s="20" t="s">
        <v>45</v>
      </c>
      <c r="Z129" s="13" t="str">
        <f t="shared" si="1"/>
        <v>{
    "id": "M3-NyO-11a-I-1-EN",
    "stimulus": "&lt;p&gt;Drag the correct solution.&lt;/p&gt;",
    "template": "&lt;p style=\"text-align: center\"&gt;{{Q1}} + {{Q2}} − {{Q3}} = {{response}}&lt;/p&gt;",
    "hint": "&lt;p&gt;First solve the addition and then the subtraction.&lt;/p&gt;",
    "feedback": "&lt;p&gt;First solve the addition:&lt;/p&gt;&lt;p style=\"text-align: center\"&gt;{{Q1}} + {{Q2}} = {{T1}}&lt;/p&gt;&lt;p&gt;Then solve the subtraction:&lt;/p&gt;&lt;p style=\"text-align: center\"&gt;{{T1}} − {{Q3}} = {{A1}}&lt;/p&gt;",
    "seed": {
        "parameters": [
            {
                "name": "Q1",
                "label": null,
                "min": 20,
                "max": 50,
                "step": 1
            },
            {
                "name": "Q2",
                "label": null,
                "min": 20,
                "max": 50,
                "step": 1
            },
            {
                "name": "Q3",
                "label": null,
                "min": 10,
                "max": 30,
                "step": 1
            },
            {
                "name": "Q4",
                "label": null,
                "min": 1,
                "max": 9,
                "step": 1
            }
        ],
        "calculated": [
            {
                "name": "A1",
                "label": "{{function}}",
                "function": "{{Q1}}+{{Q2}}-{{Q3}}"
            },
            {
                "name": "A2",
                "label": "{{function}}",
                "function": "{{Q1}}+{{Q2}}+{{Q3}}",
                "incorrect": true
            },
            {
                "name": "A3",
                "label": "{{function}}",
                "function": "{{Q1}}+{{Q2}}-{{Q3}}+{{Q4}}",
                "incorrect": true
            },
            {
                "name": "T1",
                "label": "",
                "function": "{{Q1}}+{{Q2}}",
                "temp": true
            }
        ],
        "uniques": true
    },
    "algorithm": {
        "name": "calculateOperation",
        "template": "Cloze with drag &amp; drop"
    }
}</v>
      </c>
      <c r="AA129" s="8" t="s">
        <v>659</v>
      </c>
      <c r="AB129" s="21" t="str">
        <f t="shared" si="2"/>
        <v>M3-NyO-11a-I-1</v>
      </c>
      <c r="AC129" s="21" t="str">
        <f t="shared" si="3"/>
        <v>M3-NyO-11a-I-1-EN</v>
      </c>
      <c r="AD129" s="20" t="s">
        <v>47</v>
      </c>
      <c r="AE129" s="10"/>
      <c r="AF129" s="41"/>
      <c r="AG129" s="9" t="s">
        <v>49</v>
      </c>
    </row>
    <row r="130" ht="112.5" customHeight="1">
      <c r="A130" s="9" t="s">
        <v>650</v>
      </c>
      <c r="B130" s="8" t="s">
        <v>651</v>
      </c>
      <c r="C130" s="9" t="s">
        <v>35</v>
      </c>
      <c r="D130" s="10" t="s">
        <v>36</v>
      </c>
      <c r="E130" s="11"/>
      <c r="F130" s="12" t="s">
        <v>660</v>
      </c>
      <c r="G130" s="12"/>
      <c r="H130" s="69" t="s">
        <v>653</v>
      </c>
      <c r="I130" s="14" t="s">
        <v>38</v>
      </c>
      <c r="J130" s="14" t="s">
        <v>654</v>
      </c>
      <c r="K130" s="43" t="s">
        <v>661</v>
      </c>
      <c r="L130" s="43" t="s">
        <v>662</v>
      </c>
      <c r="M130" s="14" t="s">
        <v>42</v>
      </c>
      <c r="N130" s="15" t="s">
        <v>663</v>
      </c>
      <c r="O130" s="15" t="s">
        <v>664</v>
      </c>
      <c r="P130" s="15" t="s">
        <v>665</v>
      </c>
      <c r="Q130" s="21"/>
      <c r="R130" s="18"/>
      <c r="S130" s="18"/>
      <c r="T130" s="18"/>
      <c r="U130" s="18"/>
      <c r="V130" s="18"/>
      <c r="W130" s="18"/>
      <c r="X130" s="21"/>
      <c r="Y130" s="20" t="s">
        <v>45</v>
      </c>
      <c r="Z130" s="13" t="str">
        <f t="shared" si="1"/>
        <v>{
    "id": "M3-NyO-11a-I-2-EN",
    "stimulus": "&lt;p&gt;Drag the correct solution.&lt;/p&gt;",
    "template": "&lt;p style=\"text-align: center\"&gt;{{Q1}} − {{Q2}} + {{Q3}} = {{response}}&lt;/p&gt;",
    "hint": "&lt;p&gt;First solve the subtraction and then the addition.&lt;/p&gt;",
    "feedback": "&lt;p&gt;First solve the subtraction:&lt;/p&gt;&lt;p style=\"text-align: center\"&gt;{{Q1}} − {{Q2}} = {{T1}}&lt;/p&gt;&lt;p&gt;Then solve the addition:&lt;/p&gt;&lt;p style=\"text-align: center\"&gt;{{T1}} + {{Q3}} = {{A1}}&lt;/p&gt;",
    "seed": {
        "parameters": [
            {
                "name": "Q1",
                "label": null,
                "min": 50,
                "max": 90,
                "step": 1
            },
            {
                "name": "Q2",
                "label": null,
                "min": 10,
                "max": 25,
                "step": 1
            },
            {
                "name": "Q3",
                "label": null,
                "min": 10,
                "max": 25,
                "step": 1
            }
        ],
        "calculated": [
            {
                "name": "A1",
                "label": "{{function}}",
                "function": "{{Q1}}-{{Q2}}+{{Q3}}"
            },
            {
                "name": "A2",
                "label": "{{function}}",
                "function": "{{Q1}}+{{Q2}}-{{Q3}}",
                "incorrect": true
            },
            {
                "name": "A3",
                "label": "{{function}}",
                "function": "{{Q1}}+{{Q2}}+{{Q3}}",
                "incorrect": true
            },
            {
                "name": "T1",
                "label": "",
                "function": "{{Q1}}-{{Q2}}",
                "temp": true
            }
        ],
        "uniques": true
    },
    "algorithm": {
        "name": "calculateOperation",
        "template": "Cloze with drag &amp; drop"
    }
}</v>
      </c>
      <c r="AA130" s="8" t="s">
        <v>666</v>
      </c>
      <c r="AB130" s="21" t="str">
        <f t="shared" si="2"/>
        <v>M3-NyO-11a-I-2</v>
      </c>
      <c r="AC130" s="21" t="str">
        <f t="shared" si="3"/>
        <v>M3-NyO-11a-I-2-EN</v>
      </c>
      <c r="AD130" s="20" t="s">
        <v>47</v>
      </c>
      <c r="AE130" s="10"/>
      <c r="AF130" s="41"/>
      <c r="AG130" s="9" t="s">
        <v>49</v>
      </c>
    </row>
    <row r="131" ht="112.5" customHeight="1">
      <c r="A131" s="9" t="s">
        <v>650</v>
      </c>
      <c r="B131" s="8" t="s">
        <v>651</v>
      </c>
      <c r="C131" s="9" t="s">
        <v>50</v>
      </c>
      <c r="D131" s="10" t="s">
        <v>36</v>
      </c>
      <c r="E131" s="11"/>
      <c r="F131" s="13" t="s">
        <v>667</v>
      </c>
      <c r="G131" s="13"/>
      <c r="H131" s="70" t="s">
        <v>668</v>
      </c>
      <c r="I131" s="11" t="s">
        <v>38</v>
      </c>
      <c r="J131" s="11" t="s">
        <v>92</v>
      </c>
      <c r="K131" s="12" t="s">
        <v>669</v>
      </c>
      <c r="L131" s="12" t="s">
        <v>670</v>
      </c>
      <c r="M131" s="14" t="s">
        <v>42</v>
      </c>
      <c r="N131" s="15" t="s">
        <v>671</v>
      </c>
      <c r="O131" s="15" t="s">
        <v>672</v>
      </c>
      <c r="P131" s="15" t="s">
        <v>665</v>
      </c>
      <c r="Q131" s="21"/>
      <c r="R131" s="18"/>
      <c r="S131" s="18"/>
      <c r="T131" s="18"/>
      <c r="U131" s="18"/>
      <c r="V131" s="18"/>
      <c r="W131" s="18"/>
      <c r="X131" s="21"/>
      <c r="Y131" s="20" t="s">
        <v>45</v>
      </c>
      <c r="Z131" s="13" t="str">
        <f t="shared" si="1"/>
        <v>{
    "id": "M3-NyO-11a-E-1-EN",
    "stimulus": "&lt;p&gt;Calculate the result of this operation.&lt;/p&gt;",
    "template": "&lt;p style=\"text-align: center\"&gt;{{Q1}} − {{Q2}} − {{Q3}} = {{response}}&lt;/p&gt;",
    "hint": "&lt;p&gt;First solve one subtraction, then the other.&lt;/p&gt;",
    "feedback": "&lt;p&gt;First solve the first subtraction:&lt;/p&gt;&lt;p style=\"text-align: center\"&gt;{{Q1}} − {{Q2}} = {{T1}}&lt;/p&gt;&lt;p&gt;Then, solve the second one:&lt;/p&gt;&lt;p style=\"text-align: center\"&gt;{{T1}} − {{Q3}} = {{A1}}&lt;/p&gt;",
    "seed": {
        "parameters": [
            {
                "name": "Q1",
                "label": null,
                "min": 400,
                "max": 2000,
                "step": 1
            },
            {
                "name": "Q2",
                "label": null,
                "min": 100,
                "max": 200,
                "step": 1
            },
            {
                "name": "Q3",
                "label": null,
                "min": 100,
                "max": 200,
                "step": 1
            }
        ],
        "calculated": [
            {
                "name": "A1",
                "label": "{{function}}",
                "function": "{{Q1}}-{{Q2}}-{{Q3}}"
            },
            {
                "name": "T1",
                "label": "",
                "function": "{{Q1}}-{{Q2}}",
                "temp": true
            }
        ],
        "uniques": true
    },
    "algorithm": {
        "name": "calculateOperation",
        "params": {
            "method": "equivLiteral",
            "keyboard": "NUMERICAL"
        }
    }
}</v>
      </c>
      <c r="AA131" s="8" t="s">
        <v>673</v>
      </c>
      <c r="AB131" s="21" t="str">
        <f t="shared" si="2"/>
        <v>M3-NyO-11a-E-1</v>
      </c>
      <c r="AC131" s="21" t="str">
        <f t="shared" si="3"/>
        <v>M3-NyO-11a-E-1-EN</v>
      </c>
      <c r="AD131" s="20" t="s">
        <v>47</v>
      </c>
      <c r="AE131" s="10"/>
      <c r="AF131" s="41"/>
      <c r="AG131" s="9" t="s">
        <v>49</v>
      </c>
    </row>
    <row r="132" ht="112.5" customHeight="1">
      <c r="A132" s="9" t="s">
        <v>650</v>
      </c>
      <c r="B132" s="8" t="s">
        <v>651</v>
      </c>
      <c r="C132" s="9" t="s">
        <v>50</v>
      </c>
      <c r="D132" s="10" t="s">
        <v>36</v>
      </c>
      <c r="E132" s="11"/>
      <c r="F132" s="13" t="s">
        <v>674</v>
      </c>
      <c r="G132" s="13"/>
      <c r="H132" s="70" t="s">
        <v>668</v>
      </c>
      <c r="I132" s="11" t="s">
        <v>38</v>
      </c>
      <c r="J132" s="11" t="s">
        <v>92</v>
      </c>
      <c r="K132" s="12" t="s">
        <v>675</v>
      </c>
      <c r="L132" s="12" t="s">
        <v>676</v>
      </c>
      <c r="M132" s="14" t="s">
        <v>42</v>
      </c>
      <c r="N132" s="15" t="s">
        <v>663</v>
      </c>
      <c r="O132" s="15" t="s">
        <v>677</v>
      </c>
      <c r="P132" s="15" t="s">
        <v>665</v>
      </c>
      <c r="Q132" s="21"/>
      <c r="R132" s="18"/>
      <c r="S132" s="18"/>
      <c r="T132" s="18"/>
      <c r="U132" s="18"/>
      <c r="V132" s="18"/>
      <c r="W132" s="18"/>
      <c r="X132" s="21"/>
      <c r="Y132" s="20" t="s">
        <v>45</v>
      </c>
      <c r="Z132" s="13" t="str">
        <f t="shared" si="1"/>
        <v>{
    "id": "M3-NyO-11a-E-2-EN",
    "stimulus": "&lt;p&gt;Calculate the result of this operation.&lt;/p&gt;",
    "template": "&lt;p style=\"text-align: center\"&gt;{{Q1}} − {{Q2}} + {{Q3}} = {{response}}&lt;/p&gt;",
    "hint": "&lt;p&gt;First solve the subtraction and then the addition.&lt;/p&gt;",
    "feedback": "&lt;p&gt;First solve the subtraction:&lt;/p&gt;&lt;p style=\"text-align: center\"&gt;{{Q1}} − {{Q2}} = {{T1}}&lt;/p&gt;&lt;p&gt;Then solve the addition:&lt;/p&gt;&lt;p style=\"text-align: center\"&gt;{{T1}} + {{Q3}} = {{A1}}&lt;/p&gt;",
    "seed": {
        "parameters": [
            {
                "name": "Q1",
                "label": null,
                "min": 400,
                "max": 2000,
                "step": 1
            },
            {
                "name": "Q2",
                "label": null,
                "min": 100,
                "max": 399,
                "step": 1
            },
            {
                "name": "Q3",
                "label": null,
                "min": 100,
                "max": 1000,
                "step": 1
            }
        ],
        "calculated": [
            {
                "name": "A1",
                "label": "{{function}}",
                "function": "{{Q1}}-{{Q2}}+{{Q3}}"
            },
            {
                "name": "T1",
                "label": "",
                "function": "{{Q1}}-{{Q2}}",
                "temp": true
            }
        ],
        "uniques": true
    },
    "algorithm": {
        "name": "calculateOperation",
        "params": {
            "method": "equivLiteral",
            "keyboard": "NUMERICAL"
        }
    }
}</v>
      </c>
      <c r="AA132" s="8" t="s">
        <v>678</v>
      </c>
      <c r="AB132" s="21" t="str">
        <f t="shared" si="2"/>
        <v>M3-NyO-11a-E-2</v>
      </c>
      <c r="AC132" s="21" t="str">
        <f t="shared" si="3"/>
        <v>M3-NyO-11a-E-2-EN</v>
      </c>
      <c r="AD132" s="20" t="s">
        <v>47</v>
      </c>
      <c r="AE132" s="10"/>
      <c r="AF132" s="41"/>
      <c r="AG132" s="9" t="s">
        <v>49</v>
      </c>
    </row>
    <row r="133" ht="112.5" customHeight="1">
      <c r="A133" s="9" t="s">
        <v>650</v>
      </c>
      <c r="B133" s="8" t="s">
        <v>651</v>
      </c>
      <c r="C133" s="9" t="s">
        <v>68</v>
      </c>
      <c r="D133" s="10" t="s">
        <v>36</v>
      </c>
      <c r="E133" s="11"/>
      <c r="F133" s="22" t="s">
        <v>679</v>
      </c>
      <c r="G133" s="24"/>
      <c r="H133" s="24" t="s">
        <v>680</v>
      </c>
      <c r="I133" s="23" t="s">
        <v>38</v>
      </c>
      <c r="J133" s="23" t="s">
        <v>92</v>
      </c>
      <c r="K133" s="24" t="s">
        <v>681</v>
      </c>
      <c r="L133" s="24" t="s">
        <v>682</v>
      </c>
      <c r="M133" s="25" t="s">
        <v>322</v>
      </c>
      <c r="N133" s="32"/>
      <c r="O133" s="32"/>
      <c r="P133" s="68"/>
      <c r="Q133" s="68"/>
      <c r="R133" s="68"/>
      <c r="S133" s="22" t="s">
        <v>683</v>
      </c>
      <c r="T133" s="22" t="s">
        <v>684</v>
      </c>
      <c r="U133" s="68" t="s">
        <v>685</v>
      </c>
      <c r="V133" s="22" t="s">
        <v>686</v>
      </c>
      <c r="W133" s="22" t="s">
        <v>687</v>
      </c>
      <c r="X133" s="21"/>
      <c r="Y133" s="20" t="s">
        <v>45</v>
      </c>
      <c r="Z133" s="13" t="str">
        <f t="shared" si="1"/>
        <v>{
    "id": "M3-NyO-11a-A-1-EN",
    "seed": {
        "parameters": [
            {
                "name": "Q1",
                "label": null,
                "min": 60,
                "max": 100,
                "step": 1
            },
            {
                "name": "Q2",
                "label": null,
                "min": 60,
                "max": 100,
                "step": 1
            },
            {
                "name": "Q3",
                "label": null,
                "min": 10,
                "max": 80,
                "step": 1
            }
        ],
        "uniques": true
    },
    "scaffolding": [
        {
            "id": "step-0",
            "stimulus": "&lt;p&gt;A florist prepared {{T1}} bouquets for Valentine's Day. Until noon she sold {{Q1}} bouquets and in the afternoon she prepared another {{Q3}}. How many bouquets are left at the end of the day?&lt;/p&gt;",
            "template": "&lt;p&gt;There are {{response}} bouquets left.&lt;/p&gt;",
            "seed": {
                "parameters": [],
                "calculated": [
                    {
                        "name": "T1",
                        "function": "{{Q1}}+{{Q2}}",
                        "temp": true
                    },
                    {
                        "name": "0-A1",
                        "label": "{{function}}",
                        "function": "{{Q2}}+{{Q3}}"
                    }
                ]
            },
            "algorithm": {
                "name": "calculateOperation",
                "params": {
                    "method": "equivLiteral",
                    "keyboard": "NUMERICAL"
                }
            }
        },
        {
            "id": "step-1",
            "stimulus": "&lt;p&gt;How many bouquets did the florist prepare and sell?&lt;/p&gt;",
            "template": "&lt;p&gt;She prepared {{response}} bouquets, of which she sold {{response}}. In the afternoon she prepared {{response}} more.&lt;/p&gt;",
            "seed": {
                "calculated": [
                    {
                        "name": "1-A2",
                        "label": "{{function}}",
                        "function": "{{Q1}}+{{Q2}}"
                    },
                    {
                        "name": "1-A3",
                        "label": "{{function}}",
                        "function": "{{Q1}}"
                    },
                    {
                        "name": "1-A4",
                        "label": "{{function}}",
                        "function": "{{Q3}}"
                    }
                ]
            },
            "algorithm": {
                "name": "calculateOperation",
                "params": {
                    "method": "equivLiteral",
                    "keyboard": "NUMERICAL"
                }
            }
        },
        {
            "id": "step-2",
            "stimulus": "&lt;p&gt;What do you have to calculate?&lt;/p&gt;",
            "seed": {
                "calculated": [
                    {
                        "name": "2-A1",
                        "label": "&lt;p&gt;How many bouquets are left at the end of the day.&lt;/p&gt;"
                    },
                    {
                        "name": "2-A2",
                        "label": "&lt;p&gt;How many bouquets were there at the start of the day.&lt;/p&gt;",
                        "incorrect": true
                    },
                    {
                        "name": "2-A3",
                        "label": "&lt;p&gt;How many bouquets are left at noon.&lt;/p&gt;",
                        "incorrect": true
                    }
                ]
            },
            "algorithm": {
                "name": "trueFalse",
                "template": "Multiple choice – standard"
            }
        },
        {
            "id": "step-3",
            "stimulus": "&lt;p&gt;How can you calculate the bouquets left at the end of the day?&lt;/p&gt;",
            "seed": {
                "calculated": [
                    {
                        "name": "T1",
                        "function": "{{Q1}}+{{Q2}}+{{Q3}}",
                        "temp": true
                    },
                    {
                        "name": "3-A1",
                        "label": "&lt;p&gt;{{T1}} − {{Q1}} + {{Q3}} = ...&lt;/p&gt;",
                        "function": "{{Q2}}"
                    },
                    {
                        "name": "3-A2",
                        "label": "&lt;p&gt;{{T1}} − {{Q1}} − {{Q3}} = ...&lt;/p&gt;",
                        "incorrect": true
                    },
                    {
                        "name": "3-A3",
                        "label": "&lt;p&gt;{{T1}} + {{Q1}} + {{Q3}} = ...&lt;/p&gt;",
                        "incorrect": true
                    }
                ]
            },
            "algorithm": {
                "name": "trueFalse",
                "template": "Multiple choice – standard"
            }
        },
        {
            "id": "step-4",
            "stimulus": "&lt;p&gt;To begin with, subtract the initial bouquets from those that were sold at noon.&lt;/p&gt;",
            "template": "&lt;p style=\"text-align: center\"&gt;{{T1}} − {{Q1}} = {{response}}&lt;/p&gt;",
            "seed": {
                "calculated": [
                    {
                        "name": "T1",
                        "function": "{{Q1}}+{{Q2}}",
                        "temp": true
                    },
                    {
                        "name": "4-A1",
                        "label": "{{function}}",
                        "function": "{{Q2}}"
                    }
                ]
            },
            "algorithm": {
                "name": "calculateOperation",
                "params": {
                    "method": "equivLiteral",
                    "keyboard": "NUMERICAL"
                }
            }
        },
        {
            "id": "step-5",
            "stimulus": "&lt;p&gt;Lastly, add to that amount the bouquets prepared in the afternoon to get the bouquets left at the end of the day.&lt;/p&gt;",
            "template": "&lt;p style=\"text-align: center\"&gt;{{Q2}} + {{Q3}} = {{response}}&lt;/p&gt;",
            "seed": {
                "calculated": [
                    {
                        "name": "5-A1",
                        "label": "{{function}}",
                        "function": "{{Q2}}+{{Q3}}"
                    }
                ]
            },
            "algorithm": {
                "name": "calculateOperation",
                "params": {
                    "method": "equivLiteral",
                    "keyboard": "NUMERICAL"
                }
            }
        }
    ]
}</v>
      </c>
      <c r="AA133" s="8" t="s">
        <v>688</v>
      </c>
      <c r="AB133" s="21" t="str">
        <f t="shared" si="2"/>
        <v>M3-NyO-11a-A-1</v>
      </c>
      <c r="AC133" s="21" t="str">
        <f t="shared" si="3"/>
        <v>M3-NyO-11a-A-1-EN</v>
      </c>
      <c r="AD133" s="20" t="s">
        <v>47</v>
      </c>
      <c r="AE133" s="23"/>
      <c r="AF133" s="41"/>
      <c r="AG133" s="9" t="s">
        <v>49</v>
      </c>
    </row>
    <row r="134" ht="112.5" customHeight="1">
      <c r="A134" s="9" t="s">
        <v>650</v>
      </c>
      <c r="B134" s="8" t="s">
        <v>651</v>
      </c>
      <c r="C134" s="9" t="s">
        <v>68</v>
      </c>
      <c r="D134" s="10" t="s">
        <v>36</v>
      </c>
      <c r="E134" s="11"/>
      <c r="F134" s="22" t="s">
        <v>689</v>
      </c>
      <c r="G134" s="24"/>
      <c r="H134" s="24" t="s">
        <v>690</v>
      </c>
      <c r="I134" s="23" t="s">
        <v>38</v>
      </c>
      <c r="J134" s="23" t="s">
        <v>92</v>
      </c>
      <c r="K134" s="32" t="s">
        <v>691</v>
      </c>
      <c r="L134" s="24" t="s">
        <v>682</v>
      </c>
      <c r="M134" s="25" t="s">
        <v>322</v>
      </c>
      <c r="N134" s="32"/>
      <c r="O134" s="32"/>
      <c r="P134" s="68"/>
      <c r="Q134" s="68"/>
      <c r="R134" s="68"/>
      <c r="S134" s="22" t="s">
        <v>692</v>
      </c>
      <c r="T134" s="22" t="s">
        <v>693</v>
      </c>
      <c r="U134" s="22" t="s">
        <v>694</v>
      </c>
      <c r="V134" s="22" t="s">
        <v>695</v>
      </c>
      <c r="W134" s="22" t="s">
        <v>696</v>
      </c>
      <c r="X134" s="21"/>
      <c r="Y134" s="20" t="s">
        <v>45</v>
      </c>
      <c r="Z134" s="13" t="str">
        <f t="shared" si="1"/>
        <v>{
    "id": "M3-NyO-11a-A-2-EN",
    "seed": {
        "parameters": [
            {
                "name": "Q1",
                "label": null,
                "min": 80,
                "max": 120,
                "step": 1
            },
            {
                "name": "Q2",
                "label": null,
                "min": 20,
                "max": 50,
                "step": 1
            },
            {
                "name": "Q3",
                "label": null,
                "min": 10,
                "max": 25,
                "step": 1
            }
        ],
        "uniques": true
    },
    "scaffolding": [
        {
            "id": "step-0",
            "stimulus": "&lt;p&gt;Mark received ${{T1}} from his parents for his birthday. Of that money, he spent ${{Q1}} on books. When he came back, he received ${{Q3}} from his uncles. How much money does Mark have at the end?&lt;/p&gt;",
            "template": "&lt;p&gt;Mark has ${{response}}.&lt;/p&gt;",
            "seed": {
                "parameters": [],
                "calculated": [
                    {
                        "name": "T1",
                        "function": "{{Q1}}+{{Q2}}",
                        "temp": true
                    },
                    {
                        "name": "0-A1",
                        "label": "{{function}}",
                        "function": "{{Q2}}+{{Q3}}"
                    }
                ]
            },
            "algorithm": {
                "name": "calculateOperation",
                "params": {
                    "method": "equivLiteral",
            "keyboard": "NUMERICAL"
                }
            }
        },
        {
            "id": "step-1",
            "stimulus": "&lt;p&gt;How much money did Mark receive and spend?&lt;/p&gt;",
            "template": "&lt;p&gt;His parents gave him ${{response}}, of which he spent ${{response}}, and his uncles gave him, ${{response}}.&lt;/p&gt;",
            "seed": {
                "calculated": [
                    {
                        "name": "1-A2",
                        "label": "{{function}}",
                        "function": "{{Q1}}+{{Q2}}"
                    },
                    {
                        "name": "1-A3",
                        "label": "{{function}}",
                        "function": "{{Q1}}"
                    },
                    {
                        "name": "1-A4",
                        "label": "{{function}}",
                        "function": "{{Q3}}"
                    }
                ]
            },
            "algorithm": {
                "name": "calculateOperation",
                "params": {
                    "method": "equivLiteral",
            "keyboard": "NUMERICAL"
                }
            }
        },
        {
            "id": "step-2",
            "stimulus": "&lt;p&gt;What do you have to calculate?&lt;/p&gt;",
            "seed": {
                "calculated": [
                    {
                        "name": "2-A1",
                        "label": "&lt;p&gt;How much money does Mark have at the end.&lt;/p&gt;"
                    },
                    {
                        "name": "2-A2",
                        "label": "&lt;p&gt;How much money does Mark have after buying books.&lt;/p&gt;",
                        "incorrect": true
                    },
                    {
                        "name": "2-A3",
                        "label": "&lt;p&gt;How much money Mark spent.&lt;/p&gt;",
                        "incorrect": true
                    }
                ]
            },
            "algorithm": {
                "name": "trueFalse",
                "template": "Multiple choice – standard"
            }
        },
        {
            "id": "step-3",
            "stimulus": "&lt;p&gt;How can you calculate the money Mark has left?&lt;/p&gt;",
            "seed": {
                "calculated": [
                    {
                        "name": "T1",
                        "function": "{{Q1}}+{{Q2}}",
                        "temp": true
                    },
                    {
                        "name": "3-A1",
                        "label": "&lt;p&gt;{{T1}} − {{Q1}} + {{Q3}} = ...&lt;/p&gt;",
                        "function": "{{Q2}}"
                    },
                    {
                        "name": "3-A2",
                        "label": "&lt;p&gt;{{T1}} − {{Q1}} − {{Q3}} = ...&lt;/p&gt;",
                        "incorrect": true
                    },
                    {
                        "name": "3-A3",
                        "label": "&lt;p&gt;{{T1}} + {{Q1}} + {{Q3}} = ...&lt;/p&gt;",
                        "incorrect": true
                    }
                ]
            },
            "algorithm": {
                "name": "trueFalse",
                "template": "Multiple choice – standard"
            }
        },
        {
            "id": "step-4",
            "stimulus": "&lt;p&gt;To begin with, subtract the price of the books from the money he received from his parents.&lt;/p&gt;",
            "template": "&lt;p style=\"text-align: center\"&gt;{{T1}} − {{Q1}} = {{response}}&lt;/p&gt;",
            "seed": {
                "calculated": [
                    {
                        "name": "T1",
                        "function": "{{Q1}}+{{Q2}}",
                        "temp": true
                    },
                    {
                        "name": "4-A1",
                        "label": "{{function}}",
                        "function": "{{Q2}}"
                    }
                ]
            },
            "algorithm": {
                "name": "calculateOperation",
                "params": {
                    "method": "equivLiteral",
            "keyboard": "NUMERICAL"
                }
            }
        },
        {
            "id": "step-5",
            "stimulus": "&lt;p&gt;Lastly, add to that amount the money his uncles gave him to get how much he has at the end of the day.&lt;/p&gt;",
            "template": "&lt;p style=\"text-align: center\"&gt;{{Q2}} + {{Q3}} = {{response}}&lt;/p&gt;",
            "seed": {
                "calculated": [
                    {
                        "name": "5-A1",
                        "label": "{{function}}",
                        "function": "{{Q2}}+{{Q3}}"
                    }
                ]
            },
            "algorithm": {
                "name": "calculateOperation",
                "params": {
                    "method": "equivSymbolic",
            "keyboard": "NUMERICAL"
                }
            }
        }
    ]
}</v>
      </c>
      <c r="AA134" s="8" t="s">
        <v>697</v>
      </c>
      <c r="AB134" s="21" t="str">
        <f t="shared" si="2"/>
        <v>M3-NyO-11a-A-2</v>
      </c>
      <c r="AC134" s="21" t="str">
        <f t="shared" si="3"/>
        <v>M3-NyO-11a-A-2-EN</v>
      </c>
      <c r="AD134" s="20" t="s">
        <v>47</v>
      </c>
      <c r="AE134" s="23"/>
      <c r="AF134" s="41"/>
      <c r="AG134" s="9" t="s">
        <v>49</v>
      </c>
    </row>
    <row r="135" ht="112.5" customHeight="1">
      <c r="A135" s="9" t="s">
        <v>650</v>
      </c>
      <c r="B135" s="8" t="s">
        <v>651</v>
      </c>
      <c r="C135" s="9" t="s">
        <v>68</v>
      </c>
      <c r="D135" s="10" t="s">
        <v>36</v>
      </c>
      <c r="E135" s="11"/>
      <c r="F135" s="13" t="s">
        <v>698</v>
      </c>
      <c r="G135" s="13"/>
      <c r="H135" s="12" t="s">
        <v>699</v>
      </c>
      <c r="I135" s="11" t="s">
        <v>38</v>
      </c>
      <c r="J135" s="11" t="s">
        <v>92</v>
      </c>
      <c r="K135" s="12" t="s">
        <v>700</v>
      </c>
      <c r="L135" s="13" t="s">
        <v>701</v>
      </c>
      <c r="M135" s="14" t="s">
        <v>322</v>
      </c>
      <c r="N135" s="30"/>
      <c r="O135" s="16"/>
      <c r="P135" s="18"/>
      <c r="Q135" s="21"/>
      <c r="R135" s="8"/>
      <c r="S135" s="8" t="s">
        <v>702</v>
      </c>
      <c r="T135" s="8" t="s">
        <v>703</v>
      </c>
      <c r="U135" s="18" t="s">
        <v>704</v>
      </c>
      <c r="V135" s="8" t="s">
        <v>705</v>
      </c>
      <c r="W135" s="8" t="s">
        <v>706</v>
      </c>
      <c r="X135" s="21"/>
      <c r="Y135" s="20" t="s">
        <v>45</v>
      </c>
      <c r="Z135" s="13" t="str">
        <f t="shared" si="1"/>
        <v>{
    "id": "M3-NyO-11a-A-3-EN",
    "seed": {
        "parameters": [
            {
                "name": "Q1",
                "label": null,
                "min": 10,
                "max": 60,
                "step": 1
            },
            {
                "name": "Q2",
                "label": null,
                "min": 10,
                "max": 60,
                "step": 1
            },
            {
                "name": "Q3",
                "label": null,
                "min": 10,
                "max": 60,
                "step": 1
            }
        ],
        "uniques": true
    },
    "scaffolding": [
        {
            "id": "step-0",
            "stimulus": "&lt;p&gt;Lucille has {{T1}} minutes to do her homework. She spent {{Q2}} minutes with Math and {{Q3}} minutes reading for English. How many minutes does she have left?&lt;/p&gt;",
            "template": "&lt;p&gt;She has {{response}} minutes left.&lt;/p&gt;",
            "seed": {
                "parameters": [],
                "calculated": [
                    {
                        "name": "T1",
                        "function": "{{Q1}}+{{Q2}}+{{Q3}}",
                        "temp": true
                    },
                    {
                        "name": "0-A1",
                        "label": "{{function}}",
                        "function": "{{Q1}}"
                    }
                ]
            },
            "algorithm": {
                "name": "calculateOperation",
                "params": {
                    "method": "equivLiteral",
            "keyboard": "NUMERICAL"
                }
            }
        },
        {
            "id": "step-1",
            "stimulus": "&lt;p&gt;How has Lucille distributed her study time?&lt;/p&gt;",
            "template": "&lt;p&gt;She has {{response}} minutes to study, of which she spent {{response}} with Math and {{response}} reading.&lt;/p&gt;",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minutes Lucille has left.&lt;/p&gt;"
                    },
                    {
                        "name": "2-A2",
                        "label": "&lt;p&gt;How many minutes she spent on homework.&lt;/p&gt;",
                        "incorrect": true
                    },
                    {
                        "name": "2-A3",
                        "label": "&lt;p&gt;How many minutes she read.&lt;/p&gt;",
                        "incorrect": true
                    }
                ]
            },
            "algorithm": {
                "name": "trueFalse",
                "template": "Multiple choice – standard"
            }
        },
        {
            "id": "step-3",
            "stimulus": "&lt;p&gt;How can you calculate Lucille free minutes?&lt;/p&gt;",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"&lt;p&gt;To begin with, subtract from the available time the minutes that Lucille spent studying Math.&lt;/p&gt;",
            "template": "&lt;p style=\"text-align: center\"&gt;{{T1}} − {{Q2}} = {{response}}&lt;/p&gt;",
            "seed": {
                "calculated": [
                    {
                        "name": "T1",
                        "function": "{{Q1}}+{{Q2}}+{{Q3}}",
                        "temp": true
                    },
                    {
                        "name": "4-A1",
                        "label": "{{function}}",
                        "function": "{{T1}}-{{Q2}}"
                    }
                ]
            },
            "algorithm": {
                "name": "calculateOperation",
                "params": {
                    "method": "equivLiteral",
            "keyboard": "NUMERICAL"
                }
            }
        },
        {
            "id": "step-5",
            "stimulus": "&lt;p&gt;Finally, subtract from that number the minutes Lucille read to get the time she has left.&lt;/p&gt;",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v>
      </c>
      <c r="AA135" s="8" t="s">
        <v>707</v>
      </c>
      <c r="AB135" s="21" t="str">
        <f t="shared" si="2"/>
        <v>M3-NyO-11a-A-3</v>
      </c>
      <c r="AC135" s="21" t="str">
        <f t="shared" si="3"/>
        <v>M3-NyO-11a-A-3-EN</v>
      </c>
      <c r="AD135" s="20" t="s">
        <v>47</v>
      </c>
      <c r="AE135" s="23"/>
      <c r="AF135" s="41"/>
      <c r="AG135" s="9" t="s">
        <v>49</v>
      </c>
    </row>
    <row r="136" ht="112.5" customHeight="1">
      <c r="A136" s="9" t="s">
        <v>650</v>
      </c>
      <c r="B136" s="8" t="s">
        <v>651</v>
      </c>
      <c r="C136" s="9" t="s">
        <v>68</v>
      </c>
      <c r="D136" s="10" t="s">
        <v>36</v>
      </c>
      <c r="E136" s="11"/>
      <c r="F136" s="13" t="s">
        <v>708</v>
      </c>
      <c r="G136" s="13"/>
      <c r="H136" s="43"/>
      <c r="I136" s="11" t="s">
        <v>38</v>
      </c>
      <c r="J136" s="11" t="s">
        <v>92</v>
      </c>
      <c r="K136" s="12" t="s">
        <v>709</v>
      </c>
      <c r="L136" s="13" t="s">
        <v>701</v>
      </c>
      <c r="M136" s="14" t="s">
        <v>322</v>
      </c>
      <c r="N136" s="30"/>
      <c r="O136" s="16"/>
      <c r="P136" s="18"/>
      <c r="Q136" s="21"/>
      <c r="R136" s="8"/>
      <c r="S136" s="8" t="s">
        <v>710</v>
      </c>
      <c r="T136" s="8" t="s">
        <v>711</v>
      </c>
      <c r="U136" s="8" t="s">
        <v>712</v>
      </c>
      <c r="V136" s="8" t="s">
        <v>713</v>
      </c>
      <c r="W136" s="8" t="s">
        <v>714</v>
      </c>
      <c r="X136" s="21"/>
      <c r="Y136" s="20" t="s">
        <v>45</v>
      </c>
      <c r="Z136" s="13" t="str">
        <f t="shared" si="1"/>
        <v>{
    "id": "M3-NyO-11a-A-4-EN",
    "seed": {
        "parameters": [
            {
                "name": "Q1",
                "label": null,
                "min": 100,
                "max": 250,
                "step": 1
            },
            {
                "name": "Q2",
                "label": null,
                "min": 100,
                "max": 250,
                "step": 1
            },
            {
                "name": "Q3",
                "label": null,
                "min": 100,
                "max": 250,
                "step": 1
            }
        ],
        "uniques": true
    },
    "scaffolding": [
        {
            "id": "step-0",
            "stimulus": "&lt;p&gt;Hugh's block game has {{T1}} pieces. His mother gave {{Q2}} pieces to his sister to play with and {{Q3}} to a friend of Hugh's. How many blocks does Hugo have left?&lt;/p&gt;",
            "template": "&lt;p&gt;He has {{response}} blocks left.&lt;/p&gt;",
            "seed": {
                "parameters": [],
                "calculated": [
                    {
                        "name": "T1",
                        "function": "{{Q1}}+{{Q2}}+{{Q3}}",
                        "temp": true
                    },
                    {
                        "name": "0-A1",
                        "label": "{{function}}",
                        "function": "{{Q1}}"
                    }
                ]
            },
            "algorithm": {
                "name": "calculateOperation",
                "params": {
                    "method": "equivLiteral",
            "keyboard": "NUMERICAL"
                }
            }
        },
        {
            "id": "step-1",
            "stimulus": "&lt;p&gt;How many blocks has the game?&lt;/p&gt;",
            "template": "&lt;p&gt;The game has {{response}} blocks, of which Hugo's sister received {{response}} and her friend {{response}}.&lt;/p&gt;",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blocks Hugo has left.&lt;/p&gt;"
                    },
                    {
                        "name": "2-A2",
                        "label": "&lt;p&gt;How many blocks Hugo's mom gave.&lt;/p&gt;",
                        "incorrect": true
                    },
                    {
                        "name": "2-A3",
                        "label": "&lt;p&gt;How many blocks the game has in total.&lt;/p&gt;",
                        "incorrect": true
                    }
                ]
            },
            "algorithm": {
                "name": "trueFalse",
                "template": "Multiple choice – standard"
            }
        },
        {
            "id": "step-3",
            "stimulus": "&lt;p&gt;How can you calculate the number of blocks Hugo has left?&lt;/p&gt;",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"&lt;p&gt;Start by subtracting from the total number of blocks the ones that her mom gave to his sister.&lt;/p&gt;",
            "template": "&lt;p style=\"text-align: center\"&gt;{{T1}} − {{Q2}} = {{response}}&lt;/p&gt;",
            "seed": {
                "calculated": [
                    {
                        "name": "T1",
                        "function": "{{Q1}}+{{Q2}}+{{Q3}}",
                        "temp": true
                    },
                    {
                        "name": "4-A1",
                        "label": "{{function}}",
                        "function": "{{T1}}-{{Q2}}"
                    }
                ]
            },
            "algorithm": {
                "name": "calculateOperation",
                "params": {
                    "method": "equivLiteral",
            "keyboard": "NUMERICAL"
                }
            }
        },
        {
            "id": "step-5",
            "stimulus": "&lt;p&gt;Lastly, subtract the blocks Hugh's friend received from that amount to get the ones Hugh has left.&lt;/p&gt;",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v>
      </c>
      <c r="AA136" s="8" t="s">
        <v>715</v>
      </c>
      <c r="AB136" s="21" t="str">
        <f t="shared" si="2"/>
        <v>M3-NyO-11a-A-4</v>
      </c>
      <c r="AC136" s="21" t="str">
        <f t="shared" si="3"/>
        <v>M3-NyO-11a-A-4-EN</v>
      </c>
      <c r="AD136" s="20" t="s">
        <v>47</v>
      </c>
      <c r="AE136" s="23"/>
      <c r="AF136" s="41"/>
      <c r="AG136" s="9" t="s">
        <v>49</v>
      </c>
    </row>
    <row r="137" ht="112.5" customHeight="1">
      <c r="A137" s="9" t="s">
        <v>650</v>
      </c>
      <c r="B137" s="8" t="s">
        <v>651</v>
      </c>
      <c r="C137" s="9" t="s">
        <v>68</v>
      </c>
      <c r="D137" s="10" t="s">
        <v>36</v>
      </c>
      <c r="E137" s="11"/>
      <c r="F137" s="13" t="s">
        <v>716</v>
      </c>
      <c r="G137" s="13"/>
      <c r="H137" s="12"/>
      <c r="I137" s="11" t="s">
        <v>38</v>
      </c>
      <c r="J137" s="11" t="s">
        <v>92</v>
      </c>
      <c r="K137" s="12" t="s">
        <v>717</v>
      </c>
      <c r="L137" s="13" t="s">
        <v>701</v>
      </c>
      <c r="M137" s="11" t="s">
        <v>322</v>
      </c>
      <c r="N137" s="26"/>
      <c r="O137" s="18"/>
      <c r="P137" s="18"/>
      <c r="Q137" s="21"/>
      <c r="R137" s="8"/>
      <c r="S137" s="8" t="s">
        <v>718</v>
      </c>
      <c r="T137" s="8" t="s">
        <v>719</v>
      </c>
      <c r="U137" s="8" t="s">
        <v>720</v>
      </c>
      <c r="V137" s="18" t="s">
        <v>721</v>
      </c>
      <c r="W137" s="8" t="s">
        <v>722</v>
      </c>
      <c r="X137" s="21"/>
      <c r="Y137" s="20" t="s">
        <v>45</v>
      </c>
      <c r="Z137" s="13" t="str">
        <f t="shared" si="1"/>
        <v>{
    "id": "M3-NyO-11a-A-5-EN",
    "seed": {
        "parameters": [
            {
                "name": "Q1",
                "label": null,
                "min": 500,
                "max": 2000,
                "step": 1
            },
            {
                "name": "Q2",
                "label": null,
                "min": 500,
                "max": 2000,
                "step": 1
            },
            {
                "name": "Q3",
                "label": null,
                "min": 500,
                "max": 2000,
                "step": 1
            }
        ],
        "uniques": true
    },
    "scaffolding": [
        {
            "id": "step-0",
            "stimulus": "&lt;p&gt;A pirate treasure chest has {{T1}} coins: {{Q2}} are bronze, {{Q3}} are silver, and the rest are gold. How many gold coins are there?&lt;/p&gt;",
            "template": "&lt;p&gt;There are {{response}} gold coins in the chest.&lt;/p&gt;",
            "seed": {
                "parameters": [],
                "calculated": [
                    {
                        "name": "T1",
                        "function": "{{Q1}}+{{Q2}}+{{Q3}}",
                        "temp": true
                    },
                    {
                        "name": "0-A1",
                        "label": "{{function}}",
                        "function": "{{Q1}}"
                    }
                ]
            },
            "algorithm": {
                "name": "calculateOperation",
                "params": {
                    "method": "equivLiteral",
            "keyboard": "NUMERICAL"
                }
            }
        },
        {
            "id": "step-1",
            "stimulus": "&lt;p&gt;How many coins are in the chest?&lt;/p&gt;",
            "template": "&lt;p&gt;The chest has {{response}} coins, of which {{response}} are bronze and {{response}} are silver.&lt;/p&gt;",
            "seed": {
                "calculated": [
                    {
                        "name": "T1",
                        "function": "{{Q1}}+{{Q2}}+{{Q3}}",
                        "temp": true
                    },
                    {
                        "name": "1-A2",
                        "label": "{{function}}",
                        "function": "{{T1}}"
                    },
                    {
                        "name": "1-A3",
                        "label": "{{function}}",
                        "function": "{{Q2}}"
                    },
                    {
                        "name": "1-A4",
                        "label": "{{function}}",
                        "function": "{{Q3}}"
                    }
                ]
            },
            "algorithm": {
                "name": "calculateOperation",
                "params": {
                    "method": "equivLiteral",
            "keyboard": "NUMERICAL"
                }
            }
        },
        {
            "id": "step-2",
            "stimulus": "&lt;p&gt;What does the statement ask for?&lt;/p&gt;",
            "seed": {
                "calculated": [
                    {
                        "name": "2-A1",
                        "label": "&lt;p&gt;How many gold coins are in the chest.&lt;/p&gt;"
                    },
                    {
                        "name": "2-A2",
                        "label": "&lt;p&gt;How many coins are in the chest in total.&lt;/p&gt;",
                        "incorrect": true
                    },
                    {
                        "name": "2-A3",
                        "label": "&lt;p&gt;How many bronze coins are in the chest.&lt;/p&gt;",
                        "incorrect": true
                    }
                ]
            },
            "algorithm": {
                "name": "trueFalse",
                "template": "Multiple choice – standard"
            }
        },
        {
            "id": "step-3",
            "stimulus": "&lt;p&gt;How can you calculate the number of gold coins?&lt;/p&gt;",
            "seed": {
                "calculated": [
                    {
                        "name": "T1",
                        "function": "{{Q1}}+{{Q2}}+{{Q3}}",
                        "temp": true
                    },
                    {
                        "name": "3-A1",
                        "label": "&lt;p&gt;{{T1}} − {{Q2}} − {{Q3}} = ...&lt;/p&gt;",
                        "function": "{{Q2}}"
                    },
                    {
                        "name": "3-A2",
                        "label": "&lt;p&gt;{{T1}} − {{Q2}} + {{Q3}} = ...&lt;/p&gt;",
                        "incorrect": true
                    },
                    {
                        "name": "3-A3",
                        "label": "&lt;p&gt;{{T1}} + {{Q2}} + {{Q3}} = ...&lt;/p&gt;",
                        "incorrect": true
                    }
                ]
            },
            "algorithm": {
                "name": "trueFalse",
                "template": "Multiple choice – standard"
            }
        },
        {
            "id": "step-4",
            "stimulus": "&lt;p&gt;Start by subtracting the bronze coins from the total number of coins.&lt;/p&gt;",
            "template": "&lt;p style=\"text-align: center\"&gt;{{T1}} − {{Q2}} = {{response}}&lt;/p&gt;",
            "seed": {
                "calculated": [
                    {
                        "name": "T1",
                        "function": "{{Q1}}+{{Q2}}+{{Q3}}",
                        "temp": true
                    },
                    {
                        "name": "4-A1",
                        "label": "{{function}}",
                        "function": "{{T1}}-{{Q2}}"
                    }
                ]
            },
            "algorithm": {
                "name": "calculateOperation",
                "params": {
                    "method": "equivLiteral",
            "keyboard": "NUMERICAL"
                }
            }
        },
        {
            "id": "step-5",
            "stimulus": "&lt;p&gt;Lastly, subtract the silver coins from that amount to get the gold coins in the chest.&lt;/p&gt;",
            "template": "&lt;p style=\"text-align: center\"&gt;{{T2}} − {{Q3}} = {{response}}&lt;/p&gt;",
            "seed": {
                "calculated": [
                    {
                        "name": "T1",
                        "function": "{{Q1}}+{{Q2}}+{{Q3}}",
                        "temp": true
                    },
                    {
                        "name": "T2",
                        "function": "{{T1}}-{{Q2}}",
                        "temp": true
                    },
                    {
                        "name": "5-A1",
                        "label": "{{function}}",
                        "function": "{{Q1}}"
                    }
                ]
            },
            "algorithm": {
                "name": "calculateOperation",
                "params": {
                    "method": "equivSymbolic",
            "keyboard": "NUMERICAL"
                }
            }
        }
    ]
}</v>
      </c>
      <c r="AA137" s="8" t="s">
        <v>723</v>
      </c>
      <c r="AB137" s="21" t="str">
        <f t="shared" si="2"/>
        <v>M3-NyO-11a-A-5</v>
      </c>
      <c r="AC137" s="21" t="str">
        <f t="shared" si="3"/>
        <v>M3-NyO-11a-A-5-EN</v>
      </c>
      <c r="AD137" s="20" t="s">
        <v>47</v>
      </c>
      <c r="AE137" s="23"/>
      <c r="AF137" s="41"/>
      <c r="AG137" s="9" t="s">
        <v>49</v>
      </c>
    </row>
    <row r="138" ht="112.5" customHeight="1">
      <c r="A138" s="9" t="s">
        <v>724</v>
      </c>
      <c r="B138" s="8" t="s">
        <v>725</v>
      </c>
      <c r="C138" s="9" t="s">
        <v>35</v>
      </c>
      <c r="D138" s="10" t="s">
        <v>36</v>
      </c>
      <c r="E138" s="11"/>
      <c r="F138" s="24" t="s">
        <v>726</v>
      </c>
      <c r="G138" s="24"/>
      <c r="H138" s="24"/>
      <c r="I138" s="23" t="s">
        <v>38</v>
      </c>
      <c r="J138" s="23" t="s">
        <v>727</v>
      </c>
      <c r="K138" s="71" t="s">
        <v>728</v>
      </c>
      <c r="L138" s="71" t="s">
        <v>729</v>
      </c>
      <c r="M138" s="25" t="s">
        <v>42</v>
      </c>
      <c r="N138" s="32" t="s">
        <v>730</v>
      </c>
      <c r="O138" s="33" t="s">
        <v>731</v>
      </c>
      <c r="P138" s="18"/>
      <c r="Q138" s="21"/>
      <c r="R138" s="18"/>
      <c r="S138" s="18"/>
      <c r="T138" s="18"/>
      <c r="U138" s="18"/>
      <c r="V138" s="18"/>
      <c r="W138" s="18"/>
      <c r="X138" s="21"/>
      <c r="Y138" s="20" t="s">
        <v>45</v>
      </c>
      <c r="Z138" s="13" t="str">
        <f t="shared" si="1"/>
        <v>{
    "id": "M3-NyO-13a-I-1-EN",
    "stimulus": "&lt;p&gt;Drag the corresponding numbers to complete this sequence.&lt;/p&gt;",
    "template": "&lt;p style=\"text-align: center\"&gt;{{response}}, {{response}}, {{T1}}, {{Q1}}, {{T2}}, {{response}}, {{response}}&lt;/p&gt;",
    "hint": "&lt;p&gt;Subtract {{T1}} from {{Q1}} to find the pattern of the sequence.&lt;/p&gt;",
    "feedback": "&lt;p&gt;Look for the pattern of the sequence:&lt;/p&gt;&lt;p style=\"text-align: center\"&gt;{{Q1}} − {{T1}} = {{Q2}}&lt;/p&gt;&lt;p style=\"text-align: center\"&gt;{{T2}} − {{Q1}} = {{Q2}}&lt;/p&gt;&lt;p&gt;Therefore, the numbers are separated from each other by {{Q2}} units.&lt;/p&gt;",
    "seed": {
        "parameters": [
            {
                "name": "Q1",
                "label": null,
                "min": 301,
                "max": 600,
                "step": 1
            },
            {
                "name": "Q2",
                "label": null,
                "list": [
                    "2",
                    "5",
                    "10",
                    "25",
                    "50",
                    "100"
                ]
            }
        ],
        "calculated": [
            {
                "name": "A1",
                "label": "{{function}}",
                "function": "{{Q1}}-3*{{Q2}}"
            },
            {
                "name": "A2",
                "label": "{{function}}",
                "function": "{{Q1}}-2*{{Q2}}"
            },
            {
                "name": "A3",
                "label": "{{function}}",
                "function": "{{Q1}}+2*{{Q2}}"
            },
            {
                "name": "A4",
                "label": "{{function}}",
                "function": "{{Q1}}+3*{{Q2}}"
            },
            {
                "name": "T1",
                "label": "{{function}}",
                "function": "{{Q1}}-{{Q2}}",
                "temp": true
            },
            {
                "name": "T2",
                "label": "{{function}}",
                "function": "{{Q1}}+{{Q2}}",
                "temp": true
            }
        ],
        "uniques": true
    },
    "algorithm": {
        "name": "calculateOperation",
        "template": "Cloze with drag &amp; drop"
    }
}</v>
      </c>
      <c r="AA138" s="8" t="s">
        <v>732</v>
      </c>
      <c r="AB138" s="21" t="str">
        <f t="shared" si="2"/>
        <v>M3-NyO-13a-I-1</v>
      </c>
      <c r="AC138" s="21" t="str">
        <f t="shared" si="3"/>
        <v>M3-NyO-13a-I-1-EN</v>
      </c>
      <c r="AD138" s="20" t="s">
        <v>47</v>
      </c>
      <c r="AE138" s="9"/>
      <c r="AF138" s="9" t="s">
        <v>48</v>
      </c>
      <c r="AG138" s="9" t="s">
        <v>49</v>
      </c>
    </row>
    <row r="139" ht="112.5" customHeight="1">
      <c r="A139" s="9" t="s">
        <v>724</v>
      </c>
      <c r="B139" s="8" t="s">
        <v>725</v>
      </c>
      <c r="C139" s="9" t="s">
        <v>50</v>
      </c>
      <c r="D139" s="10" t="s">
        <v>36</v>
      </c>
      <c r="E139" s="11"/>
      <c r="F139" s="22" t="s">
        <v>733</v>
      </c>
      <c r="G139" s="22"/>
      <c r="H139" s="24"/>
      <c r="I139" s="23" t="s">
        <v>38</v>
      </c>
      <c r="J139" s="23" t="s">
        <v>156</v>
      </c>
      <c r="K139" s="24" t="s">
        <v>728</v>
      </c>
      <c r="L139" s="22" t="s">
        <v>734</v>
      </c>
      <c r="M139" s="25" t="s">
        <v>42</v>
      </c>
      <c r="N139" s="32" t="s">
        <v>735</v>
      </c>
      <c r="O139" s="32" t="s">
        <v>736</v>
      </c>
      <c r="P139" s="18"/>
      <c r="Q139" s="21"/>
      <c r="R139" s="18"/>
      <c r="S139" s="18"/>
      <c r="T139" s="18"/>
      <c r="U139" s="18"/>
      <c r="V139" s="18"/>
      <c r="W139" s="18"/>
      <c r="X139" s="21"/>
      <c r="Y139" s="20" t="s">
        <v>45</v>
      </c>
      <c r="Z139" s="13" t="str">
        <f t="shared" si="1"/>
        <v>{
    "id": "M3-NyO-13a-E-1-EN",
    "stimulus": "&lt;p&gt;Complete the sequence.&lt;/p&gt;",
    "template": "&lt;p style=\"text-align: center\"&gt;{{response}}, {{response}}, {{T2}}, {{Q1}}, {{T1}}, {{response}}, {{response}}&lt;/p&gt;",
    "hint": "&lt;p&gt;Subtract {{T2}} from {{Q1}} to find the pattern of the sequence.&lt;/p&gt;",
    "feedback": "&lt;p&gt;Look for the pattern of the sequence:&lt;/p&gt;&lt;p style=\"text-align: center\"&gt;{{T1}} − {{Q1}} = {{Q2}}&lt;/p&gt;&lt;p style=\"text-align: center\"&gt;{{Q1}} − {{T2}}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v>
      </c>
      <c r="AA139" s="8" t="s">
        <v>737</v>
      </c>
      <c r="AB139" s="21" t="str">
        <f t="shared" si="2"/>
        <v>M3-NyO-13a-E-1</v>
      </c>
      <c r="AC139" s="21" t="str">
        <f t="shared" si="3"/>
        <v>M3-NyO-13a-E-1-EN</v>
      </c>
      <c r="AD139" s="20" t="s">
        <v>47</v>
      </c>
      <c r="AE139" s="23"/>
      <c r="AF139" s="9" t="s">
        <v>48</v>
      </c>
      <c r="AG139" s="9" t="s">
        <v>49</v>
      </c>
    </row>
    <row r="140" ht="112.5" customHeight="1">
      <c r="A140" s="9" t="s">
        <v>738</v>
      </c>
      <c r="B140" s="8" t="s">
        <v>739</v>
      </c>
      <c r="C140" s="9" t="s">
        <v>35</v>
      </c>
      <c r="D140" s="10" t="s">
        <v>36</v>
      </c>
      <c r="E140" s="11"/>
      <c r="F140" s="22" t="s">
        <v>740</v>
      </c>
      <c r="G140" s="22"/>
      <c r="H140" s="24"/>
      <c r="I140" s="23" t="s">
        <v>38</v>
      </c>
      <c r="J140" s="23" t="s">
        <v>727</v>
      </c>
      <c r="K140" s="24" t="s">
        <v>728</v>
      </c>
      <c r="L140" s="22" t="s">
        <v>741</v>
      </c>
      <c r="M140" s="25" t="s">
        <v>42</v>
      </c>
      <c r="N140" s="32" t="s">
        <v>742</v>
      </c>
      <c r="O140" s="32" t="s">
        <v>743</v>
      </c>
      <c r="P140" s="18"/>
      <c r="Q140" s="21"/>
      <c r="R140" s="18"/>
      <c r="S140" s="18"/>
      <c r="T140" s="18"/>
      <c r="U140" s="18"/>
      <c r="V140" s="18"/>
      <c r="W140" s="18"/>
      <c r="X140" s="21"/>
      <c r="Y140" s="20" t="s">
        <v>45</v>
      </c>
      <c r="Z140" s="13" t="str">
        <f t="shared" si="1"/>
        <v>{
    "id": "M3-NyO-13b-I-1-EN",
    "stimulus": "&lt;p&gt;Drag the corresponding numbers to complete the sequence.&lt;/p&gt;",
    "template": "&lt;p style=\"text-align: center\"&gt;{{response}}, {{response}}, {{T2}}, {{Q1}}, {{T1}}, {{response}}, {{response}}&lt;/p&gt;",
    "hint": "&lt;p&gt;Subtract {{Q1}} from {{T2}} to find the pattern of the sequence.&lt;/p&gt;",
    "feedback": "&lt;p&gt;Look for the pattern of the sequence:&lt;/p&gt;&lt;p style=\"text-align: center\"&gt;{{T2}} − {{Q1}} = {{Q2}}&lt;/p&gt;&lt;p style=\"text-align: center\"&gt;{{Q1}} − {{T1}}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"template": "Cloze with drag &amp; drop"
    }
}</v>
      </c>
      <c r="AA140" s="8" t="s">
        <v>744</v>
      </c>
      <c r="AB140" s="21" t="str">
        <f t="shared" si="2"/>
        <v>M3-NyO-13b-I-1</v>
      </c>
      <c r="AC140" s="21" t="str">
        <f t="shared" si="3"/>
        <v>M3-NyO-13b-I-1-EN</v>
      </c>
      <c r="AD140" s="20" t="s">
        <v>47</v>
      </c>
      <c r="AE140" s="23"/>
      <c r="AF140" s="9" t="s">
        <v>48</v>
      </c>
      <c r="AG140" s="9" t="s">
        <v>49</v>
      </c>
    </row>
    <row r="141" ht="112.5" customHeight="1">
      <c r="A141" s="9" t="s">
        <v>738</v>
      </c>
      <c r="B141" s="8" t="s">
        <v>739</v>
      </c>
      <c r="C141" s="9" t="s">
        <v>50</v>
      </c>
      <c r="D141" s="10" t="s">
        <v>36</v>
      </c>
      <c r="E141" s="11"/>
      <c r="F141" s="22" t="s">
        <v>733</v>
      </c>
      <c r="G141" s="22"/>
      <c r="H141" s="24"/>
      <c r="I141" s="23" t="s">
        <v>38</v>
      </c>
      <c r="J141" s="23" t="s">
        <v>156</v>
      </c>
      <c r="K141" s="24" t="s">
        <v>728</v>
      </c>
      <c r="L141" s="22" t="s">
        <v>741</v>
      </c>
      <c r="M141" s="25" t="s">
        <v>42</v>
      </c>
      <c r="N141" s="32" t="s">
        <v>742</v>
      </c>
      <c r="O141" s="32" t="s">
        <v>743</v>
      </c>
      <c r="P141" s="18"/>
      <c r="Q141" s="21"/>
      <c r="R141" s="18"/>
      <c r="S141" s="18"/>
      <c r="T141" s="18"/>
      <c r="U141" s="18"/>
      <c r="V141" s="18"/>
      <c r="W141" s="18"/>
      <c r="X141" s="21"/>
      <c r="Y141" s="20" t="s">
        <v>45</v>
      </c>
      <c r="Z141" s="13" t="str">
        <f t="shared" si="1"/>
        <v>{
    "id": "M3-NyO-13b-E-1-EN",
    "stimulus": "&lt;p&gt;Complete the sequence.&lt;/p&gt;",
    "template": "&lt;p style=\"text-align: center\"&gt;{{response}}, {{response}}, {{T2}}, {{Q1}}, {{T1}}, {{response}}, {{response}}&lt;/p&gt;",
    "hint": "&lt;p&gt;Subtract {{Q1}} from {{T2}} to find the pattern of the sequence.&lt;/p&gt;",
    "feedback": "&lt;p&gt;Look for the pattern of the sequence:&lt;/p&gt;&lt;p style=\"text-align: center\"&gt;{{T2}} − {{Q1}} = {{Q2}}&lt;/p&gt;&lt;p style=\"text-align: center\"&gt;{{Q1}} − {{T1}} = {{Q2}}&lt;/p&gt;&lt;p&gt;Therefore, the numbers are separated from each other by {{Q2}} units.&lt;/p&gt;",
    "seed": {
        "parameters": [
            {
                "name": "Q1",
                "label": null,
                "min": 301,
                "max": 600,
                "step": 1
            },
            {
                "name": "Q2",
                "label": null,
                "list": [
                    2,
                    5,
                    10,
                    25,
                    50,
                    100
                ]
            }
        ],
        "calculated": [
            {
                "name": "T1",
                "label": "{{function}}",
                "function": "{{Q1}}-{{Q2}}",
                "temp": true
            },
            {
                "name": "T2",
                "label": "{{function}}",
                "function": "{{Q1}}+{{Q2}}",
                "temp": true
            },
            {
                "name": "A1",
                "label": "{{function}}",
                "function": "{{Q1}}+3*{{Q2}}"
            },
            {
                "name": "A2",
                "label": "{{function}}",
                "function": "{{Q1}}+2*{{Q2}}"
            },
            {
                "name": "A3",
                "label": "{{function}}",
                "function": "{{Q1}}-2*{{Q2}}"
            },
            {
                "name": "A4",
                "label": "{{function}}",
                "function": "{{Q1}}-3*{{Q2}}"
            }
        ],
        "uniques": true
    },
    "algorithm": {
        "name": "calculateOperation",
        "params": {
            "method": "equivLiteral",
            "keyboard": "NUMERICAL"
        }
    }
}</v>
      </c>
      <c r="AA141" s="8" t="s">
        <v>745</v>
      </c>
      <c r="AB141" s="21" t="str">
        <f t="shared" si="2"/>
        <v>M3-NyO-13b-E-1</v>
      </c>
      <c r="AC141" s="21" t="str">
        <f t="shared" si="3"/>
        <v>M3-NyO-13b-E-1-EN</v>
      </c>
      <c r="AD141" s="20" t="s">
        <v>47</v>
      </c>
      <c r="AE141" s="23"/>
      <c r="AF141" s="9" t="s">
        <v>48</v>
      </c>
      <c r="AG141" s="9" t="s">
        <v>49</v>
      </c>
    </row>
    <row r="142" ht="112.5" customHeight="1">
      <c r="A142" s="23" t="s">
        <v>746</v>
      </c>
      <c r="B142" s="24" t="s">
        <v>747</v>
      </c>
      <c r="C142" s="9" t="s">
        <v>35</v>
      </c>
      <c r="D142" s="10" t="s">
        <v>36</v>
      </c>
      <c r="E142" s="11"/>
      <c r="F142" s="22" t="s">
        <v>748</v>
      </c>
      <c r="G142" s="22"/>
      <c r="H142" s="24"/>
      <c r="I142" s="24"/>
      <c r="J142" s="23" t="s">
        <v>39</v>
      </c>
      <c r="K142" s="22" t="s">
        <v>749</v>
      </c>
      <c r="L142" s="22" t="s">
        <v>750</v>
      </c>
      <c r="M142" s="25" t="s">
        <v>42</v>
      </c>
      <c r="N142" s="32" t="s">
        <v>751</v>
      </c>
      <c r="O142" s="32" t="s">
        <v>752</v>
      </c>
      <c r="P142" s="18"/>
      <c r="Q142" s="21"/>
      <c r="R142" s="18"/>
      <c r="S142" s="18"/>
      <c r="T142" s="18"/>
      <c r="U142" s="18"/>
      <c r="V142" s="18"/>
      <c r="W142" s="18"/>
      <c r="X142" s="21"/>
      <c r="Y142" s="20" t="s">
        <v>45</v>
      </c>
      <c r="Z142" s="13" t="str">
        <f t="shared" si="1"/>
        <v>{
    "id": "M3-NyO-33a-I-1-EN",
    "stimulus": "&lt;p&gt;Drag each sum to the one with the same result.&lt;/p&gt;",
    "hint": "&lt;p&gt;Two sums with different addends can give the same result.&lt;/p&gt;",
    "feedback": "&lt;p&gt;Two sums with different addends can give the same result.&lt;/p&gt;",
    "seed": {
        "parameters": [
            {
                "name": "Q11",
                "label": null,
                "min": 25,
                "max": 50,
                "step": 1
            },
            {
                "name": "Q12",
                "label": null,
                "min": 25,
                "max": 50,
                "step": 1
            },
            {
                "name": "Q13",
                "label": null,
                "min": 25,
                "max": 50,
                "step": 1
            },
            {
                "name": "Q21",
                "label": null,
                "min": 10,
                "max": 24,
                "step": 1
            },
            {
                "name": "Q22",
                "label": null,
                "min": 10,
                "max": 24,
                "step": 1
            },
            {
                "name": "Q23",
                "label": null,
                "min": 10,
                "max": 24,
                "step": 1
            },
            {
                "name": "Q31",
                "label": null,
                "min": 10,
                "max": 24,
                "step": 1
            },
            {
                "name": "Q32",
                "label": null,
                "min": 10,
                "max": 24,
                "step": 1
            },
            {
                "name": "Q33",
                "label": null,
                "min": 10,
                "max": 24,
                "step": 1
            }
        ],
        "calculated": [
            {
                "name": "T11",
                "label": "{{function}}",
                "function": "{{Q11}}-{{Q21}}",
                "temp": true
            },
            {
                "name": "T21",
                "label": "{{function}}",
                "function": "{{Q11}}-{{Q31}}",
                "temp": true
            },
            {
                "name": "T12",
                "label": "{{function}}",
                "function": "{{Q12}}-{{Q22}}",
                "temp": true
            },
            {
                "name": "T22",
                "label": "{{function}}",
                "function": "{{Q12}}-{{Q32}}",
                "temp": true
            },
            {
                "name": "T13",
                "label": "{{function}}",
                "function": "{{Q13}}-{{Q23}}",
                "temp": true
            },
            {
                "name": "T23",
                "label": "{{function}}",
                "function": "{{Q13}}-{{Q33}}",
                "temp": true
            },
            {
                "name": "A1",
                "label": "{{T11}} + {{Q21}}",
                "function": "&lt;p&gt;{{T21}} + {{Q31}}&lt;/p&gt;",
                "feedback": "&lt;p&gt;{{T11}} + {{Q21}} = {{T21}} + {{Q31}} = {{Q11}}&lt;/p&gt;"
            },
            {
                "name": "A2",
                "label": "{{T12}} + {{Q22}}",
                "function": "&lt;p&gt;{{T22}} + {{Q32}}&lt;/p&gt;",
                "feedback": "&lt;p&gt;{{T12}} + {{Q22}} = {{T22}} + {{Q32}} = {{Q12}}&lt;/p&gt;"
            },
            {
                "name": "A3",
                "label": "{{T13}} + {{Q23}}",
                "function": "&lt;p&gt;{{T23}} + {{Q33}}&lt;/p&gt;",
                "feedback": "&lt;p&gt;{{T13}} + {{Q23}} = {{T23}} + {{Q33}} = {{Q13}}&lt;/p&gt;"
            }
        ],
        "isNumToWords": true,
        "uniques": true
    },
    "algorithm": {
        "name": "linkOperationResult",
        "params": {
            "invert": true
        },
        "template": "Match list"
    }
}</v>
      </c>
      <c r="AA142" s="72" t="s">
        <v>753</v>
      </c>
      <c r="AB142" s="21" t="str">
        <f t="shared" si="2"/>
        <v>M3-NyO-33a-I-1</v>
      </c>
      <c r="AC142" s="21" t="str">
        <f t="shared" si="3"/>
        <v>M3-NyO-33a-I-1-EN</v>
      </c>
      <c r="AD142" s="21"/>
      <c r="AE142" s="23"/>
      <c r="AF142" s="9" t="s">
        <v>48</v>
      </c>
      <c r="AG142" s="9"/>
    </row>
    <row r="143" ht="112.5" customHeight="1">
      <c r="A143" s="23" t="s">
        <v>746</v>
      </c>
      <c r="B143" s="24" t="s">
        <v>747</v>
      </c>
      <c r="C143" s="9" t="s">
        <v>50</v>
      </c>
      <c r="D143" s="10" t="s">
        <v>36</v>
      </c>
      <c r="E143" s="11"/>
      <c r="F143" s="24" t="s">
        <v>754</v>
      </c>
      <c r="G143" s="24"/>
      <c r="H143" s="24"/>
      <c r="I143" s="24"/>
      <c r="J143" s="23" t="s">
        <v>156</v>
      </c>
      <c r="K143" s="22" t="s">
        <v>755</v>
      </c>
      <c r="L143" s="24" t="s">
        <v>756</v>
      </c>
      <c r="M143" s="25" t="s">
        <v>42</v>
      </c>
      <c r="N143" s="32" t="s">
        <v>751</v>
      </c>
      <c r="O143" s="33" t="s">
        <v>757</v>
      </c>
      <c r="P143" s="18"/>
      <c r="Q143" s="21"/>
      <c r="R143" s="18"/>
      <c r="S143" s="18"/>
      <c r="T143" s="18"/>
      <c r="U143" s="18"/>
      <c r="V143" s="18"/>
      <c r="W143" s="18"/>
      <c r="X143" s="21"/>
      <c r="Y143" s="20" t="s">
        <v>45</v>
      </c>
      <c r="Z143" s="13" t="str">
        <f t="shared" si="1"/>
        <v>{
    "id": "M3-NyO-33a-E-1-EN",
    "stimulus": "&lt;p&gt;Write the result of these sums.&lt;/p&gt;",
    "template": "&lt;p style=\"text-align: center\"&gt;{{T1}} + {{Q2}} = {{response}}&lt;/p&gt;&lt;p style=\"text-align: center\"&gt;{{T2}} + {{Q3}} = {{response}}&lt;/p&gt;",
    "hint": "&lt;p&gt;Two sums with different addends can give the same result.&lt;/p&gt;",
    "feedback": "&lt;p&gt;Two sums with different addends can give the same result. So both have the same result:&lt;/p&gt;&lt;p style=\"text-align: center\"&gt;{{T1}} + {{Q2}} = {{T2}} + {{Q3}} = {{Q1}}&lt;/p&gt;",
    "seed": {
        "parameters": [
            {
                "name": "Q1",
                "label": null,
                "min": 25,
                "max": 50,
                "step": 1
            },
            {
                "name": "Q2",
                "label": null,
                "min": 10,
                "max": 24,
                "step": 1
            },
            {
                "name": "Q3",
                "label": null,
                "min": 10,
                "max": 24,
                "step": 1
            }
        ],
        "calculated": [
            {
                "name": "T1",
                "label": "{{function}}",
                "function": "{{Q1}}-{{Q2}}",
                "temp": true
            },
            {
                "name": "T2",
                "label": "{{function}}",
                "function": "{{Q1}}-{{Q3}}",
                "temp": true
            },
            {
                "name": "A1",
                "label": "{{function}}",
                "function": "{{Q1}}"
            },
            {
                "name": "A2",
                "label": "{{function}}",
                "function": "{{Q1}}"
            }
        ],
        "uniques": true
    },
    "algorithm": {
        "name": "calculateOperation",
        "params": {
            "method": "equivLiteral",
            "keyboard": "NUMERICAL"
        }
    }
}</v>
      </c>
      <c r="AA143" s="73" t="s">
        <v>758</v>
      </c>
      <c r="AB143" s="21" t="str">
        <f t="shared" si="2"/>
        <v>M3-NyO-33a-E-1</v>
      </c>
      <c r="AC143" s="21" t="str">
        <f t="shared" si="3"/>
        <v>M3-NyO-33a-E-1-EN</v>
      </c>
      <c r="AD143" s="21"/>
      <c r="AE143" s="23"/>
      <c r="AF143" s="9" t="s">
        <v>48</v>
      </c>
      <c r="AG143" s="9"/>
    </row>
    <row r="144" ht="112.5" customHeight="1">
      <c r="A144" s="9" t="s">
        <v>759</v>
      </c>
      <c r="B144" s="24" t="s">
        <v>760</v>
      </c>
      <c r="C144" s="9" t="s">
        <v>35</v>
      </c>
      <c r="D144" s="10" t="s">
        <v>36</v>
      </c>
      <c r="E144" s="11"/>
      <c r="F144" s="22" t="s">
        <v>761</v>
      </c>
      <c r="G144" s="22"/>
      <c r="H144" s="24"/>
      <c r="I144" s="24"/>
      <c r="J144" s="23" t="s">
        <v>39</v>
      </c>
      <c r="K144" s="24" t="s">
        <v>762</v>
      </c>
      <c r="L144" s="24" t="s">
        <v>763</v>
      </c>
      <c r="M144" s="25" t="s">
        <v>42</v>
      </c>
      <c r="N144" s="32" t="s">
        <v>764</v>
      </c>
      <c r="O144" s="33" t="s">
        <v>765</v>
      </c>
      <c r="P144" s="18"/>
      <c r="Q144" s="21"/>
      <c r="R144" s="18"/>
      <c r="S144" s="18"/>
      <c r="T144" s="18"/>
      <c r="U144" s="18"/>
      <c r="V144" s="18"/>
      <c r="W144" s="18"/>
      <c r="X144" s="21"/>
      <c r="Y144" s="20" t="s">
        <v>45</v>
      </c>
      <c r="Z144" s="13" t="str">
        <f t="shared" si="1"/>
        <v>{
    "id": "M3-NyO-37a-I-1-EN",
    "stimulus": "&lt;p&gt;Drag each subtraction to the one with the same result&lt;/p&gt;",
    "hint": "&lt;p&gt;Two subtractions with different minuends and subtrahends can give the same result.&lt;/p&gt;",
    "feedback": "&lt;p&gt;Two subtractions with different minuends and subtrahends can give the same result.&lt;/p&gt;",
    "seed": {
        "parameters": [
            {
                "name": "Q11",
                "label": null,
                "min": 1,
                "max": 50,
                "step": 1
            },
            {
                "name": "Q12",
                "label": null,
                "min": 1,
                "max": 50,
                "step": 1
            },
            {
                "name": "Q13",
                "label": null,
                "min": 1,
                "max": 50,
                "step": 1
            },
            {
                "name": "Q21",
                "label": null,
                "min": 1,
                "max": 50,
                "step": 1
            },
            {
                "name": "Q22",
                "label": null,
                "min": 1,
                "max": 50,
                "step": 1
            },
            {
                "name": "Q23",
                "label": null,
                "min": 1,
                "max": 50,
                "step": 1
            },
            {
                "name": "Q31",
                "label": null,
                "min": 1,
                "max": 50,
                "step": 1
            },
            {
                "name": "Q32",
                "label": null,
                "min": 1,
                "max": 50,
                "step": 1
            },
            {
                "name": "Q33",
                "label": null,
                "min": 1,
                "max": 50,
                "step": 1
            }
        ],
        "calculated": [
            {
                "name": "T11",
                "label": "{{function}}",
                "function": "{{Q11}}+{{Q21}}",
                "temp": true
            },
            {
                "name": "T21",
                "label": "{{function}}",
                "function": "{{Q11}}+{{Q31}}",
                "temp": true
            },
            {
                "name": "T12",
                "label": "{{function}}",
                "function": "{{Q12}}+{{Q22}}",
                "temp": true
            },
            {
                "name": "T22",
                "label": "{{function}}",
                "function": "{{Q12}}+{{Q32}}",
                "temp": true
            },
            {
                "name": "T13",
                "label": "{{function}}",
                "function": "{{Q13}}+{{Q23}}",
                "temp": true
            },
            {
                "name": "T23",
                "label": "{{function}}",
                "function": "{{Q13}}+{{Q33}}",
                "temp": true
            },
            {
                "name": "A1",
                "label": "{{T11}} − {{Q21}}",
                "function": "&lt;p&gt;{{T21}} − {{Q31}}&lt;/p&gt;",
                "feedback": "&lt;p&gt;{{T11}} − {{Q21}} = {{T21}} − {{Q31}} = {{Q11}}&lt;/p&gt;"
            },
            {
                "name": "A2",
                "label": "{{T12}} − {{Q22}}",
                "function": "&lt;p&gt;{{T22}} − {{Q32}}&lt;/p&gt;",
                "feedback": "&lt;p&gt;{{T12}} − {{Q22}} = {{T22}} − {{Q32}} = {{Q12}}&lt;/p&gt;"
            },
            {
                "name": "A3",
                "label": "{{T13}} − {{Q23}}",
                "function": "&lt;p&gt;{{T23}} − {{Q33}}&lt;/p&gt;",
                "feedback": "&lt;p&gt;{{T13}} − {{Q23}} = {{T23}} − {{Q33}} = {{Q13}}&lt;/p&gt;"
            }
        ],
        "isNumToWords": true,
        "uniques": true
    },
    "algorithm": {
        "name": "linkOperationResult",
        "params": {
            "invert": true
        },
        "template": "Match list"
    }
}</v>
      </c>
      <c r="AA144" s="72" t="s">
        <v>766</v>
      </c>
      <c r="AB144" s="21" t="str">
        <f t="shared" si="2"/>
        <v>M3-NyO-37a-I-1</v>
      </c>
      <c r="AC144" s="21" t="str">
        <f t="shared" si="3"/>
        <v>M3-NyO-37a-I-1-EN</v>
      </c>
      <c r="AD144" s="21"/>
      <c r="AE144" s="23"/>
      <c r="AF144" s="9" t="s">
        <v>48</v>
      </c>
      <c r="AG144" s="9"/>
    </row>
    <row r="145" ht="112.5" customHeight="1">
      <c r="A145" s="9" t="s">
        <v>759</v>
      </c>
      <c r="B145" s="24" t="s">
        <v>760</v>
      </c>
      <c r="C145" s="9" t="s">
        <v>50</v>
      </c>
      <c r="D145" s="10" t="s">
        <v>36</v>
      </c>
      <c r="E145" s="11"/>
      <c r="F145" s="24" t="s">
        <v>767</v>
      </c>
      <c r="G145" s="24"/>
      <c r="H145" s="24"/>
      <c r="I145" s="24"/>
      <c r="J145" s="23" t="s">
        <v>156</v>
      </c>
      <c r="K145" s="24" t="s">
        <v>768</v>
      </c>
      <c r="L145" s="24" t="s">
        <v>769</v>
      </c>
      <c r="M145" s="25" t="s">
        <v>42</v>
      </c>
      <c r="N145" s="32" t="s">
        <v>764</v>
      </c>
      <c r="O145" s="33" t="s">
        <v>770</v>
      </c>
      <c r="P145" s="18"/>
      <c r="Q145" s="21"/>
      <c r="R145" s="18"/>
      <c r="S145" s="18"/>
      <c r="T145" s="18"/>
      <c r="U145" s="18"/>
      <c r="V145" s="18"/>
      <c r="W145" s="18"/>
      <c r="X145" s="21"/>
      <c r="Y145" s="20" t="s">
        <v>45</v>
      </c>
      <c r="Z145" s="13" t="str">
        <f t="shared" si="1"/>
        <v>{
    "id": "M3-NyO-37a-E-1-EN",
    "stimulus": "&lt;p&gt;Calculate these two subtractions.&lt;/p&gt;",
    "template": "&lt;p style=\"text-align: center\"&gt;{{T1}} - {{Q2}} = {{response}}&lt;/p&gt;&lt;p style=\"text-align: center\"&gt;{{T2}} - {{Q3}} = {{response}}&lt;/p&gt;",
    "hint": "&lt;p&gt;Two subtractions with different minuends and subtrahends can give the same result.&lt;/p&gt;",
    "feedback": "&lt;p&gt;Two subtractions with different minuends and subtrahends can give the same result. So both have the same result:&lt;/p&gt;&lt;p style=\"text-align: center\"&gt;{{T1}} − {{Q2}} = {{T2}} − {{Q3}} = {{Q1}}&lt;/p&gt;",
    "seed": {
        "parameters": [
            {
                "name": "Q1",
                "label": null,
                "min": 20,
                "max": 80,
                "step": 1
            },
            {
                "name": "Q2",
                "label": null,
                "min": 1,
                "max": 19,
                "step": 1
            },
            {
                "name": "Q3",
                "label": null,
                "min": 1,
                "max": 19,
                "step": 1
            }
        ],
        "calculated": [
            {
                "name": "T1",
                "label": "{{function}}",
                "function": "{{Q1}}+{{Q2}}",
                "temp": true
            },
            {
                "name": "T2",
                "label": "{{function}}",
                "function": "{{Q1}}+{{Q3}}",
                "temp": true
            },
            {
                "name": "A1",
                "label": "{{function}}",
                "function": "{{Q1}}"
            },
            {
                "name": "A2",
                "label": "{{function}}",
                "function": "{{Q1}}"
            }
        ],
        "uniques": true
    },
    "algorithm": {
        "name": "calculateOperation",
        "params": {
            "method": "equivLiteral",
            "keyboard": "NUMERICAL"
        }
    }
}</v>
      </c>
      <c r="AA145" s="73" t="s">
        <v>771</v>
      </c>
      <c r="AB145" s="21" t="str">
        <f t="shared" si="2"/>
        <v>M3-NyO-37a-E-1</v>
      </c>
      <c r="AC145" s="21" t="str">
        <f t="shared" si="3"/>
        <v>M3-NyO-37a-E-1-EN</v>
      </c>
      <c r="AD145" s="21"/>
      <c r="AE145" s="23"/>
      <c r="AF145" s="9" t="s">
        <v>48</v>
      </c>
      <c r="AG145" s="9"/>
    </row>
    <row r="146" ht="112.5" customHeight="1">
      <c r="A146" s="9" t="s">
        <v>772</v>
      </c>
      <c r="B146" s="8" t="s">
        <v>773</v>
      </c>
      <c r="C146" s="9" t="s">
        <v>35</v>
      </c>
      <c r="D146" s="10" t="s">
        <v>36</v>
      </c>
      <c r="E146" s="11"/>
      <c r="F146" s="13" t="s">
        <v>774</v>
      </c>
      <c r="G146" s="13"/>
      <c r="H146" s="8"/>
      <c r="I146" s="14" t="s">
        <v>38</v>
      </c>
      <c r="J146" s="14" t="s">
        <v>654</v>
      </c>
      <c r="K146" s="43" t="s">
        <v>775</v>
      </c>
      <c r="L146" s="42" t="s">
        <v>776</v>
      </c>
      <c r="M146" s="14" t="s">
        <v>42</v>
      </c>
      <c r="N146" s="8" t="s">
        <v>777</v>
      </c>
      <c r="O146" s="8" t="s">
        <v>778</v>
      </c>
      <c r="P146" s="8" t="s">
        <v>779</v>
      </c>
      <c r="Q146" s="21"/>
      <c r="R146" s="18"/>
      <c r="S146" s="18"/>
      <c r="T146" s="18"/>
      <c r="U146" s="18"/>
      <c r="V146" s="18"/>
      <c r="W146" s="18"/>
      <c r="X146" s="19"/>
      <c r="Y146" s="20" t="s">
        <v>45</v>
      </c>
      <c r="Z146" s="13" t="str">
        <f t="shared" si="1"/>
        <v>{
    "id": "M3-NyO-14a-I-1-EN",
    "stimulus": "&lt;p&gt;Drag the results to their corresponding multiplication.&lt;/p&gt;",
    "template": "&lt;p style=\"text-align: center\"&gt;{{Q1}} × {{Q4}} = {{response}}&lt;/p&gt;&lt;p style=\"text-align: center\"&gt;{{Q2}} × {{Q5}} = {{response}}&lt;/p&gt;&lt;p style=\"text-align: center\"&gt;{{Q2}} × {{Q6}} = {{response}}&lt;/p&gt;",
    "hint": "&lt;p&gt;Recite the multiplication tables for {{Q1}}, {{Q2}} and {{Q3}}.&lt;/p&gt;",
    "feedback": "&lt;p&gt;Memorize the multiplication tables. This is the one for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
}</v>
      </c>
      <c r="AA146" s="8" t="s">
        <v>780</v>
      </c>
      <c r="AB146" s="21" t="str">
        <f t="shared" si="2"/>
        <v>M3-NyO-14a-I-1</v>
      </c>
      <c r="AC146" s="21" t="str">
        <f t="shared" si="3"/>
        <v>M3-NyO-14a-I-1-EN</v>
      </c>
      <c r="AD146" s="20" t="s">
        <v>47</v>
      </c>
      <c r="AE146" s="23"/>
      <c r="AF146" s="9" t="s">
        <v>48</v>
      </c>
      <c r="AG146" s="9" t="s">
        <v>49</v>
      </c>
    </row>
    <row r="147" ht="112.5" customHeight="1">
      <c r="A147" s="9" t="s">
        <v>772</v>
      </c>
      <c r="B147" s="8" t="s">
        <v>773</v>
      </c>
      <c r="C147" s="9" t="s">
        <v>50</v>
      </c>
      <c r="D147" s="10" t="s">
        <v>36</v>
      </c>
      <c r="E147" s="11"/>
      <c r="F147" s="13" t="s">
        <v>781</v>
      </c>
      <c r="G147" s="13"/>
      <c r="H147" s="8"/>
      <c r="I147" s="11" t="s">
        <v>38</v>
      </c>
      <c r="J147" s="11" t="s">
        <v>92</v>
      </c>
      <c r="K147" s="12" t="s">
        <v>782</v>
      </c>
      <c r="L147" s="13" t="s">
        <v>783</v>
      </c>
      <c r="M147" s="11" t="s">
        <v>42</v>
      </c>
      <c r="N147" s="8" t="s">
        <v>784</v>
      </c>
      <c r="O147" s="8" t="s">
        <v>778</v>
      </c>
      <c r="P147" s="8" t="s">
        <v>779</v>
      </c>
      <c r="Q147" s="21"/>
      <c r="R147" s="18"/>
      <c r="S147" s="18"/>
      <c r="T147" s="18"/>
      <c r="U147" s="18"/>
      <c r="V147" s="18"/>
      <c r="W147" s="18"/>
      <c r="X147" s="19"/>
      <c r="Y147" s="20" t="s">
        <v>45</v>
      </c>
      <c r="Z147" s="13" t="str">
        <f t="shared" si="1"/>
        <v>{
    "id": "M3-NyO-14a-E-1-EN",
    "stimulus": "&lt;p&gt;Type the result of these multiplications.&lt;/p&gt;",
    "template": "&lt;p style=\"text-align: center\"&gt;{{Q1}} × {{Q2}} = {{response}}&lt;/p&gt;&lt;p style=\"text-align: center\"&gt;{{Q2}} × {{Q4}} = {{response}}&lt;/p&gt;",
    "hint": "&lt;p&gt;Recite the multiplication tables for {{Q1}} and {{Q3}}.&lt;/p&gt;",
    "feedback": "&lt;p&gt;Memorize the multiplication tables. This is the one for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AA147" s="8" t="s">
        <v>785</v>
      </c>
      <c r="AB147" s="21" t="str">
        <f t="shared" si="2"/>
        <v>M3-NyO-14a-E-1</v>
      </c>
      <c r="AC147" s="21" t="str">
        <f t="shared" si="3"/>
        <v>M3-NyO-14a-E-1-EN</v>
      </c>
      <c r="AD147" s="20" t="s">
        <v>47</v>
      </c>
      <c r="AE147" s="23"/>
      <c r="AF147" s="9" t="s">
        <v>48</v>
      </c>
      <c r="AG147" s="9" t="s">
        <v>49</v>
      </c>
    </row>
    <row r="148" ht="112.5" customHeight="1">
      <c r="A148" s="9" t="s">
        <v>772</v>
      </c>
      <c r="B148" s="8" t="s">
        <v>773</v>
      </c>
      <c r="C148" s="9" t="s">
        <v>68</v>
      </c>
      <c r="D148" s="10" t="s">
        <v>36</v>
      </c>
      <c r="E148" s="11"/>
      <c r="F148" s="13" t="s">
        <v>786</v>
      </c>
      <c r="G148" s="13"/>
      <c r="H148" s="43"/>
      <c r="I148" s="14" t="s">
        <v>38</v>
      </c>
      <c r="J148" s="11" t="s">
        <v>92</v>
      </c>
      <c r="K148" s="12" t="s">
        <v>787</v>
      </c>
      <c r="L148" s="13" t="s">
        <v>788</v>
      </c>
      <c r="M148" s="14" t="s">
        <v>42</v>
      </c>
      <c r="N148" s="15" t="s">
        <v>789</v>
      </c>
      <c r="O148" s="15" t="s">
        <v>790</v>
      </c>
      <c r="P148" s="15" t="s">
        <v>791</v>
      </c>
      <c r="Q148" s="17"/>
      <c r="R148" s="18"/>
      <c r="S148" s="18"/>
      <c r="T148" s="18"/>
      <c r="U148" s="18"/>
      <c r="V148" s="18"/>
      <c r="W148" s="18"/>
      <c r="X148" s="19"/>
      <c r="Y148" s="20" t="s">
        <v>45</v>
      </c>
      <c r="Z148" s="13" t="str">
        <f t="shared" si="1"/>
        <v>{
    "id": "M3-NyO-14a-A-1-EN",
    "stimulus": "&lt;p&gt;A pack of cookies costs &lt;span class=\"no-break\"&gt;${{Q1}}.&lt;/span&gt; What will be the price of {{Q2}} packs?&lt;/p&gt;",
    "template": "&lt;p&gt;The price of {{Q2}} packs will be &lt;span class=\"no-break\"&gt;${{response}}.&lt;/span&gt;&lt;/p&gt;",
    "hint": "&lt;p&gt;Recite the multiplication table for {{Q1}}:&lt;/p&gt;&lt;p style=\"text-align: center\"&gt;{{Q1}} × 1 = {{Q1}}&lt;/p&gt;&lt;p style=\"text-align: center\"&gt;{{Q1}} × 2 = {{T1}}&lt;/p&gt;&lt;p style=\"text-align: center\"&gt;{{Q1}} × 3 = {{T2}}&lt;/p&gt;&lt;p&gt;And so on.&lt;/p&gt;",
    "feedback": "&lt;p&gt;The total price is calculated by multiplying the price of a pack by the number of packs:&lt;/p&gt;&lt;p style=\"text-align: center\"&gt;{{Q1}} × {{Q2}} = {{A1}}&lt;/p&gt;",
    "seed": {
        "parameters": [
            {
                "name": "Q1",
                "label": null,
                "min": 1,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v>
      </c>
      <c r="AA148" s="8" t="s">
        <v>792</v>
      </c>
      <c r="AB148" s="21" t="str">
        <f t="shared" si="2"/>
        <v>M3-NyO-14a-A-1</v>
      </c>
      <c r="AC148" s="21" t="str">
        <f t="shared" si="3"/>
        <v>M3-NyO-14a-A-1-EN</v>
      </c>
      <c r="AD148" s="20" t="s">
        <v>47</v>
      </c>
      <c r="AE148" s="9"/>
      <c r="AF148" s="9" t="s">
        <v>48</v>
      </c>
      <c r="AG148" s="9" t="s">
        <v>49</v>
      </c>
    </row>
    <row r="149" ht="112.5" customHeight="1">
      <c r="A149" s="9" t="s">
        <v>772</v>
      </c>
      <c r="B149" s="8" t="s">
        <v>773</v>
      </c>
      <c r="C149" s="9" t="s">
        <v>68</v>
      </c>
      <c r="D149" s="10" t="s">
        <v>36</v>
      </c>
      <c r="E149" s="11"/>
      <c r="F149" s="13" t="s">
        <v>793</v>
      </c>
      <c r="G149" s="13"/>
      <c r="H149" s="43"/>
      <c r="I149" s="14" t="s">
        <v>38</v>
      </c>
      <c r="J149" s="11" t="s">
        <v>92</v>
      </c>
      <c r="K149" s="13" t="s">
        <v>794</v>
      </c>
      <c r="L149" s="13" t="s">
        <v>788</v>
      </c>
      <c r="M149" s="14" t="s">
        <v>42</v>
      </c>
      <c r="N149" s="15" t="s">
        <v>789</v>
      </c>
      <c r="O149" s="15" t="s">
        <v>795</v>
      </c>
      <c r="P149" s="15" t="s">
        <v>791</v>
      </c>
      <c r="Q149" s="17"/>
      <c r="R149" s="18"/>
      <c r="S149" s="18"/>
      <c r="T149" s="18"/>
      <c r="U149" s="18"/>
      <c r="V149" s="18"/>
      <c r="W149" s="18"/>
      <c r="X149" s="19"/>
      <c r="Y149" s="20" t="s">
        <v>45</v>
      </c>
      <c r="Z149" s="13" t="str">
        <f t="shared" si="1"/>
        <v>{
    "id": "M3-NyO-14a-A-2-EN",
    "stimulus": "&lt;p&gt;Each section of a furniture store catalog is {{Q1}} pages long. If there are {{Q2}} sections, how many pages is the catalog?&lt;/p&gt;",
    "template": "&lt;p&gt;The catalog has {{response}} pages.&lt;/p&gt;",
    "hint": "&lt;p&gt;Recite the multiplication table for {{Q1}}:&lt;/p&gt;&lt;p style=\"text-align: center\"&gt;{{Q1}} × 1 = {{Q1}}&lt;/p&gt;&lt;p style=\"text-align: center\"&gt;{{Q1}} × 2 = {{T1}}&lt;/p&gt;&lt;p style=\"text-align: center\"&gt;{{Q1}} × 3 = {{T2}}&lt;/p&gt;&lt;p&gt;And so on.&lt;/p&gt;",
    "feedback": "&lt;p&gt;The total number of pages is calculated by multiplying the pages in a section by the number of sections:&lt;/p&gt;&lt;p style=\"text-align: center\"&gt;{{Q1}} × {{Q2}} = {{A1}}&lt;/p&gt;",
    "seed": {
        "parameters": [
            {
                "name": "Q1",
                "label": null,
                "min": 5,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v>
      </c>
      <c r="AA149" s="8" t="s">
        <v>796</v>
      </c>
      <c r="AB149" s="21" t="str">
        <f t="shared" si="2"/>
        <v>M3-NyO-14a-A-2</v>
      </c>
      <c r="AC149" s="21" t="str">
        <f t="shared" si="3"/>
        <v>M3-NyO-14a-A-2-EN</v>
      </c>
      <c r="AD149" s="20" t="s">
        <v>47</v>
      </c>
      <c r="AE149" s="9"/>
      <c r="AF149" s="9" t="s">
        <v>48</v>
      </c>
      <c r="AG149" s="9" t="s">
        <v>49</v>
      </c>
    </row>
    <row r="150" ht="112.5" customHeight="1">
      <c r="A150" s="9" t="s">
        <v>772</v>
      </c>
      <c r="B150" s="8" t="s">
        <v>773</v>
      </c>
      <c r="C150" s="9" t="s">
        <v>68</v>
      </c>
      <c r="D150" s="10" t="s">
        <v>36</v>
      </c>
      <c r="E150" s="11"/>
      <c r="F150" s="13" t="s">
        <v>797</v>
      </c>
      <c r="G150" s="13"/>
      <c r="H150" s="43"/>
      <c r="I150" s="14" t="s">
        <v>38</v>
      </c>
      <c r="J150" s="11" t="s">
        <v>92</v>
      </c>
      <c r="K150" s="12" t="s">
        <v>798</v>
      </c>
      <c r="L150" s="13" t="s">
        <v>788</v>
      </c>
      <c r="M150" s="14" t="s">
        <v>42</v>
      </c>
      <c r="N150" s="15" t="s">
        <v>789</v>
      </c>
      <c r="O150" s="15" t="s">
        <v>799</v>
      </c>
      <c r="P150" s="15" t="s">
        <v>791</v>
      </c>
      <c r="Q150" s="17"/>
      <c r="R150" s="18"/>
      <c r="S150" s="18"/>
      <c r="T150" s="18"/>
      <c r="U150" s="18"/>
      <c r="V150" s="18"/>
      <c r="W150" s="18"/>
      <c r="X150" s="19"/>
      <c r="Y150" s="20" t="s">
        <v>45</v>
      </c>
      <c r="Z150" s="13" t="str">
        <f t="shared" si="1"/>
        <v>{
    "id": "M3-NyO-14a-A-3-EN",
    "stimulus": "&lt;p&gt;There are {{Q1}} parked cars on a street. How many will there be on {{Q2}} identical streets?&lt;/p&gt;",
    "template": "&lt;p&gt;On {{Q2}} streets there will be {{response}} cars.&lt;/p&gt;",
    "hint": "&lt;p&gt;Recite the multiplication table for {{Q1}}:&lt;/p&gt;&lt;p style=\"text-align: center\"&gt;{{Q1}} × 1 = {{Q1}}&lt;/p&gt;&lt;p style=\"text-align: center\"&gt;{{Q1}} × 2 = {{T1}}&lt;/p&gt;&lt;p style=\"text-align: center\"&gt;{{Q1}} × 3 = {{T2}}&lt;/p&gt;&lt;p&gt;And so on.&lt;/p&gt;",
    "feedback": "&lt;p&gt;The total number of vehicles is calculated by multiplying the cars on a street by the number of streets.&lt;/p&gt;&lt;p style=\"text-align: center\"&gt;{{Q1}} × {{Q2}} = {{A1}}&lt;/p&gt;",
    "seed": {
        "parameters": [
            {
                "name": "Q1",
                "label": null,
                "min": 2,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v>
      </c>
      <c r="AA150" s="8" t="s">
        <v>800</v>
      </c>
      <c r="AB150" s="21" t="str">
        <f t="shared" si="2"/>
        <v>M3-NyO-14a-A-3</v>
      </c>
      <c r="AC150" s="21" t="str">
        <f t="shared" si="3"/>
        <v>M3-NyO-14a-A-3-EN</v>
      </c>
      <c r="AD150" s="20" t="s">
        <v>47</v>
      </c>
      <c r="AE150" s="9"/>
      <c r="AF150" s="9" t="s">
        <v>48</v>
      </c>
      <c r="AG150" s="9" t="s">
        <v>49</v>
      </c>
    </row>
    <row r="151" ht="112.5" customHeight="1">
      <c r="A151" s="9" t="s">
        <v>772</v>
      </c>
      <c r="B151" s="8" t="s">
        <v>773</v>
      </c>
      <c r="C151" s="9" t="s">
        <v>68</v>
      </c>
      <c r="D151" s="10" t="s">
        <v>36</v>
      </c>
      <c r="E151" s="11"/>
      <c r="F151" s="13" t="s">
        <v>801</v>
      </c>
      <c r="G151" s="13"/>
      <c r="H151" s="43"/>
      <c r="I151" s="14" t="s">
        <v>38</v>
      </c>
      <c r="J151" s="11" t="s">
        <v>92</v>
      </c>
      <c r="K151" s="12" t="s">
        <v>802</v>
      </c>
      <c r="L151" s="13" t="s">
        <v>788</v>
      </c>
      <c r="M151" s="14" t="s">
        <v>42</v>
      </c>
      <c r="N151" s="15" t="s">
        <v>789</v>
      </c>
      <c r="O151" s="15" t="s">
        <v>803</v>
      </c>
      <c r="P151" s="15" t="s">
        <v>791</v>
      </c>
      <c r="Q151" s="17"/>
      <c r="R151" s="18"/>
      <c r="S151" s="18"/>
      <c r="T151" s="18"/>
      <c r="U151" s="18"/>
      <c r="V151" s="18"/>
      <c r="W151" s="18"/>
      <c r="X151" s="19"/>
      <c r="Y151" s="20" t="s">
        <v>45</v>
      </c>
      <c r="Z151" s="13" t="str">
        <f t="shared" si="1"/>
        <v>{
    "id": "M3-NyO-14a-A-4-EN",
    "stimulus": "&lt;p&gt;During the Olympics, {{Q1}} athletes from a country have each won {{Q2}} medals. How many medals have they won in total?&lt;/p&gt;",
    "template": "&lt;p&gt;They have won {{response}} medals.&lt;/p&gt;",
    "hint": "&lt;p&gt;Recite the multiplication table for {{Q1}}:&lt;/p&gt;&lt;p style=\"text-align: center\"&gt;{{Q1}} × 1 = {{Q1}}&lt;/p&gt;&lt;p style=\"text-align: center\"&gt;{{Q1}} × 2 = {{T1}}&lt;/p&gt;&lt;p style=\"text-align: center\"&gt;{{Q1}} × 3 = {{T2}}&lt;/p&gt;&lt;p&gt;And so on.&lt;/p&gt;",
    "feedback": "&lt;p&gt;The total number of medals is calculated by multiplying the number of athletes by the number of medals.&lt;/p&gt;&lt;p style=\"text-align: center\"&gt;{{Q1}} × {{Q2}} = {{A1}}&lt;/p&gt;",
    "seed": {
        "parameters": [
            {
                "name": "Q1",
                "label": null,
                "min": 2,
                "max": 10,
                "step": 1
            },
            {
                "name": "Q2",
                "label": null,
                "min": 2,
                "max": 10,
                "step": 1
            }
        ],
        "calculated": [
            {
                "name": "A1",
                "label": "{{function}}",
                "function": "{{Q1}}*{{Q2}}"
            },
            {
                "name": "T1",
                "label": "",
                "function": "{{Q1}}*2",
                "temp": true
            },
            {
                "name": "T2",
                "label": "",
                "function": "{{Q1}}*3",
                "temp": true
            }
        ],
        "uniques": true
    },
    "algorithm": {
        "name": "calculateOperation",
        "params": {
            "method": "equivLiteral",
            "keyboard": "NUMERICAL"
        }
    }
}</v>
      </c>
      <c r="AA151" s="8" t="s">
        <v>804</v>
      </c>
      <c r="AB151" s="21" t="str">
        <f t="shared" si="2"/>
        <v>M3-NyO-14a-A-4</v>
      </c>
      <c r="AC151" s="21" t="str">
        <f t="shared" si="3"/>
        <v>M3-NyO-14a-A-4-EN</v>
      </c>
      <c r="AD151" s="20" t="s">
        <v>47</v>
      </c>
      <c r="AE151" s="9"/>
      <c r="AF151" s="9" t="s">
        <v>48</v>
      </c>
      <c r="AG151" s="9" t="s">
        <v>49</v>
      </c>
    </row>
    <row r="152" ht="112.5" customHeight="1">
      <c r="A152" s="9" t="s">
        <v>772</v>
      </c>
      <c r="B152" s="8" t="s">
        <v>773</v>
      </c>
      <c r="C152" s="9" t="s">
        <v>68</v>
      </c>
      <c r="D152" s="10" t="s">
        <v>36</v>
      </c>
      <c r="E152" s="11"/>
      <c r="F152" s="13" t="s">
        <v>805</v>
      </c>
      <c r="G152" s="13"/>
      <c r="H152" s="43"/>
      <c r="I152" s="14" t="s">
        <v>38</v>
      </c>
      <c r="J152" s="11" t="s">
        <v>92</v>
      </c>
      <c r="K152" s="13" t="s">
        <v>806</v>
      </c>
      <c r="L152" s="13" t="s">
        <v>788</v>
      </c>
      <c r="M152" s="14" t="s">
        <v>42</v>
      </c>
      <c r="N152" s="15" t="s">
        <v>789</v>
      </c>
      <c r="O152" s="15" t="s">
        <v>807</v>
      </c>
      <c r="P152" s="15" t="s">
        <v>791</v>
      </c>
      <c r="Q152" s="17"/>
      <c r="R152" s="18"/>
      <c r="S152" s="18"/>
      <c r="T152" s="18"/>
      <c r="U152" s="18"/>
      <c r="V152" s="18"/>
      <c r="W152" s="18"/>
      <c r="X152" s="19"/>
      <c r="Y152" s="20" t="s">
        <v>45</v>
      </c>
      <c r="Z152" s="13" t="str">
        <f t="shared" si="1"/>
        <v>{
    "id": "M3-NyO-14a-A-5-EN",
    "stimulus": "&lt;p&gt;Elisabeth has bought {{Q1}} boxes of colored pencils, each containing {{Q2}} pencils. How many pencils does Elisabeth have?&lt;/p&gt;",
    "template": "&lt;p&gt;She has {{response}} pencils.&lt;/p&gt;",
    "hint": "&lt;p&gt;Recite the multiplication table for {{Q1}}:&lt;/p&gt;&lt;p style=\"text-align: center\"&gt;{{Q1}} × 1 = {{Q1}}&lt;/p&gt;&lt;p style=\"text-align: center\"&gt;{{Q1}} × 2 = {{T1}}&lt;/p&gt;&lt;p style=\"text-align: center\"&gt;{{Q1}} × 3 = {{T2}}&lt;/p&gt;&lt;p&gt;And so on.&lt;/p&gt;",
    "feedback": "&lt;p&gt;The total number of pencils is calculated by multiplying the number of boxes by the number of pencils.&lt;/p&gt;&lt;p style=\"text-align: center\"&gt;{{Q1}} × {{Q2}} = {{A1}}&lt;/p&gt;",
    "seed": {
        "parameters": [
            {
                "name": "Q1",
                "label": null,
                "min": 2,
                "max": 10,
                "step": 1
            },
            {
                "name": "Q2",
                "label": null,
                "min": 5,
                "max": 10,
                "step": 1
            }
        ],
        "calculated": [
            {
                "name": "A1",
                "label": "{{function}}",
                "function": "{{Q1}}*{{Q2}}"
            },
            {
                "name": "T1",
                "label": "",
                "function": "{{Q1}}*2",
                "temp": true
            },
            {
                "name": "T2",
                "label": "",
                "function": "{{Q1}}*3",
                "temp": true
            }
        ],
        "uniques": true
    },
    "algorithm": {
        "name": "calculateOperation",
        "params": {
            "method": "equivLiteral",
            "keyboard": "NUMERICAL"
        }
    }
}</v>
      </c>
      <c r="AA152" s="8" t="s">
        <v>808</v>
      </c>
      <c r="AB152" s="21" t="str">
        <f t="shared" si="2"/>
        <v>M3-NyO-14a-A-5</v>
      </c>
      <c r="AC152" s="21" t="str">
        <f t="shared" si="3"/>
        <v>M3-NyO-14a-A-5-EN</v>
      </c>
      <c r="AD152" s="20" t="s">
        <v>47</v>
      </c>
      <c r="AE152" s="9"/>
      <c r="AF152" s="9" t="s">
        <v>48</v>
      </c>
      <c r="AG152" s="9" t="s">
        <v>49</v>
      </c>
    </row>
    <row r="153" ht="112.5" customHeight="1">
      <c r="A153" s="9" t="s">
        <v>809</v>
      </c>
      <c r="B153" s="8" t="s">
        <v>810</v>
      </c>
      <c r="C153" s="9" t="s">
        <v>35</v>
      </c>
      <c r="D153" s="10" t="s">
        <v>36</v>
      </c>
      <c r="E153" s="20"/>
      <c r="F153" s="13" t="s">
        <v>811</v>
      </c>
      <c r="G153" s="13"/>
      <c r="H153" s="8"/>
      <c r="I153" s="14" t="s">
        <v>38</v>
      </c>
      <c r="J153" s="49" t="s">
        <v>309</v>
      </c>
      <c r="K153" s="42" t="s">
        <v>812</v>
      </c>
      <c r="L153" s="42" t="s">
        <v>813</v>
      </c>
      <c r="M153" s="11" t="s">
        <v>42</v>
      </c>
      <c r="N153" s="15" t="s">
        <v>814</v>
      </c>
      <c r="O153" s="8" t="s">
        <v>815</v>
      </c>
      <c r="P153" s="42" t="s">
        <v>816</v>
      </c>
      <c r="Q153" s="21"/>
      <c r="R153" s="18"/>
      <c r="S153" s="18"/>
      <c r="T153" s="18"/>
      <c r="U153" s="18"/>
      <c r="V153" s="18"/>
      <c r="W153" s="18"/>
      <c r="X153" s="21"/>
      <c r="Y153" s="20" t="s">
        <v>45</v>
      </c>
      <c r="Z153" s="13" t="str">
        <f t="shared" si="1"/>
        <v>{
    "id": "M3-NyO-14b-I-1-EN",
    "stimulus": "&lt;p&gt;Select the correct addition and multiplication equality.&lt;/p&gt;",
    "hint": "&lt;p&gt;A multiplication is equal to the addition of equal addends.&lt;/p&gt;",
    "feedback": "&lt;p&gt;A multiplication is equal to the addition of equal addends.&lt;/p&gt;",
    "seed": {
        "parameters": [
            {
                "name": "Q1",
                "label": null,
                "min": 1,
                "max": 10,
                "step": 1
            },
            {
                "name": "Q2",
                "label": null,
                "min": 2,
                "max": 10,
                "step": 1
            },
            {
                "name": "Q3",
                "label": null,
                "min": 1,
                "max": 10,
                "step": 1
            },
            {
                "name": "Q4",
                "label": null,
                "min": 2,
                "max": 10,
                "step": 1
            },
            {
                "name": "Q5",
                "label": null,
                "min": 1,
                "max": 10,
                "step": 1
            },
            {
                "name": "Q6",
                "label": null,
                "min": 2,
                "max": 10,
                "step": 1
            },
            {
                "name": "Q7",
                "label": null,
                "min": 1,
                "max": 10,
                "step": 1
            },
            {
                "name": "Q8",
                "label": null,
                "min": 2,
                "max": 10,
                "step": 1
            }
        ],
        "calculated": [
            {
                "name": "T5",
                "label": "{{function}}",
                "function": "'{{Q3}}'+' + {{Q3}}'.repeat({{Q4}}-1)",
                "temp": true
            },
            {
                "name": "T6",
                "label": "{{function}}",
                "function": "'{{Q5}}'+' + {{Q5}}'.repeat({{Q6}}-1)",
                "temp": true
            },
            {
                "name": "T7",
                "label": "{{function}}",
                "function": "'{{Q7}}'+' + {{Q7}}'.repeat({{Q8}}-1)",
                "temp": true
            },
            {
                "name": "A1",
                "label": "{{Q1}} × {{Q2}} = {{function}}",
                "function": "'{{Q1}}'+' + {{Q1}}'.repeat({{Q2}}-1)"
            },
            {
                "name": "A2",
                "label": "{{Q3}} × {{Q4}} = {{function}}",
                "function": "'{{Q3}}'+' + {{Q3}}'.repeat({{Q4}})",
                "incorrect": true,
                "feedback": "&lt;p&gt;The correct equality is:&lt;/p&gt;&lt;p&gt;{{Q3}} × {{Q4}} = {{T5}}&lt;/p&gt;"
            },
            {
                "name": "A3",
                "label": "{{Q5}} × {{Q6}} = {{function}}",
                "function": "'{{Q5}}'+' + {{Q5}}'.repeat({{Q6}}+1)",
                "incorrect": true,
                "feedback": "&lt;p&gt;The correct equality is:&lt;/p&gt;&lt;p&gt;{{Q5}} × {{Q6}} = {{T6}}&lt;/p&gt;"
            },
            {
                "name": "A4",
                "label": "{{Q7}} × {{Q8}} = {{function}}",
                "function": "'{{Q7}}'+' + {{Q7}}'.repeat({{Q8}}+2)",
                "incorrect": true,
                "feedback": "&lt;p&gt;The correct equality is:&lt;/p&gt;&lt;p&gt;{{Q7}} × {{Q8}} = {{T7}}&lt;/p&gt;"
            }
        ],
        "uniques": true
    },
    "algorithm": {
        "name": "trueFalse",
        "template": "Multiple choice – standard",
        "params": {
            "countCorrect": 1,
            "countIncorrect": 2,
            "showCheckIcon":true}}}</v>
      </c>
      <c r="AA153" s="8" t="s">
        <v>817</v>
      </c>
      <c r="AB153" s="21" t="str">
        <f t="shared" si="2"/>
        <v>M3-NyO-14b-I-1</v>
      </c>
      <c r="AC153" s="21" t="str">
        <f t="shared" si="3"/>
        <v>M3-NyO-14b-I-1-EN</v>
      </c>
      <c r="AD153" s="20" t="s">
        <v>47</v>
      </c>
      <c r="AE153" s="9"/>
      <c r="AF153" s="9" t="s">
        <v>48</v>
      </c>
      <c r="AG153" s="9" t="s">
        <v>49</v>
      </c>
    </row>
    <row r="154" ht="112.5" customHeight="1">
      <c r="A154" s="9" t="s">
        <v>809</v>
      </c>
      <c r="B154" s="8" t="s">
        <v>810</v>
      </c>
      <c r="C154" s="9" t="s">
        <v>50</v>
      </c>
      <c r="D154" s="10" t="s">
        <v>36</v>
      </c>
      <c r="E154" s="20"/>
      <c r="F154" s="13" t="s">
        <v>818</v>
      </c>
      <c r="G154" s="13"/>
      <c r="H154" s="12"/>
      <c r="I154" s="11" t="s">
        <v>38</v>
      </c>
      <c r="J154" s="11" t="s">
        <v>92</v>
      </c>
      <c r="K154" s="42" t="s">
        <v>819</v>
      </c>
      <c r="L154" s="42" t="s">
        <v>820</v>
      </c>
      <c r="M154" s="14" t="s">
        <v>42</v>
      </c>
      <c r="N154" s="15" t="s">
        <v>814</v>
      </c>
      <c r="O154" s="8" t="s">
        <v>821</v>
      </c>
      <c r="P154" s="42"/>
      <c r="Q154" s="21"/>
      <c r="R154" s="18"/>
      <c r="S154" s="18"/>
      <c r="T154" s="18"/>
      <c r="U154" s="18"/>
      <c r="V154" s="18"/>
      <c r="W154" s="18"/>
      <c r="X154" s="21"/>
      <c r="Y154" s="20" t="s">
        <v>45</v>
      </c>
      <c r="Z154" s="13" t="str">
        <f t="shared" si="1"/>
        <v>{
    "id": "M3-NyO-14b-E-1-EN",
    "stimulus": "&lt;p&gt;Type the multiplication equivalent to this addition. Type the lowest number as the first factor and the highest as the second.&lt;/p&gt;",
    "template": "&lt;p style=\"text-align: center\"&gt;{{T1}} = {{response}}&lt;/p&gt;",
    "hint": "&lt;p&gt;A multiplication is equal to the addition of equal addends.&lt;/p&gt;",
    "feedback": "&lt;p&gt;A multiplication is equal to the addition of equal addends.&lt;/p&gt;",
    "seed": {
        "parameters": [
            {
                "name": "Q1",
                "label": null,
                "min": 2,
                "max": 10,
                "step": 1
            },
            {
                "name": "Q2",
                "label": null,
                "min": 2,
                "max": 10,
                "step": 1
            }
        ],
        "calculated": [
            {
                "name": "T1",
                "label": "{{function}}",
                "function": "'{{Q1}}'+' + {{Q1}}'.repeat({{Q2}}-1)",
                "temp": true
            },
            {
                "name": "T2",
                "label": "{{function}}",
                "function": "math.min({{Q1}}, {{Q2}})",
                "temp": true
            },
            {
                "name": "T3",
                "label": "{{function}}",
                "function": "math.max({{Q1}}, {{Q2}})",
                "temp": true
            },
            {
                "name": "A1",
                "label": "{{function}}",
                "function": "{{T2}}\\times{{T3}}"
            }
        ],
        "uniques": true
    },
    "algorithm": {
        "name": "calculateOperation",
        "params": {
            "method": "equivLiteral",
            "keyboard": "INTERMEDIATE"
        }
    }
}</v>
      </c>
      <c r="AA154" s="8" t="s">
        <v>822</v>
      </c>
      <c r="AB154" s="21" t="str">
        <f t="shared" si="2"/>
        <v>M3-NyO-14b-E-1</v>
      </c>
      <c r="AC154" s="21" t="str">
        <f t="shared" si="3"/>
        <v>M3-NyO-14b-E-1-EN</v>
      </c>
      <c r="AD154" s="20" t="s">
        <v>47</v>
      </c>
      <c r="AE154" s="9"/>
      <c r="AF154" s="9" t="s">
        <v>48</v>
      </c>
      <c r="AG154" s="9" t="s">
        <v>49</v>
      </c>
    </row>
    <row r="155" ht="112.5" customHeight="1">
      <c r="A155" s="9" t="s">
        <v>823</v>
      </c>
      <c r="B155" s="8" t="s">
        <v>824</v>
      </c>
      <c r="C155" s="9" t="s">
        <v>35</v>
      </c>
      <c r="D155" s="10" t="s">
        <v>36</v>
      </c>
      <c r="E155" s="11"/>
      <c r="F155" s="12" t="s">
        <v>825</v>
      </c>
      <c r="G155" s="12"/>
      <c r="H155" s="12"/>
      <c r="I155" s="11" t="s">
        <v>38</v>
      </c>
      <c r="J155" s="11" t="s">
        <v>309</v>
      </c>
      <c r="K155" s="13" t="s">
        <v>826</v>
      </c>
      <c r="L155" s="12" t="s">
        <v>827</v>
      </c>
      <c r="M155" s="14" t="s">
        <v>42</v>
      </c>
      <c r="N155" s="8" t="s">
        <v>828</v>
      </c>
      <c r="O155" s="8" t="s">
        <v>829</v>
      </c>
      <c r="P155" s="8" t="s">
        <v>830</v>
      </c>
      <c r="Q155" s="17"/>
      <c r="R155" s="18"/>
      <c r="S155" s="18"/>
      <c r="T155" s="18"/>
      <c r="U155" s="18"/>
      <c r="V155" s="18"/>
      <c r="W155" s="18"/>
      <c r="X155" s="19"/>
      <c r="Y155" s="20" t="s">
        <v>45</v>
      </c>
      <c r="Z155" s="13" t="str">
        <f t="shared" si="1"/>
        <v>{
    "id": "M3-NyO-14c-I-1-EN",
    "stimulus": "&lt;p&gt;Complete the following multiplication.&lt;/p&gt;&lt;p style=\"text-align: center\"&gt;{{Q1}} × ... = {{T1}}&lt;/p&gt;",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55" s="8" t="s">
        <v>831</v>
      </c>
      <c r="AB155" s="21" t="str">
        <f t="shared" si="2"/>
        <v>M3-NyO-14c-I-1</v>
      </c>
      <c r="AC155" s="21" t="str">
        <f t="shared" si="3"/>
        <v>M3-NyO-14c-I-1-EN</v>
      </c>
      <c r="AD155" s="20" t="s">
        <v>47</v>
      </c>
      <c r="AE155" s="9"/>
      <c r="AF155" s="9" t="s">
        <v>48</v>
      </c>
      <c r="AG155" s="9" t="s">
        <v>49</v>
      </c>
    </row>
    <row r="156" ht="112.5" customHeight="1">
      <c r="A156" s="9" t="s">
        <v>823</v>
      </c>
      <c r="B156" s="8" t="s">
        <v>824</v>
      </c>
      <c r="C156" s="9" t="s">
        <v>35</v>
      </c>
      <c r="D156" s="10" t="s">
        <v>36</v>
      </c>
      <c r="E156" s="11"/>
      <c r="F156" s="13" t="s">
        <v>832</v>
      </c>
      <c r="G156" s="13"/>
      <c r="H156" s="12"/>
      <c r="I156" s="11" t="s">
        <v>38</v>
      </c>
      <c r="J156" s="11" t="s">
        <v>309</v>
      </c>
      <c r="K156" s="13" t="s">
        <v>833</v>
      </c>
      <c r="L156" s="12" t="s">
        <v>827</v>
      </c>
      <c r="M156" s="14" t="s">
        <v>42</v>
      </c>
      <c r="N156" s="8" t="s">
        <v>828</v>
      </c>
      <c r="O156" s="8" t="s">
        <v>829</v>
      </c>
      <c r="P156" s="8" t="s">
        <v>830</v>
      </c>
      <c r="Q156" s="17"/>
      <c r="R156" s="18"/>
      <c r="S156" s="18"/>
      <c r="T156" s="18"/>
      <c r="U156" s="18"/>
      <c r="V156" s="18"/>
      <c r="W156" s="18"/>
      <c r="X156" s="19"/>
      <c r="Y156" s="20" t="s">
        <v>45</v>
      </c>
      <c r="Z156" s="13" t="str">
        <f t="shared" si="1"/>
        <v>{
    "id": "M3-NyO-14c-I-2-EN",
    "stimulus": "&lt;p&gt;Complete the following multiplication.&lt;/p&gt;&lt;p style=\"text-align: center\"&gt;... × {{Q1}} = {{T1}}&lt;/p&gt;",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AA156" s="8" t="s">
        <v>834</v>
      </c>
      <c r="AB156" s="21" t="str">
        <f t="shared" si="2"/>
        <v>M3-NyO-14c-I-2</v>
      </c>
      <c r="AC156" s="21" t="str">
        <f t="shared" si="3"/>
        <v>M3-NyO-14c-I-2-EN</v>
      </c>
      <c r="AD156" s="20" t="s">
        <v>47</v>
      </c>
      <c r="AE156" s="9"/>
      <c r="AF156" s="9" t="s">
        <v>48</v>
      </c>
      <c r="AG156" s="9" t="s">
        <v>49</v>
      </c>
    </row>
    <row r="157" ht="112.5" customHeight="1">
      <c r="A157" s="9" t="s">
        <v>823</v>
      </c>
      <c r="B157" s="8" t="s">
        <v>824</v>
      </c>
      <c r="C157" s="9" t="s">
        <v>50</v>
      </c>
      <c r="D157" s="10" t="s">
        <v>36</v>
      </c>
      <c r="E157" s="11"/>
      <c r="F157" s="12" t="s">
        <v>835</v>
      </c>
      <c r="G157" s="12"/>
      <c r="H157" s="12"/>
      <c r="I157" s="11" t="s">
        <v>38</v>
      </c>
      <c r="J157" s="11" t="s">
        <v>92</v>
      </c>
      <c r="K157" s="13" t="s">
        <v>836</v>
      </c>
      <c r="L157" s="13" t="s">
        <v>837</v>
      </c>
      <c r="M157" s="14" t="s">
        <v>42</v>
      </c>
      <c r="N157" s="8" t="s">
        <v>838</v>
      </c>
      <c r="O157" s="8" t="s">
        <v>839</v>
      </c>
      <c r="P157" s="8" t="s">
        <v>840</v>
      </c>
      <c r="Q157" s="17"/>
      <c r="R157" s="18"/>
      <c r="S157" s="18"/>
      <c r="T157" s="18"/>
      <c r="U157" s="18"/>
      <c r="V157" s="18"/>
      <c r="W157" s="18"/>
      <c r="X157" s="19"/>
      <c r="Y157" s="20" t="s">
        <v>45</v>
      </c>
      <c r="Z157" s="13" t="str">
        <f t="shared" si="1"/>
        <v>{
    "id": "M3-NyO-14c-E-1-EN",
    "stimulus": "&lt;p&gt;Complete the following multiplication.&lt;/p&gt;",
    "template": "&lt;p&gt;{{response}} × {{Q2}} = {{T1}}&lt;/p&gt;",
    "hint": "&lt;p&gt;The multiplication table for {{Q2}} begins as follows:&lt;/p&gt;&lt;p&gt;{{Q2}} × &lt;span style=\"color: rgb(243, 121, 52); \"&gt;1&lt;/span&gt; = {{Q2}}&lt;/p&gt;&lt;p&gt;{{Q2}} × &lt;span style=\"color: rgb(243, 121, 52);\"&gt;2&lt;/span&gt; = {{T2}}&lt;/p&gt;&lt;p&gt;...&lt;/p&gt;",
    "feedback": "&lt;p&gt;The multiplication table for {{Q2}} is:&lt;/p&gt;&lt;table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57" s="8" t="s">
        <v>841</v>
      </c>
      <c r="AB157" s="21" t="str">
        <f t="shared" si="2"/>
        <v>M3-NyO-14c-E-1</v>
      </c>
      <c r="AC157" s="21" t="str">
        <f t="shared" si="3"/>
        <v>M3-NyO-14c-E-1-EN</v>
      </c>
      <c r="AD157" s="20" t="s">
        <v>47</v>
      </c>
      <c r="AE157" s="9"/>
      <c r="AF157" s="9" t="s">
        <v>48</v>
      </c>
      <c r="AG157" s="9" t="s">
        <v>49</v>
      </c>
    </row>
    <row r="158" ht="112.5" customHeight="1">
      <c r="A158" s="9" t="s">
        <v>823</v>
      </c>
      <c r="B158" s="8" t="s">
        <v>824</v>
      </c>
      <c r="C158" s="9" t="s">
        <v>50</v>
      </c>
      <c r="D158" s="10" t="s">
        <v>36</v>
      </c>
      <c r="E158" s="11"/>
      <c r="F158" s="12" t="s">
        <v>842</v>
      </c>
      <c r="G158" s="12"/>
      <c r="H158" s="12"/>
      <c r="I158" s="11" t="s">
        <v>38</v>
      </c>
      <c r="J158" s="11" t="s">
        <v>92</v>
      </c>
      <c r="K158" s="13" t="s">
        <v>843</v>
      </c>
      <c r="L158" s="13" t="s">
        <v>837</v>
      </c>
      <c r="M158" s="14" t="s">
        <v>42</v>
      </c>
      <c r="N158" s="8" t="s">
        <v>838</v>
      </c>
      <c r="O158" s="8" t="s">
        <v>839</v>
      </c>
      <c r="P158" s="8" t="s">
        <v>840</v>
      </c>
      <c r="Q158" s="17"/>
      <c r="R158" s="18"/>
      <c r="S158" s="18"/>
      <c r="T158" s="18"/>
      <c r="U158" s="18"/>
      <c r="V158" s="18"/>
      <c r="W158" s="18"/>
      <c r="X158" s="19"/>
      <c r="Y158" s="20" t="s">
        <v>45</v>
      </c>
      <c r="Z158" s="13" t="str">
        <f t="shared" si="1"/>
        <v>{
    "id": "M3-NyO-14c-E-2-EN",
    "stimulus": "&lt;p&gt;Complete the following multiplication.&lt;/p&gt;",
    "template": "&lt;p style=\"text-align: center\"&gt;{{Q2}} × {{response}} = {{T1}}&lt;/p&gt;",
    "hint": "&lt;p&gt;The multiplication table for {{Q2}} begins as follows:&lt;/p&gt;&lt;p style=\"text-align: center\"&gt;{{Q2}} × &lt;span style=\"color: rgb(243, 121, 52); \"&gt;1&lt;/span&gt; = {{Q2}}&lt;/p&gt;&lt;p style=\"text-align: center\"&gt;{{Q2}} × &lt;span style=\"color: rgb(243, 121, 52);\"&gt;2&lt;/span&gt; = {{T2}}&lt;/p&gt;&lt;p&gt;...&lt;/p&gt;",
    "feedback": "&lt;p&gt;The multiplication table for {{Q2}} is:&lt;table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AA158" s="8" t="s">
        <v>844</v>
      </c>
      <c r="AB158" s="21" t="str">
        <f t="shared" si="2"/>
        <v>M3-NyO-14c-E-2</v>
      </c>
      <c r="AC158" s="21" t="str">
        <f t="shared" si="3"/>
        <v>M3-NyO-14c-E-2-EN</v>
      </c>
      <c r="AD158" s="20" t="s">
        <v>47</v>
      </c>
      <c r="AE158" s="9"/>
      <c r="AF158" s="9" t="s">
        <v>48</v>
      </c>
      <c r="AG158" s="9" t="s">
        <v>49</v>
      </c>
    </row>
    <row r="159" ht="112.5" customHeight="1">
      <c r="A159" s="9" t="s">
        <v>823</v>
      </c>
      <c r="B159" s="8" t="s">
        <v>824</v>
      </c>
      <c r="C159" s="9" t="s">
        <v>68</v>
      </c>
      <c r="D159" s="10" t="s">
        <v>36</v>
      </c>
      <c r="E159" s="11"/>
      <c r="F159" s="13" t="s">
        <v>845</v>
      </c>
      <c r="G159" s="13"/>
      <c r="H159" s="19"/>
      <c r="I159" s="11" t="s">
        <v>38</v>
      </c>
      <c r="J159" s="11" t="s">
        <v>92</v>
      </c>
      <c r="K159" s="43" t="s">
        <v>846</v>
      </c>
      <c r="L159" s="13" t="s">
        <v>847</v>
      </c>
      <c r="M159" s="14" t="s">
        <v>42</v>
      </c>
      <c r="N159" s="8" t="s">
        <v>828</v>
      </c>
      <c r="O159" s="8" t="s">
        <v>829</v>
      </c>
      <c r="P159" s="8" t="s">
        <v>830</v>
      </c>
      <c r="Q159" s="17"/>
      <c r="R159" s="18"/>
      <c r="S159" s="18"/>
      <c r="T159" s="18"/>
      <c r="U159" s="18"/>
      <c r="V159" s="18"/>
      <c r="W159" s="18"/>
      <c r="X159" s="19"/>
      <c r="Y159" s="20" t="s">
        <v>45</v>
      </c>
      <c r="Z159" s="13" t="str">
        <f t="shared" si="1"/>
        <v>{
    "id": "M3-NyO-14c-A-1-EN",
    "stimulus": "&lt;p&gt;A farmer has {{Q1}} chickens in each pen. If he has {{T1}} chickens in total, how many pens does he have? Complete the following multiplication to find out.&lt;/p &gt;&lt;p style=\"text-align: center\"&gt;{{Q1}} × ... = {{T1}}&lt;/p&gt;",
    "template": "The farm has {{response}} pens.",
    "hint": "&lt;p&gt;The multiplication table for {{Q1}} begins as follows:&lt;/p&gt;&lt;p&gt;{{Q1}} × &lt;span style=\"color: rgb(243, 121, 52);\"&gt;1&lt;/span&gt;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59" s="8" t="s">
        <v>848</v>
      </c>
      <c r="AB159" s="21" t="str">
        <f t="shared" si="2"/>
        <v>M3-NyO-14c-A-1</v>
      </c>
      <c r="AC159" s="21" t="str">
        <f t="shared" si="3"/>
        <v>M3-NyO-14c-A-1-EN</v>
      </c>
      <c r="AD159" s="20" t="s">
        <v>47</v>
      </c>
      <c r="AE159" s="9"/>
      <c r="AF159" s="9" t="s">
        <v>48</v>
      </c>
      <c r="AG159" s="9" t="s">
        <v>49</v>
      </c>
    </row>
    <row r="160" ht="112.5" customHeight="1">
      <c r="A160" s="9" t="s">
        <v>823</v>
      </c>
      <c r="B160" s="8" t="s">
        <v>824</v>
      </c>
      <c r="C160" s="9" t="s">
        <v>68</v>
      </c>
      <c r="D160" s="10" t="s">
        <v>36</v>
      </c>
      <c r="E160" s="11"/>
      <c r="F160" s="13" t="s">
        <v>849</v>
      </c>
      <c r="G160" s="13"/>
      <c r="H160" s="12" t="s">
        <v>850</v>
      </c>
      <c r="I160" s="11" t="s">
        <v>38</v>
      </c>
      <c r="J160" s="11" t="s">
        <v>92</v>
      </c>
      <c r="K160" s="43" t="s">
        <v>846</v>
      </c>
      <c r="L160" s="13" t="s">
        <v>847</v>
      </c>
      <c r="M160" s="14" t="s">
        <v>42</v>
      </c>
      <c r="N160" s="8" t="s">
        <v>828</v>
      </c>
      <c r="O160" s="8" t="s">
        <v>829</v>
      </c>
      <c r="P160" s="8" t="s">
        <v>830</v>
      </c>
      <c r="Q160" s="21"/>
      <c r="R160" s="18"/>
      <c r="S160" s="18"/>
      <c r="T160" s="18"/>
      <c r="U160" s="18"/>
      <c r="V160" s="18"/>
      <c r="W160" s="18"/>
      <c r="X160" s="21"/>
      <c r="Y160" s="20" t="s">
        <v>45</v>
      </c>
      <c r="Z160" s="13" t="str">
        <f t="shared" si="1"/>
        <v>{
    "id": "M3-NyO-14c-A-2-EN",
    "stimulus": "&lt;p&gt;A building has {{Q1}} windows per floor. If the building has {{T1}} windows in total, how many floors are there? Complete the following multiplication to get the answer.&lt;/p&gt;&lt;p style=\"text-align: center\"&gt;... × {{Q1}} = {{T1}}&lt;/p&gt;",
    "template": "&lt;p&gt;The building has {{response}} floors.&lt;/p&gt;",
    "hint": "&lt;p&gt;The multiplication table for {{Q1}} begins as follows:&lt;/p&gt;&lt;p&gt;{{Q1}} × &lt;span style=\"color: rgb(243, 121, 52); \"&gt;1&lt;/span&gt; = {{Q1}}&lt;/p&gt;&lt;p&gt;{{Q1}} × &lt;span style=\"color: rgb(243, 121, 52);\"&gt;2&lt;/ 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60" s="8" t="s">
        <v>851</v>
      </c>
      <c r="AB160" s="21" t="str">
        <f t="shared" si="2"/>
        <v>M3-NyO-14c-A-2</v>
      </c>
      <c r="AC160" s="21" t="str">
        <f t="shared" si="3"/>
        <v>M3-NyO-14c-A-2-EN</v>
      </c>
      <c r="AD160" s="20" t="s">
        <v>47</v>
      </c>
      <c r="AE160" s="23"/>
      <c r="AF160" s="9" t="s">
        <v>48</v>
      </c>
      <c r="AG160" s="9" t="s">
        <v>49</v>
      </c>
    </row>
    <row r="161" ht="112.5" customHeight="1">
      <c r="A161" s="9" t="s">
        <v>823</v>
      </c>
      <c r="B161" s="8" t="s">
        <v>824</v>
      </c>
      <c r="C161" s="9" t="s">
        <v>68</v>
      </c>
      <c r="D161" s="10" t="s">
        <v>36</v>
      </c>
      <c r="E161" s="11"/>
      <c r="F161" s="13" t="s">
        <v>852</v>
      </c>
      <c r="G161" s="13"/>
      <c r="H161" s="12"/>
      <c r="I161" s="11" t="s">
        <v>38</v>
      </c>
      <c r="J161" s="11" t="s">
        <v>92</v>
      </c>
      <c r="K161" s="42" t="s">
        <v>853</v>
      </c>
      <c r="L161" s="13" t="s">
        <v>847</v>
      </c>
      <c r="M161" s="14" t="s">
        <v>42</v>
      </c>
      <c r="N161" s="8" t="s">
        <v>828</v>
      </c>
      <c r="O161" s="8" t="s">
        <v>829</v>
      </c>
      <c r="P161" s="8" t="s">
        <v>830</v>
      </c>
      <c r="Q161" s="21"/>
      <c r="R161" s="18"/>
      <c r="S161" s="18"/>
      <c r="T161" s="18"/>
      <c r="U161" s="18"/>
      <c r="V161" s="18"/>
      <c r="W161" s="18"/>
      <c r="X161" s="21"/>
      <c r="Y161" s="20" t="s">
        <v>45</v>
      </c>
      <c r="Z161" s="13" t="str">
        <f t="shared" si="1"/>
        <v>{
    "id": "M3-NyO-14c-A-3-EN",
    "stimulus": "&lt;p&gt;In a classroom, chairs are arranged in {{Q1}} equal rows. If there are a total of {{T1}} chairs, how many chairs are there per row? Complete the following multiplication to get the answer.&lt;/p&gt;&lt;p style=\"text-align: center\"&gt;{{Q1}} × ... = {{T1}}&lt;/p&gt;",
    "template": "&lt;p&gt;There are {{response}} chairs per row.&lt;/p&gt;",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61" s="8" t="s">
        <v>854</v>
      </c>
      <c r="AB161" s="21" t="str">
        <f t="shared" si="2"/>
        <v>M3-NyO-14c-A-3</v>
      </c>
      <c r="AC161" s="21" t="str">
        <f t="shared" si="3"/>
        <v>M3-NyO-14c-A-3-EN</v>
      </c>
      <c r="AD161" s="20" t="s">
        <v>47</v>
      </c>
      <c r="AE161" s="23"/>
      <c r="AF161" s="9" t="s">
        <v>48</v>
      </c>
      <c r="AG161" s="9" t="s">
        <v>49</v>
      </c>
    </row>
    <row r="162" ht="112.5" customHeight="1">
      <c r="A162" s="9" t="s">
        <v>823</v>
      </c>
      <c r="B162" s="8" t="s">
        <v>824</v>
      </c>
      <c r="C162" s="9" t="s">
        <v>68</v>
      </c>
      <c r="D162" s="10" t="s">
        <v>36</v>
      </c>
      <c r="E162" s="11"/>
      <c r="F162" s="13" t="s">
        <v>855</v>
      </c>
      <c r="G162" s="13"/>
      <c r="H162" s="12" t="s">
        <v>856</v>
      </c>
      <c r="I162" s="11" t="s">
        <v>38</v>
      </c>
      <c r="J162" s="11" t="s">
        <v>92</v>
      </c>
      <c r="K162" s="43" t="s">
        <v>846</v>
      </c>
      <c r="L162" s="13" t="s">
        <v>847</v>
      </c>
      <c r="M162" s="14" t="s">
        <v>42</v>
      </c>
      <c r="N162" s="8" t="s">
        <v>828</v>
      </c>
      <c r="O162" s="8" t="s">
        <v>829</v>
      </c>
      <c r="P162" s="8" t="s">
        <v>830</v>
      </c>
      <c r="Q162" s="21"/>
      <c r="R162" s="18"/>
      <c r="S162" s="18"/>
      <c r="T162" s="18"/>
      <c r="U162" s="18"/>
      <c r="V162" s="18"/>
      <c r="W162" s="18"/>
      <c r="X162" s="21"/>
      <c r="Y162" s="20" t="s">
        <v>45</v>
      </c>
      <c r="Z162" s="13" t="str">
        <f t="shared" si="1"/>
        <v>{
    "id": "M3-NyO-14c-A-4-EN",
    "stimulus": "&lt;p&gt;To arrange the books on a bookcase, Meg has placed {{Q1}} books on each shelf. If there are {{T1}} books, how many shelves make up the bookcase? Complete the following multiplication to get the answer.&lt;/p&gt;&lt;p style=\"text-align: center\"&gt;... × {{Q1}} = {{T1}}&lt;/p&gt;",
    "template": "&lt;p&gt;The bookcase has {{response}} shelves.&lt;/p&gt;",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62" s="8" t="s">
        <v>857</v>
      </c>
      <c r="AB162" s="21" t="str">
        <f t="shared" si="2"/>
        <v>M3-NyO-14c-A-4</v>
      </c>
      <c r="AC162" s="21" t="str">
        <f t="shared" si="3"/>
        <v>M3-NyO-14c-A-4-EN</v>
      </c>
      <c r="AD162" s="20" t="s">
        <v>47</v>
      </c>
      <c r="AE162" s="23"/>
      <c r="AF162" s="9" t="s">
        <v>48</v>
      </c>
      <c r="AG162" s="9" t="s">
        <v>49</v>
      </c>
    </row>
    <row r="163" ht="112.5" customHeight="1">
      <c r="A163" s="9" t="s">
        <v>823</v>
      </c>
      <c r="B163" s="8" t="s">
        <v>824</v>
      </c>
      <c r="C163" s="9" t="s">
        <v>68</v>
      </c>
      <c r="D163" s="10" t="s">
        <v>36</v>
      </c>
      <c r="E163" s="11"/>
      <c r="F163" s="13" t="s">
        <v>858</v>
      </c>
      <c r="G163" s="13"/>
      <c r="H163" s="12" t="s">
        <v>859</v>
      </c>
      <c r="I163" s="11" t="s">
        <v>38</v>
      </c>
      <c r="J163" s="11" t="s">
        <v>92</v>
      </c>
      <c r="K163" s="42" t="s">
        <v>860</v>
      </c>
      <c r="L163" s="13" t="s">
        <v>847</v>
      </c>
      <c r="M163" s="14" t="s">
        <v>42</v>
      </c>
      <c r="N163" s="8" t="s">
        <v>828</v>
      </c>
      <c r="O163" s="8" t="s">
        <v>829</v>
      </c>
      <c r="P163" s="8" t="s">
        <v>830</v>
      </c>
      <c r="Q163" s="21"/>
      <c r="R163" s="18"/>
      <c r="S163" s="18"/>
      <c r="T163" s="18"/>
      <c r="U163" s="18"/>
      <c r="V163" s="18"/>
      <c r="W163" s="18"/>
      <c r="X163" s="21"/>
      <c r="Y163" s="20" t="s">
        <v>45</v>
      </c>
      <c r="Z163" s="13" t="str">
        <f t="shared" si="1"/>
        <v>{
    "id": "M3-NyO-14c-A-5-EN",
    "stimulus": "&lt;p&gt;A teacher wants to divide the class into {{Q1}} groups with the same number of students in each. If there are {{T1}} students in the class, how many will be in each group? Complete the following multiplication to get the answer.&lt;/p&gt;&lt;p style=\"text-align: center\"&gt;{{Q1}} × ... = {{T1}}&lt;/p&gt;",
    "template": "&lt;p&gt;Each group will be made up of {{response}} students.&lt;/p&gt;",
    "hint": "&lt;p&gt;The multiplication table for {{Q1}} begins as follows:&lt;/p&gt;&lt;p&gt;{{Q1}} × &lt;span style=\"color: rgb(243, 121, 52); \"&gt;1&lt;/span&gt; = {{Q1}}&lt;/p&gt;&lt;p&gt;{{Q1}} × &lt;span style=\"color: rgb(243, 121, 52);\"&gt;2&lt;/span&gt; = {{T2}}&lt;/p&gt;&lt;p&gt;...&lt;/p&gt;",
    "feedback": "&lt;p&gt;The multiplication table for {{Q1}} is:&lt;/p&gt;&lt;table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AA163" s="8" t="s">
        <v>861</v>
      </c>
      <c r="AB163" s="21" t="str">
        <f t="shared" si="2"/>
        <v>M3-NyO-14c-A-5</v>
      </c>
      <c r="AC163" s="21" t="str">
        <f t="shared" si="3"/>
        <v>M3-NyO-14c-A-5-EN</v>
      </c>
      <c r="AD163" s="20" t="s">
        <v>47</v>
      </c>
      <c r="AE163" s="23"/>
      <c r="AF163" s="9" t="s">
        <v>48</v>
      </c>
      <c r="AG163" s="9" t="s">
        <v>49</v>
      </c>
    </row>
    <row r="164" ht="112.5" customHeight="1">
      <c r="A164" s="23" t="s">
        <v>862</v>
      </c>
      <c r="B164" s="74" t="s">
        <v>863</v>
      </c>
      <c r="C164" s="35" t="s">
        <v>35</v>
      </c>
      <c r="D164" s="10" t="s">
        <v>36</v>
      </c>
      <c r="E164" s="11"/>
      <c r="F164" s="13" t="s">
        <v>864</v>
      </c>
      <c r="G164" s="13"/>
      <c r="H164" s="12"/>
      <c r="I164" s="20" t="s">
        <v>428</v>
      </c>
      <c r="J164" s="20" t="s">
        <v>309</v>
      </c>
      <c r="K164" s="42" t="s">
        <v>865</v>
      </c>
      <c r="L164" s="54" t="s">
        <v>866</v>
      </c>
      <c r="M164" s="49" t="s">
        <v>42</v>
      </c>
      <c r="N164" s="8" t="s">
        <v>867</v>
      </c>
      <c r="O164" s="8" t="s">
        <v>867</v>
      </c>
      <c r="P164" s="8"/>
      <c r="Q164" s="21"/>
      <c r="R164" s="18"/>
      <c r="S164" s="18"/>
      <c r="T164" s="18"/>
      <c r="U164" s="18"/>
      <c r="V164" s="18"/>
      <c r="W164" s="18"/>
      <c r="X164" s="21"/>
      <c r="Y164" s="20" t="s">
        <v>45</v>
      </c>
      <c r="Z164" s="13" t="str">
        <f t="shared" si="1"/>
        <v>{
    "id": "M3-NyO-14d-I-1-EN",
    "stimulus": "&lt;p&gt;How many bees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v>
      </c>
      <c r="AA164" s="8" t="s">
        <v>868</v>
      </c>
      <c r="AB164" s="21" t="str">
        <f t="shared" si="2"/>
        <v>M3-NyO-14d-I-1</v>
      </c>
      <c r="AC164" s="21" t="str">
        <f t="shared" si="3"/>
        <v>M3-NyO-14d-I-1-EN</v>
      </c>
      <c r="AD164" s="20"/>
      <c r="AE164" s="23"/>
      <c r="AF164" s="9"/>
      <c r="AG164" s="9" t="s">
        <v>49</v>
      </c>
    </row>
    <row r="165" ht="112.5" customHeight="1">
      <c r="A165" s="23" t="s">
        <v>862</v>
      </c>
      <c r="B165" s="74" t="s">
        <v>863</v>
      </c>
      <c r="C165" s="35" t="s">
        <v>35</v>
      </c>
      <c r="D165" s="10" t="s">
        <v>36</v>
      </c>
      <c r="E165" s="11"/>
      <c r="F165" s="13" t="s">
        <v>869</v>
      </c>
      <c r="G165" s="13"/>
      <c r="H165" s="12"/>
      <c r="I165" s="20" t="s">
        <v>428</v>
      </c>
      <c r="J165" s="20" t="s">
        <v>309</v>
      </c>
      <c r="K165" s="42" t="s">
        <v>865</v>
      </c>
      <c r="L165" s="75" t="s">
        <v>870</v>
      </c>
      <c r="M165" s="49" t="s">
        <v>42</v>
      </c>
      <c r="N165" s="8" t="s">
        <v>867</v>
      </c>
      <c r="O165" s="8" t="s">
        <v>867</v>
      </c>
      <c r="P165" s="8"/>
      <c r="Q165" s="21"/>
      <c r="R165" s="18"/>
      <c r="S165" s="18"/>
      <c r="T165" s="18"/>
      <c r="U165" s="18"/>
      <c r="V165" s="18"/>
      <c r="W165" s="18"/>
      <c r="X165" s="21"/>
      <c r="Y165" s="20" t="s">
        <v>45</v>
      </c>
      <c r="Z165" s="13" t="str">
        <f t="shared" si="1"/>
        <v>{
    "id": "M3-NyO-14d-I-2-EN",
    "stimulus": "&lt;p&gt;How many mice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v>
      </c>
      <c r="AA165" s="8" t="s">
        <v>871</v>
      </c>
      <c r="AB165" s="21" t="str">
        <f t="shared" si="2"/>
        <v>M3-NyO-14d-I-2</v>
      </c>
      <c r="AC165" s="21" t="str">
        <f t="shared" si="3"/>
        <v>M3-NyO-14d-I-2-EN</v>
      </c>
      <c r="AD165" s="20"/>
      <c r="AE165" s="23"/>
      <c r="AF165" s="9"/>
      <c r="AG165" s="9" t="s">
        <v>49</v>
      </c>
    </row>
    <row r="166" ht="112.5" customHeight="1">
      <c r="A166" s="23" t="s">
        <v>862</v>
      </c>
      <c r="B166" s="74" t="s">
        <v>863</v>
      </c>
      <c r="C166" s="35" t="s">
        <v>35</v>
      </c>
      <c r="D166" s="10" t="s">
        <v>36</v>
      </c>
      <c r="E166" s="11"/>
      <c r="F166" s="13" t="s">
        <v>872</v>
      </c>
      <c r="G166" s="13"/>
      <c r="H166" s="12"/>
      <c r="I166" s="20" t="s">
        <v>428</v>
      </c>
      <c r="J166" s="20" t="s">
        <v>309</v>
      </c>
      <c r="K166" s="42" t="s">
        <v>865</v>
      </c>
      <c r="L166" s="75" t="s">
        <v>873</v>
      </c>
      <c r="M166" s="49" t="s">
        <v>42</v>
      </c>
      <c r="N166" s="8" t="s">
        <v>867</v>
      </c>
      <c r="O166" s="8" t="s">
        <v>867</v>
      </c>
      <c r="P166" s="8"/>
      <c r="Q166" s="21"/>
      <c r="R166" s="18"/>
      <c r="S166" s="18"/>
      <c r="T166" s="18"/>
      <c r="U166" s="18"/>
      <c r="V166" s="18"/>
      <c r="W166" s="18"/>
      <c r="X166" s="21"/>
      <c r="Y166" s="20" t="s">
        <v>45</v>
      </c>
      <c r="Z166" s="13" t="str">
        <f t="shared" si="1"/>
        <v>{
    "id": "M3-NyO-14d-I-3-EN",
    "stimulus": "&lt;p&gt;How many ladybugs are there? Choose the correct option.&lt;/p&gt;&lt;p&gt;&lt;div style=\"display:flex; flex-wrap: wrap; justify-content:center;\"&gt;{{T3}}&lt;/div&gt;&lt;/p&gt;&lt;p &gt;&lt;div style=\"display:flex; flex-wrap: wrap; justify-content:center;\"&gt;{{T4}}&lt;/div&gt;&lt;/p&gt;&lt;p&gt;&lt;div style=\"display:flex; flex -wrap: wrap; justify-content:center;\"&gt;{{T5}}&lt;/div&gt;&lt;/p&gt;&lt;p&gt;&lt;div style=\"display:flex; flex-wrap: wrap; justify-content:center; \"&gt;{{T6}}&lt;/div&gt;&lt;/p&gt;",
    "hint": "A multiplication can be expressed as an addition of equal addends.",
    "feedback": "A multiplication can be expressed as an addition of equal addends.",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v>
      </c>
      <c r="AA166" s="8" t="s">
        <v>874</v>
      </c>
      <c r="AB166" s="21" t="str">
        <f t="shared" si="2"/>
        <v>M3-NyO-14d-I-3</v>
      </c>
      <c r="AC166" s="21" t="str">
        <f t="shared" si="3"/>
        <v>M3-NyO-14d-I-3-EN</v>
      </c>
      <c r="AD166" s="20"/>
      <c r="AE166" s="23"/>
      <c r="AF166" s="9"/>
      <c r="AG166" s="9" t="s">
        <v>49</v>
      </c>
    </row>
    <row r="167" ht="112.5" customHeight="1">
      <c r="A167" s="23" t="s">
        <v>862</v>
      </c>
      <c r="B167" s="74" t="s">
        <v>863</v>
      </c>
      <c r="C167" s="37" t="s">
        <v>50</v>
      </c>
      <c r="D167" s="10" t="s">
        <v>36</v>
      </c>
      <c r="E167" s="11"/>
      <c r="F167" s="13" t="s">
        <v>875</v>
      </c>
      <c r="G167" s="13" t="s">
        <v>876</v>
      </c>
      <c r="H167" s="12"/>
      <c r="I167" s="20" t="s">
        <v>428</v>
      </c>
      <c r="J167" s="20" t="s">
        <v>92</v>
      </c>
      <c r="K167" s="42" t="s">
        <v>877</v>
      </c>
      <c r="L167" s="54" t="s">
        <v>878</v>
      </c>
      <c r="M167" s="49" t="s">
        <v>42</v>
      </c>
      <c r="N167" s="8" t="s">
        <v>867</v>
      </c>
      <c r="O167" s="8" t="s">
        <v>867</v>
      </c>
      <c r="P167" s="8"/>
      <c r="Q167" s="21"/>
      <c r="R167" s="18"/>
      <c r="S167" s="18"/>
      <c r="T167" s="18"/>
      <c r="U167" s="18"/>
      <c r="V167" s="18"/>
      <c r="W167" s="18"/>
      <c r="X167" s="21"/>
      <c r="Y167" s="20" t="s">
        <v>45</v>
      </c>
      <c r="Z167" s="13" t="str">
        <f t="shared" si="1"/>
        <v>{
    "id": "M3-NyO-14d-E-1-EN",
    "stimulus": "&lt;p&gt;How many bees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"T7",
                "label": "{{function}}",
                "function": "' + {{T1}}'.repeat({{T2}}-1)",
                "temp": true
            },
            {
                "name": "A1",
                "label": "{{function}}",
                "function": "{{Q1}}*{{Q2}}"
            }
        ],
        "uniques": false
    },
    "algorithm": {
        "name": "calculateOperation",
        "params": {
            "method": "equivLiteral",
            "keyboard": "NUMERICAL"
        }
    }
}</v>
      </c>
      <c r="AA167" s="76" t="s">
        <v>879</v>
      </c>
      <c r="AB167" s="21" t="str">
        <f t="shared" si="2"/>
        <v>M3-NyO-14d-E-1</v>
      </c>
      <c r="AC167" s="21" t="str">
        <f t="shared" si="3"/>
        <v>M3-NyO-14d-E-1-EN</v>
      </c>
      <c r="AD167" s="20"/>
      <c r="AE167" s="23"/>
      <c r="AF167" s="9"/>
      <c r="AG167" s="9" t="s">
        <v>49</v>
      </c>
    </row>
    <row r="168" ht="112.5" customHeight="1">
      <c r="A168" s="23" t="s">
        <v>862</v>
      </c>
      <c r="B168" s="74" t="s">
        <v>863</v>
      </c>
      <c r="C168" s="37" t="s">
        <v>50</v>
      </c>
      <c r="D168" s="10" t="s">
        <v>36</v>
      </c>
      <c r="E168" s="11"/>
      <c r="F168" s="13" t="s">
        <v>880</v>
      </c>
      <c r="G168" s="13" t="s">
        <v>876</v>
      </c>
      <c r="H168" s="12"/>
      <c r="I168" s="20" t="s">
        <v>428</v>
      </c>
      <c r="J168" s="20" t="s">
        <v>92</v>
      </c>
      <c r="K168" s="42" t="s">
        <v>877</v>
      </c>
      <c r="L168" s="54" t="s">
        <v>881</v>
      </c>
      <c r="M168" s="49" t="s">
        <v>42</v>
      </c>
      <c r="N168" s="8" t="s">
        <v>867</v>
      </c>
      <c r="O168" s="8" t="s">
        <v>867</v>
      </c>
      <c r="P168" s="8"/>
      <c r="Q168" s="21"/>
      <c r="R168" s="18"/>
      <c r="S168" s="18"/>
      <c r="T168" s="18"/>
      <c r="U168" s="18"/>
      <c r="V168" s="18"/>
      <c r="W168" s="18"/>
      <c r="X168" s="21"/>
      <c r="Y168" s="20" t="s">
        <v>45</v>
      </c>
      <c r="Z168" s="13" t="str">
        <f t="shared" si="1"/>
        <v>{
    "id": "M3-NyO-14d-E-2-EN",
    "stimulus": "&lt;p&gt;How many ladybugs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"T7",
                "label": "{{function}}",
                "function": "' + {{T1}}'.repeat({{T2}}-1)",
                "temp": true
            },
            {
                "name": "A1",
                "label": "{{function}}",
                "function": "{{Q1}}*{{Q2}}"
            }
        ],
        "uniques": false
    },
    "algorithm": {
        "name": "calculateOperation",
        "params": {
            "method": "equivLiteral",
            "keyboard": "NUMERICAL"
        }
    }
}</v>
      </c>
      <c r="AA168" s="8" t="s">
        <v>882</v>
      </c>
      <c r="AB168" s="21" t="str">
        <f t="shared" si="2"/>
        <v>M3-NyO-14d-E-2</v>
      </c>
      <c r="AC168" s="21" t="str">
        <f t="shared" si="3"/>
        <v>M3-NyO-14d-E-2-EN</v>
      </c>
      <c r="AD168" s="20"/>
      <c r="AE168" s="23"/>
      <c r="AF168" s="9"/>
      <c r="AG168" s="9" t="s">
        <v>49</v>
      </c>
    </row>
    <row r="169" ht="112.5" customHeight="1">
      <c r="A169" s="23" t="s">
        <v>862</v>
      </c>
      <c r="B169" s="74" t="s">
        <v>863</v>
      </c>
      <c r="C169" s="37" t="s">
        <v>50</v>
      </c>
      <c r="D169" s="10" t="s">
        <v>36</v>
      </c>
      <c r="E169" s="11"/>
      <c r="F169" s="13" t="s">
        <v>883</v>
      </c>
      <c r="G169" s="13" t="s">
        <v>876</v>
      </c>
      <c r="H169" s="12"/>
      <c r="I169" s="20" t="s">
        <v>428</v>
      </c>
      <c r="J169" s="20" t="s">
        <v>92</v>
      </c>
      <c r="K169" s="42" t="s">
        <v>877</v>
      </c>
      <c r="L169" s="13" t="s">
        <v>884</v>
      </c>
      <c r="M169" s="49" t="s">
        <v>42</v>
      </c>
      <c r="N169" s="8" t="s">
        <v>867</v>
      </c>
      <c r="O169" s="8" t="s">
        <v>867</v>
      </c>
      <c r="P169" s="8"/>
      <c r="Q169" s="21"/>
      <c r="R169" s="18"/>
      <c r="S169" s="18"/>
      <c r="T169" s="18"/>
      <c r="U169" s="18"/>
      <c r="V169" s="18"/>
      <c r="W169" s="18"/>
      <c r="X169" s="21"/>
      <c r="Y169" s="20" t="s">
        <v>45</v>
      </c>
      <c r="Z169" s="13" t="str">
        <f t="shared" si="1"/>
        <v>{
    "id": "M3-NyO-14d-E-3-EN",
    "stimulus": "&lt;p&gt;How many butterflies are there?&lt;/p&gt;&lt;p&gt;&lt;div style=\"display:flex; flex-wrap: wrap; justify-content:center;\"&gt;{{T3}}&lt;/div&gt;&lt;/p &gt;&lt;p&gt;&lt;div style=\"display:flex; flex-wrap: wrap; justify-content:center;\"&gt;{{T4}}&lt;/div&gt;&lt;/p&gt;&lt;p&gt;&lt;div style=\"display: flex; flex-wrap: wrap; justify-content:center;\"&gt;{{T5}}&lt;/div&gt;&lt;/p&gt;&lt;p&gt;&lt;div style=\"display:flex; flex-wrap: wrap; justify-content :center;\"&gt;{{T6}}&lt;/div&gt;&lt;/p&gt;",
    "template": "&lt;p style=\"text-align: center\"&gt;{{T1}} × {{T2}} = {{T1}}{{T7}} = {{response}}&lt;/p&gt;",
    "hint": "A multiplication can be expressed as an addition of equal addends.",
    "feedback": "A multiplication can be expressed as an addition of equal addends.",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src=\"https://blueberry-assets.oneclick.es/M2_NyO_19a_12.svg\" width=\"50\"&gt;'.repeat({{T1}})",
                "temp": true
            },
            {
                "name": "T4",
                "label": "{{function}}",
                "function": "if ({{T2}} &gt; 1) '&lt;img src=\"https://blueberry-assets.oneclick.es/M2_NyO_19a_12.svg\" width=\"50\"&gt;'.repeat({{T1}})",
                "temp": true
            },
            {
                "name": "T5",
                "label": "{{function}}",
                "function": "if ({{T2}} &gt; 2) '&lt;img src=\"https://blueberry-assets.oneclick.es/M2_NyO_19a_12.svg\" width=\"50\"&gt;'.repeat({{T1}})",
                "temp": true
            },
            {
                "name": "T6",
                "label": "{{function}}",
                "function": "if ({{T2}} &gt; 3) '&lt;img src=\"https://blueberry-assets.oneclick.es/M2_NyO_19a_12.svg\" width=\"50\"&gt;'.repeat({{T1}})",
                "temp": true
            },
            {
                "name": "T7",
                "label": "{{function}}",
                "function": "' + {{T1}}'.repeat({{T2}}-1)",
                "temp": true
            },
            {
                "name": "A1",
                "label": "{{function}}",
                "function": "{{Q1}}*{{Q2}}"
            }
        ],
        "uniques": false
    },
    "algorithm": {
        "name": "calculateOperation",
        "params": {
            "method": "equivLiteral",
            "keyboard": "NUMERICAL"
        }
    }
}</v>
      </c>
      <c r="AA169" s="8" t="s">
        <v>885</v>
      </c>
      <c r="AB169" s="21" t="str">
        <f t="shared" si="2"/>
        <v>M3-NyO-14d-E-3</v>
      </c>
      <c r="AC169" s="21" t="str">
        <f t="shared" si="3"/>
        <v>M3-NyO-14d-E-3-EN</v>
      </c>
      <c r="AD169" s="20"/>
      <c r="AE169" s="23"/>
      <c r="AF169" s="9"/>
      <c r="AG169" s="9" t="s">
        <v>49</v>
      </c>
    </row>
    <row r="170" ht="112.5" customHeight="1">
      <c r="A170" s="23" t="s">
        <v>886</v>
      </c>
      <c r="B170" s="74" t="s">
        <v>887</v>
      </c>
      <c r="C170" s="35" t="s">
        <v>35</v>
      </c>
      <c r="D170" s="10" t="s">
        <v>36</v>
      </c>
      <c r="E170" s="11"/>
      <c r="F170" s="77" t="s">
        <v>888</v>
      </c>
      <c r="G170" s="13" t="s">
        <v>889</v>
      </c>
      <c r="H170" s="12"/>
      <c r="I170" s="23" t="s">
        <v>38</v>
      </c>
      <c r="J170" s="23" t="s">
        <v>456</v>
      </c>
      <c r="K170" s="24" t="s">
        <v>890</v>
      </c>
      <c r="L170" s="24" t="s">
        <v>891</v>
      </c>
      <c r="M170" s="23" t="s">
        <v>42</v>
      </c>
      <c r="N170" s="24" t="s">
        <v>892</v>
      </c>
      <c r="O170" s="24" t="s">
        <v>893</v>
      </c>
      <c r="P170" s="8"/>
      <c r="Q170" s="21"/>
      <c r="R170" s="18"/>
      <c r="S170" s="18"/>
      <c r="T170" s="18"/>
      <c r="U170" s="18"/>
      <c r="V170" s="18"/>
      <c r="W170" s="18"/>
      <c r="X170" s="21"/>
      <c r="Y170" s="20" t="s">
        <v>45</v>
      </c>
      <c r="Z170" s="13" t="str">
        <f t="shared" si="1"/>
        <v>{
    "id": "M3-NyO-14e-I-1-EN",
    "stimulus": "&lt;p&gt;There are {{Q1}} flats in Peter's building and {{Q2}} people live in each flat. How many people live in Peter's building? Drag the correct answer.&lt;/p&gt;",
    "template": "&lt;p&gt;There are {{response}} people living.",
    "hint": "&lt;p&gt;Calculate this multiplication:&lt;/p&gt;&lt;p style=\"text-align: center\"&gt;{{Q1}} × {{Q2}} = ...&lt;/p&gt;&lt;p&gt;",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v>
      </c>
      <c r="AA170" s="22" t="s">
        <v>894</v>
      </c>
      <c r="AB170" s="21" t="str">
        <f t="shared" si="2"/>
        <v>M3-NyO-14e-I-1</v>
      </c>
      <c r="AC170" s="21" t="str">
        <f t="shared" si="3"/>
        <v>M3-NyO-14e-I-1-EN</v>
      </c>
      <c r="AD170" s="20"/>
      <c r="AE170" s="23"/>
      <c r="AF170" s="9"/>
      <c r="AG170" s="9" t="s">
        <v>49</v>
      </c>
    </row>
    <row r="171" ht="112.5" customHeight="1">
      <c r="A171" s="23" t="s">
        <v>886</v>
      </c>
      <c r="B171" s="74" t="s">
        <v>887</v>
      </c>
      <c r="C171" s="35" t="s">
        <v>35</v>
      </c>
      <c r="D171" s="10" t="s">
        <v>36</v>
      </c>
      <c r="E171" s="11"/>
      <c r="F171" s="77" t="s">
        <v>895</v>
      </c>
      <c r="G171" s="13" t="s">
        <v>896</v>
      </c>
      <c r="H171" s="12"/>
      <c r="I171" s="23" t="s">
        <v>38</v>
      </c>
      <c r="J171" s="23" t="s">
        <v>456</v>
      </c>
      <c r="K171" s="24" t="s">
        <v>897</v>
      </c>
      <c r="L171" s="24" t="s">
        <v>891</v>
      </c>
      <c r="M171" s="23" t="s">
        <v>42</v>
      </c>
      <c r="N171" s="24" t="s">
        <v>892</v>
      </c>
      <c r="O171" s="24" t="s">
        <v>893</v>
      </c>
      <c r="P171" s="8"/>
      <c r="Q171" s="21"/>
      <c r="R171" s="18"/>
      <c r="S171" s="18"/>
      <c r="T171" s="18"/>
      <c r="U171" s="18"/>
      <c r="V171" s="18"/>
      <c r="W171" s="18"/>
      <c r="X171" s="21"/>
      <c r="Y171" s="20" t="s">
        <v>45</v>
      </c>
      <c r="Z171" s="13" t="str">
        <f t="shared" si="1"/>
        <v>{
    "id": "M3-NyO-14e-I-2-EN",
    "stimulus": "&lt;p&gt;Zoe has bought {{Q1}} goodie bags, each with {{Q2}} candies.&lt;/p&gt;",
    "template": "&lt;p&gt;She has bought {{response}} candies.",
    "hint": "&lt;p&gt;Calculate this multiplication:&lt;/p&gt;&lt;p style=\"text-align: center\"&gt;{{Q1}} × {{Q2}} = ...&lt;/p&gt;",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v>
      </c>
      <c r="AA171" s="22" t="s">
        <v>898</v>
      </c>
      <c r="AB171" s="21" t="str">
        <f t="shared" si="2"/>
        <v>M3-NyO-14e-I-2</v>
      </c>
      <c r="AC171" s="21" t="str">
        <f t="shared" si="3"/>
        <v>M3-NyO-14e-I-2-EN</v>
      </c>
      <c r="AD171" s="20"/>
      <c r="AE171" s="23"/>
      <c r="AF171" s="9"/>
      <c r="AG171" s="9" t="s">
        <v>49</v>
      </c>
    </row>
    <row r="172" ht="112.5" customHeight="1">
      <c r="A172" s="23" t="s">
        <v>886</v>
      </c>
      <c r="B172" s="74" t="s">
        <v>887</v>
      </c>
      <c r="C172" s="35" t="s">
        <v>35</v>
      </c>
      <c r="D172" s="10" t="s">
        <v>36</v>
      </c>
      <c r="E172" s="11"/>
      <c r="F172" s="77" t="s">
        <v>899</v>
      </c>
      <c r="G172" s="13" t="s">
        <v>900</v>
      </c>
      <c r="H172" s="12"/>
      <c r="I172" s="23" t="s">
        <v>38</v>
      </c>
      <c r="J172" s="23" t="s">
        <v>456</v>
      </c>
      <c r="K172" s="24" t="s">
        <v>897</v>
      </c>
      <c r="L172" s="24" t="s">
        <v>891</v>
      </c>
      <c r="M172" s="23" t="s">
        <v>42</v>
      </c>
      <c r="N172" s="24" t="s">
        <v>892</v>
      </c>
      <c r="O172" s="24" t="s">
        <v>893</v>
      </c>
      <c r="P172" s="8"/>
      <c r="Q172" s="21"/>
      <c r="R172" s="18"/>
      <c r="S172" s="18"/>
      <c r="T172" s="18"/>
      <c r="U172" s="18"/>
      <c r="V172" s="18"/>
      <c r="W172" s="18"/>
      <c r="X172" s="21"/>
      <c r="Y172" s="20" t="s">
        <v>45</v>
      </c>
      <c r="Z172" s="13" t="str">
        <f t="shared" si="1"/>
        <v>{
    "id": "M3-NyO-14e-I-3-EN",
    "stimulus": "&lt;p&gt;To fix {{Q1}} chairs, a carpenter needed {{Q2}} screws for each. How many screws did he use in total? Drag the answer.&lt;/p&gt;",
    "template": "&lt;p&gt;He used {{response}} screws.",
    "hint": "&lt;p&gt;Calculate this multiplication:&lt;/p&gt;&lt;p style=\"text-align: center\"&gt;{{Q1}} × {{Q2}} = ...&lt;/p&gt;&lt;p&gt;",
    "feedback": "&lt;p&gt;This problem is solved as follows:&lt;/p&gt;&lt;p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v>
      </c>
      <c r="AA172" s="22" t="s">
        <v>901</v>
      </c>
      <c r="AB172" s="21" t="str">
        <f t="shared" si="2"/>
        <v>M3-NyO-14e-I-3</v>
      </c>
      <c r="AC172" s="21" t="str">
        <f t="shared" si="3"/>
        <v>M3-NyO-14e-I-3-EN</v>
      </c>
      <c r="AD172" s="20"/>
      <c r="AE172" s="23"/>
      <c r="AF172" s="9"/>
      <c r="AG172" s="9" t="s">
        <v>49</v>
      </c>
    </row>
    <row r="173" ht="112.5" customHeight="1">
      <c r="A173" s="23" t="s">
        <v>886</v>
      </c>
      <c r="B173" s="74" t="s">
        <v>887</v>
      </c>
      <c r="C173" s="37" t="s">
        <v>50</v>
      </c>
      <c r="D173" s="10" t="s">
        <v>36</v>
      </c>
      <c r="E173" s="11"/>
      <c r="F173" s="22" t="s">
        <v>902</v>
      </c>
      <c r="G173" s="13" t="s">
        <v>903</v>
      </c>
      <c r="H173" s="12"/>
      <c r="I173" s="23" t="s">
        <v>38</v>
      </c>
      <c r="J173" s="23" t="s">
        <v>156</v>
      </c>
      <c r="K173" s="32" t="s">
        <v>904</v>
      </c>
      <c r="L173" s="24" t="s">
        <v>788</v>
      </c>
      <c r="M173" s="23" t="s">
        <v>42</v>
      </c>
      <c r="N173" s="24" t="s">
        <v>892</v>
      </c>
      <c r="O173" s="24" t="s">
        <v>893</v>
      </c>
      <c r="P173" s="8"/>
      <c r="Q173" s="21"/>
      <c r="R173" s="18"/>
      <c r="S173" s="18"/>
      <c r="T173" s="18"/>
      <c r="U173" s="18"/>
      <c r="V173" s="18"/>
      <c r="W173" s="18"/>
      <c r="X173" s="21"/>
      <c r="Y173" s="20" t="s">
        <v>45</v>
      </c>
      <c r="Z173" s="13" t="str">
        <f t="shared" si="1"/>
        <v>{
    "id": "M3-NyO-14e-E-1-EN",
    "stimulus": "&lt;p&gt;Nicole gave each of her {{Q1}} friends a bracelet which costs ${{Q2}}. How much did she spent in total?&lt;/p&gt;",
    "template": "&lt;p&gt;She spent ${{response}}.&lt;/p&gt;",
    "hint": "&lt;p&gt;Calculate this multiplication:&lt;/p&gt;&lt;p style=\"text-align: center\"&gt;{{Q1}} × {{Q2}} = ...&lt;/p&gt;",
    "feedback": "&lt;p&gt;This problem is solved as follows:&lt;/p&gt;&lt;p style=\"text-align: center\"&gt;{{Q1}} × {{Q2}} = {{A1}}&lt;/p&gt;",
    "seed": {
        "parameters": [
            {
                "name": "Q1",
                "label": null,
                "min": 3,
                "max": 9,
                "step": 1
            },
            {
                "name": "Q2",
                "label": null,
                "min": 2,
                "max": 9,
                "step": 1
            }
        ],
        "calculated": [
            {
                "name": "A1",
                "label": "{{function}}",
                "function": "{{Q1}}*{{Q2}}"
            }
        ],
        "uniques": true
    },
    "algorithm": {
        "name": "calculateOperation",
        "params": {
            "method": "equivLiteral",
            "keyboard": "NUMERICAL"
        }
    }
}</v>
      </c>
      <c r="AA173" s="22" t="s">
        <v>905</v>
      </c>
      <c r="AB173" s="21" t="str">
        <f t="shared" si="2"/>
        <v>M3-NyO-14e-E-1</v>
      </c>
      <c r="AC173" s="21" t="str">
        <f t="shared" si="3"/>
        <v>M3-NyO-14e-E-1-EN</v>
      </c>
      <c r="AD173" s="20"/>
      <c r="AE173" s="23"/>
      <c r="AF173" s="9"/>
      <c r="AG173" s="9" t="s">
        <v>49</v>
      </c>
    </row>
    <row r="174" ht="112.5" customHeight="1">
      <c r="A174" s="23" t="s">
        <v>886</v>
      </c>
      <c r="B174" s="74" t="s">
        <v>887</v>
      </c>
      <c r="C174" s="37" t="s">
        <v>50</v>
      </c>
      <c r="D174" s="10" t="s">
        <v>36</v>
      </c>
      <c r="E174" s="11"/>
      <c r="F174" s="22" t="s">
        <v>906</v>
      </c>
      <c r="G174" s="13" t="s">
        <v>907</v>
      </c>
      <c r="H174" s="12"/>
      <c r="I174" s="23" t="s">
        <v>38</v>
      </c>
      <c r="J174" s="23" t="s">
        <v>156</v>
      </c>
      <c r="K174" s="32" t="s">
        <v>908</v>
      </c>
      <c r="L174" s="24" t="s">
        <v>788</v>
      </c>
      <c r="M174" s="23" t="s">
        <v>42</v>
      </c>
      <c r="N174" s="24" t="s">
        <v>892</v>
      </c>
      <c r="O174" s="24" t="s">
        <v>893</v>
      </c>
      <c r="P174" s="8"/>
      <c r="Q174" s="21"/>
      <c r="R174" s="18"/>
      <c r="S174" s="18"/>
      <c r="T174" s="18"/>
      <c r="U174" s="18"/>
      <c r="V174" s="18"/>
      <c r="W174" s="18"/>
      <c r="X174" s="21"/>
      <c r="Y174" s="20" t="s">
        <v>45</v>
      </c>
      <c r="Z174" s="13" t="str">
        <f t="shared" si="1"/>
        <v>{
    "id": "M3-NyO-14e-E-2-EN",
    "stimulus": "&lt;p&gt;Kevin walks {{Q1}} km every day. How many km will he walk in {{Q2}} days?&lt;/p&gt;",
    "template": "&lt;p&gt;He will walk {{response}} km.&lt;/p&gt;",
    "hint": "&lt;p&gt;Calculate this multiplication:&lt;/p&gt;&lt;p style=\"text-align: center\"&gt;{{Q1}} × {{Q2}} = ...&lt;/p&gt;",
    "feedback": "&lt;p&gt;This problem is solved as follows:&lt;/p&gt;&lt;p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AA174" s="22" t="s">
        <v>909</v>
      </c>
      <c r="AB174" s="21" t="str">
        <f t="shared" si="2"/>
        <v>M3-NyO-14e-E-2</v>
      </c>
      <c r="AC174" s="21" t="str">
        <f t="shared" si="3"/>
        <v>M3-NyO-14e-E-2-EN</v>
      </c>
      <c r="AD174" s="20"/>
      <c r="AE174" s="23"/>
      <c r="AF174" s="9"/>
      <c r="AG174" s="9" t="s">
        <v>49</v>
      </c>
    </row>
    <row r="175" ht="112.5" customHeight="1">
      <c r="A175" s="23" t="s">
        <v>886</v>
      </c>
      <c r="B175" s="74" t="s">
        <v>887</v>
      </c>
      <c r="C175" s="37" t="s">
        <v>50</v>
      </c>
      <c r="D175" s="10" t="s">
        <v>36</v>
      </c>
      <c r="E175" s="11"/>
      <c r="F175" s="77" t="s">
        <v>910</v>
      </c>
      <c r="G175" s="13" t="s">
        <v>911</v>
      </c>
      <c r="H175" s="12"/>
      <c r="I175" s="23" t="s">
        <v>38</v>
      </c>
      <c r="J175" s="23" t="s">
        <v>156</v>
      </c>
      <c r="K175" s="32" t="s">
        <v>908</v>
      </c>
      <c r="L175" s="24" t="s">
        <v>788</v>
      </c>
      <c r="M175" s="23" t="s">
        <v>42</v>
      </c>
      <c r="N175" s="24" t="s">
        <v>892</v>
      </c>
      <c r="O175" s="24" t="s">
        <v>893</v>
      </c>
      <c r="P175" s="8"/>
      <c r="Q175" s="21"/>
      <c r="R175" s="18"/>
      <c r="S175" s="18"/>
      <c r="T175" s="18"/>
      <c r="U175" s="18"/>
      <c r="V175" s="18"/>
      <c r="W175" s="18"/>
      <c r="X175" s="21"/>
      <c r="Y175" s="20" t="s">
        <v>45</v>
      </c>
      <c r="Z175" s="13" t="str">
        <f t="shared" si="1"/>
        <v>{
    "id": "M3-NyO-14e-E-3-EN",
    "stimulus": "&lt;p&gt;A deliveryman has to deliver {{Q1}} different leaflets into each of {{Q2}} mailboxes in a building. How many leaflets will he deliver in total?&lt;/p&gt;",
    "template": "&lt;p&gt;He will deliver {{response}} leaflets.&lt;/p&gt;",
    "hint": "&lt;p&gt;Calculate this multiplication:&lt;/p&gt;&lt;p style=\"text-align: center\"&gt;{{Q1}} × {{Q2}} = ...&lt;/p&gt;",
    "feedback": "&lt;p&gt;This problem is solved as follows:&lt;/p&gt;&lt;p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v>
      </c>
      <c r="AA175" s="22" t="s">
        <v>912</v>
      </c>
      <c r="AB175" s="21" t="str">
        <f t="shared" si="2"/>
        <v>M3-NyO-14e-E-3</v>
      </c>
      <c r="AC175" s="21" t="str">
        <f t="shared" si="3"/>
        <v>M3-NyO-14e-E-3-EN</v>
      </c>
      <c r="AD175" s="20"/>
      <c r="AE175" s="23"/>
      <c r="AF175" s="9"/>
      <c r="AG175" s="9" t="s">
        <v>49</v>
      </c>
    </row>
    <row r="176" ht="112.5" customHeight="1">
      <c r="A176" s="23" t="s">
        <v>913</v>
      </c>
      <c r="B176" s="74" t="s">
        <v>914</v>
      </c>
      <c r="C176" s="35" t="s">
        <v>35</v>
      </c>
      <c r="D176" s="10" t="s">
        <v>36</v>
      </c>
      <c r="E176" s="11"/>
      <c r="F176" s="13" t="s">
        <v>915</v>
      </c>
      <c r="G176" s="13"/>
      <c r="H176" s="12"/>
      <c r="I176" s="20" t="s">
        <v>428</v>
      </c>
      <c r="J176" s="20" t="s">
        <v>309</v>
      </c>
      <c r="K176" s="42" t="s">
        <v>865</v>
      </c>
      <c r="L176" s="13" t="s">
        <v>916</v>
      </c>
      <c r="M176" s="23" t="s">
        <v>42</v>
      </c>
      <c r="N176" s="8" t="s">
        <v>917</v>
      </c>
      <c r="O176" s="8" t="s">
        <v>918</v>
      </c>
      <c r="P176" s="8"/>
      <c r="Q176" s="21"/>
      <c r="R176" s="18"/>
      <c r="S176" s="18"/>
      <c r="T176" s="18"/>
      <c r="U176" s="18"/>
      <c r="V176" s="18"/>
      <c r="W176" s="18"/>
      <c r="X176" s="21"/>
      <c r="Y176" s="20" t="s">
        <v>45</v>
      </c>
      <c r="Z176" s="13" t="str">
        <f t="shared" si="1"/>
        <v>{
    "id": "M3-NyO-14f-I-1-EN",
    "stimulus": "&lt;p&gt;How can you write the number of snails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number of snails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src=\"https://blueberry-assets.oneclick.es/M2_NyO_19a_2.svg\" width=\"50\"&gt;'.repeat({{T1}})",
                "temp": true
            },
            {
                "name": "T4",
                "label": "{{function}}",
                "function": "if ({{T2}} &gt; 1) '&lt;img src=\"https://blueberry-assets.oneclick.es/M2_NyO_19a_2.svg\" width=\"50\"&gt;'.repeat({{T1}})",
                "temp": true
            },
            {
                "name": "T5",
                "label": "{{function}}",
                "function": "if ({{T2}} &gt; 2) '&lt;img src=\"https://blueberry-assets.oneclick.es/M2_NyO_19a_2.svg\" width=\"50\"&gt;'.repeat({{T1}})",
                "temp": true
            },
            {
                "name": "T6",
                "label": "{{function}}",
                "function": "if ({{T2}} &gt; 3) '&lt;img src=\"https://blueberry-assets.oneclick.es/M2_NyO_19a_2.svg\"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v>
      </c>
      <c r="AA176" s="22" t="s">
        <v>919</v>
      </c>
      <c r="AB176" s="21" t="str">
        <f t="shared" si="2"/>
        <v>M3-NyO-14f-I-1</v>
      </c>
      <c r="AC176" s="21" t="str">
        <f t="shared" si="3"/>
        <v>M3-NyO-14f-I-1-EN</v>
      </c>
      <c r="AD176" s="20"/>
      <c r="AE176" s="23"/>
      <c r="AF176" s="9"/>
      <c r="AG176" s="9" t="s">
        <v>49</v>
      </c>
    </row>
    <row r="177" ht="112.5" customHeight="1">
      <c r="A177" s="23" t="s">
        <v>913</v>
      </c>
      <c r="B177" s="74" t="s">
        <v>914</v>
      </c>
      <c r="C177" s="35" t="s">
        <v>35</v>
      </c>
      <c r="D177" s="10" t="s">
        <v>36</v>
      </c>
      <c r="E177" s="11"/>
      <c r="F177" s="13" t="s">
        <v>920</v>
      </c>
      <c r="G177" s="13"/>
      <c r="H177" s="12"/>
      <c r="I177" s="20" t="s">
        <v>428</v>
      </c>
      <c r="J177" s="20" t="s">
        <v>309</v>
      </c>
      <c r="K177" s="42" t="s">
        <v>865</v>
      </c>
      <c r="L177" s="13" t="s">
        <v>916</v>
      </c>
      <c r="M177" s="23" t="s">
        <v>42</v>
      </c>
      <c r="N177" s="8" t="s">
        <v>921</v>
      </c>
      <c r="O177" s="8" t="s">
        <v>918</v>
      </c>
      <c r="P177" s="8"/>
      <c r="Q177" s="21"/>
      <c r="R177" s="18"/>
      <c r="S177" s="18"/>
      <c r="T177" s="18"/>
      <c r="U177" s="18"/>
      <c r="V177" s="18"/>
      <c r="W177" s="18"/>
      <c r="X177" s="21"/>
      <c r="Y177" s="20" t="s">
        <v>45</v>
      </c>
      <c r="Z177" s="13" t="str">
        <f t="shared" si="1"/>
        <v>{
    "id": "M3-NyO-14f-I-2-EN",
    "stimulus": "&lt;p&gt;How can you write the number of owls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number of owls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src=\"https://blueberry-assets.oneclick.es/M2_NyO_19a_4.svg\" width=\"50\"&gt;'.repeat({{T1}})",
                "temp": true
            },
            {
                "name": "T4",
                "label": "{{function}}",
                "function": "if ({{T2}} &gt; 1) '&lt;img src=\"https://blueberry-assets.oneclick.es/M2_NyO_19a_4.svg\" width=\"50\"&gt;'.repeat({{T1}})",
                "temp": true
            },
            {
                "name": "T5",
                "label": "{{function}}",
                "function": "if ({{T2}} &gt; 2) '&lt;img src=\"https://blueberry-assets.oneclick.es/M2_NyO_19a_4.svg\" width=\"50\"&gt;'.repeat({{T1}})",
                "temp": true
            },
            {
                "name": "T6",
                "label": "{{function}}",
                "function": "if ({{T2}} &gt; 3) '&lt;img src=\"https://blueberry-assets.oneclick.es/M2_NyO_19a_4.svg\"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v>
      </c>
      <c r="AA177" s="22" t="s">
        <v>922</v>
      </c>
      <c r="AB177" s="21" t="str">
        <f t="shared" si="2"/>
        <v>M3-NyO-14f-I-2</v>
      </c>
      <c r="AC177" s="21" t="str">
        <f t="shared" si="3"/>
        <v>M3-NyO-14f-I-2-EN</v>
      </c>
      <c r="AD177" s="20"/>
      <c r="AE177" s="23"/>
      <c r="AF177" s="9"/>
      <c r="AG177" s="9" t="s">
        <v>49</v>
      </c>
    </row>
    <row r="178" ht="112.5" customHeight="1">
      <c r="A178" s="23" t="s">
        <v>913</v>
      </c>
      <c r="B178" s="74" t="s">
        <v>914</v>
      </c>
      <c r="C178" s="35" t="s">
        <v>35</v>
      </c>
      <c r="D178" s="10" t="s">
        <v>36</v>
      </c>
      <c r="E178" s="11"/>
      <c r="F178" s="13" t="s">
        <v>923</v>
      </c>
      <c r="G178" s="13"/>
      <c r="H178" s="12"/>
      <c r="I178" s="20" t="s">
        <v>428</v>
      </c>
      <c r="J178" s="20" t="s">
        <v>309</v>
      </c>
      <c r="K178" s="42" t="s">
        <v>865</v>
      </c>
      <c r="L178" s="13" t="s">
        <v>916</v>
      </c>
      <c r="M178" s="23" t="s">
        <v>42</v>
      </c>
      <c r="N178" s="8" t="s">
        <v>924</v>
      </c>
      <c r="O178" s="8" t="s">
        <v>918</v>
      </c>
      <c r="P178" s="8"/>
      <c r="Q178" s="21"/>
      <c r="R178" s="18"/>
      <c r="S178" s="18"/>
      <c r="T178" s="18"/>
      <c r="U178" s="18"/>
      <c r="V178" s="18"/>
      <c r="W178" s="18"/>
      <c r="X178" s="21"/>
      <c r="Y178" s="20" t="s">
        <v>45</v>
      </c>
      <c r="Z178" s="13" t="str">
        <f t="shared" si="1"/>
        <v>{
    "id": "M3-NyO-14f-I-3-EN",
    "stimulus": "&lt;p&gt;How can you write the number of mice here? Choose the correct option.&lt;/p&gt;&lt;p&gt;&lt;div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"Multiply the number of rows by the mice in each row.",
    "feedback": "To count objects in rows and columns, multiply the number of rows by the objects in each row.",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v>
      </c>
      <c r="AA178" s="22" t="s">
        <v>925</v>
      </c>
      <c r="AB178" s="21" t="str">
        <f t="shared" si="2"/>
        <v>M3-NyO-14f-I-3</v>
      </c>
      <c r="AC178" s="21" t="str">
        <f t="shared" si="3"/>
        <v>M3-NyO-14f-I-3-EN</v>
      </c>
      <c r="AD178" s="20"/>
      <c r="AE178" s="23"/>
      <c r="AF178" s="9"/>
      <c r="AG178" s="9" t="s">
        <v>49</v>
      </c>
    </row>
    <row r="179" ht="112.5" customHeight="1">
      <c r="A179" s="23" t="s">
        <v>926</v>
      </c>
      <c r="B179" s="74" t="s">
        <v>927</v>
      </c>
      <c r="C179" s="35" t="s">
        <v>35</v>
      </c>
      <c r="D179" s="10" t="s">
        <v>36</v>
      </c>
      <c r="E179" s="11"/>
      <c r="F179" s="22" t="s">
        <v>928</v>
      </c>
      <c r="G179" s="13" t="s">
        <v>929</v>
      </c>
      <c r="H179" s="12"/>
      <c r="I179" s="23" t="s">
        <v>428</v>
      </c>
      <c r="J179" s="23" t="s">
        <v>456</v>
      </c>
      <c r="K179" s="32" t="s">
        <v>930</v>
      </c>
      <c r="L179" s="24" t="s">
        <v>891</v>
      </c>
      <c r="M179" s="25" t="s">
        <v>42</v>
      </c>
      <c r="N179" s="32" t="s">
        <v>931</v>
      </c>
      <c r="O179" s="32" t="s">
        <v>932</v>
      </c>
      <c r="P179" s="8"/>
      <c r="Q179" s="21"/>
      <c r="R179" s="18"/>
      <c r="S179" s="18"/>
      <c r="T179" s="18"/>
      <c r="U179" s="18"/>
      <c r="V179" s="18"/>
      <c r="W179" s="18"/>
      <c r="X179" s="21"/>
      <c r="Y179" s="20" t="s">
        <v>45</v>
      </c>
      <c r="Z179" s="13" t="str">
        <f t="shared" si="1"/>
        <v>{
    "id": "M3-NyO-42a-I-1-EN",
    "stimulus": "&lt;p&gt;Drag the correct result of this multiplication. Use the number line to help you.&lt;/p&gt;&lt;div class=\"fr-number-line\" data-graphic='{\"distance\":{{Q1}},\"min\":0,\"divisions\":11}'&gt;",
    "template": "&lt;p style=\"text-align: center\"&gt;{{Q1}} × {{Q2}} = {{response}}&lt;/p&gt;",
    "hint": "Count {{Q2}} jumps from 0 to the right.",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v>
      </c>
      <c r="AA179" s="8" t="s">
        <v>933</v>
      </c>
      <c r="AB179" s="21" t="str">
        <f t="shared" si="2"/>
        <v>M3-NyO-42a-I-1</v>
      </c>
      <c r="AC179" s="21" t="str">
        <f t="shared" si="3"/>
        <v>M3-NyO-42a-I-1-EN</v>
      </c>
      <c r="AD179" s="20"/>
      <c r="AE179" s="23"/>
      <c r="AF179" s="9"/>
      <c r="AG179" s="9" t="s">
        <v>49</v>
      </c>
    </row>
    <row r="180" ht="112.5" customHeight="1">
      <c r="A180" s="23" t="s">
        <v>926</v>
      </c>
      <c r="B180" s="74" t="s">
        <v>927</v>
      </c>
      <c r="C180" s="37" t="s">
        <v>50</v>
      </c>
      <c r="D180" s="10" t="s">
        <v>36</v>
      </c>
      <c r="E180" s="11"/>
      <c r="F180" s="22" t="s">
        <v>934</v>
      </c>
      <c r="G180" s="13" t="s">
        <v>935</v>
      </c>
      <c r="H180" s="12"/>
      <c r="I180" s="23" t="s">
        <v>428</v>
      </c>
      <c r="J180" s="23" t="s">
        <v>92</v>
      </c>
      <c r="K180" s="32" t="s">
        <v>936</v>
      </c>
      <c r="L180" s="24" t="s">
        <v>788</v>
      </c>
      <c r="M180" s="25" t="s">
        <v>42</v>
      </c>
      <c r="N180" s="32" t="s">
        <v>937</v>
      </c>
      <c r="O180" s="32" t="s">
        <v>932</v>
      </c>
      <c r="P180" s="8"/>
      <c r="Q180" s="21"/>
      <c r="R180" s="18"/>
      <c r="S180" s="18"/>
      <c r="T180" s="18"/>
      <c r="U180" s="18"/>
      <c r="V180" s="18"/>
      <c r="W180" s="18"/>
      <c r="X180" s="21"/>
      <c r="Y180" s="20" t="s">
        <v>45</v>
      </c>
      <c r="Z180" s="13" t="str">
        <f t="shared" si="1"/>
        <v>{
    "id": "M3-NyO-42a-E-1-EN",
    "stimulus": "&lt;p&gt;Calculate the result of this multiplication. Use the number line to help you.&lt;/p&gt;&lt;div class=\"fr-number-line\" data-graphic='{\"distance\":{{Q1}},\"min\":0,\"divisions\":11}'&gt;",
    "template": "&lt;p style=\"text-align: center\"&gt;{{Q1}} × {{Q2}} = {{response}}&lt;/p&gt;",
    "hint": "Count {{Q2}} jumps from 0 to the right.",
    "feedback": "&lt;p&gt;To perfom this multiplication using a number line, you need to count {{Q2}} jumps from 0 to the right. For example, for this multiplication:&lt;/p&gt;&lt;p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"uniques": true
    },
    "algorithm": {
        "name": "calculateOperation",
        "params": {
            "method": "equivLiteral",
            "keyboard": "NUMERICAL"
        }
    }
}</v>
      </c>
      <c r="AA180" s="8" t="s">
        <v>938</v>
      </c>
      <c r="AB180" s="21" t="str">
        <f t="shared" si="2"/>
        <v>M3-NyO-42a-E-1</v>
      </c>
      <c r="AC180" s="21" t="str">
        <f t="shared" si="3"/>
        <v>M3-NyO-42a-E-1-EN</v>
      </c>
      <c r="AD180" s="20"/>
      <c r="AE180" s="23"/>
      <c r="AF180" s="9"/>
      <c r="AG180" s="9" t="s">
        <v>49</v>
      </c>
    </row>
    <row r="181" ht="112.5" customHeight="1">
      <c r="A181" s="23" t="s">
        <v>926</v>
      </c>
      <c r="B181" s="74" t="s">
        <v>927</v>
      </c>
      <c r="C181" s="38" t="s">
        <v>68</v>
      </c>
      <c r="D181" s="10" t="s">
        <v>36</v>
      </c>
      <c r="E181" s="11"/>
      <c r="F181" s="13" t="s">
        <v>939</v>
      </c>
      <c r="G181" s="13" t="s">
        <v>940</v>
      </c>
      <c r="H181" s="12"/>
      <c r="I181" s="23" t="s">
        <v>428</v>
      </c>
      <c r="J181" s="9" t="s">
        <v>156</v>
      </c>
      <c r="K181" s="32" t="s">
        <v>936</v>
      </c>
      <c r="L181" s="24" t="s">
        <v>788</v>
      </c>
      <c r="M181" s="25" t="s">
        <v>42</v>
      </c>
      <c r="N181" s="33" t="s">
        <v>941</v>
      </c>
      <c r="O181" s="32" t="s">
        <v>932</v>
      </c>
      <c r="P181" s="8"/>
      <c r="Q181" s="21"/>
      <c r="R181" s="18"/>
      <c r="S181" s="18"/>
      <c r="T181" s="18"/>
      <c r="U181" s="18"/>
      <c r="V181" s="18"/>
      <c r="W181" s="18"/>
      <c r="X181" s="21"/>
      <c r="Y181" s="20" t="s">
        <v>45</v>
      </c>
      <c r="Z181" s="13" t="str">
        <f t="shared" si="1"/>
        <v>{
    "id": "M3-NyO-42a-A-1-EN",
    "stimulus": "&lt;p&gt;Lucas realized that in his restaurant there are {{Q1}} glasses on each table. If there are {{Q2}} tables, what is the total number of glasses? Use the number line to help you.&lt;/p&gt;&lt;div class=\"fr-number-line\" data-graphic='{\"distance\":{{Q1}},\"min\":0,\"divisions\":11}'&gt;",
    "template": "&lt;p&gt;There are {{response}} glasses.&lt;/p&gt;",
    "hint": "&lt;p&gt;Count {{Q2}} jumps from 0 to the right.&lt;/p&gt;",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v>
      </c>
      <c r="AA181" s="8" t="s">
        <v>942</v>
      </c>
      <c r="AB181" s="21" t="str">
        <f t="shared" si="2"/>
        <v>M3-NyO-42a-A-1</v>
      </c>
      <c r="AC181" s="21" t="str">
        <f t="shared" si="3"/>
        <v>M3-NyO-42a-A-1-EN</v>
      </c>
      <c r="AD181" s="20"/>
      <c r="AE181" s="23"/>
      <c r="AF181" s="9"/>
      <c r="AG181" s="9" t="s">
        <v>49</v>
      </c>
    </row>
    <row r="182" ht="112.5" customHeight="1">
      <c r="A182" s="23" t="s">
        <v>926</v>
      </c>
      <c r="B182" s="74" t="s">
        <v>927</v>
      </c>
      <c r="C182" s="38" t="s">
        <v>68</v>
      </c>
      <c r="D182" s="10" t="s">
        <v>36</v>
      </c>
      <c r="E182" s="11"/>
      <c r="F182" s="13" t="s">
        <v>943</v>
      </c>
      <c r="G182" s="13" t="s">
        <v>944</v>
      </c>
      <c r="H182" s="12"/>
      <c r="I182" s="23" t="s">
        <v>428</v>
      </c>
      <c r="J182" s="9" t="s">
        <v>156</v>
      </c>
      <c r="K182" s="32" t="s">
        <v>936</v>
      </c>
      <c r="L182" s="24" t="s">
        <v>788</v>
      </c>
      <c r="M182" s="25" t="s">
        <v>42</v>
      </c>
      <c r="N182" s="33" t="s">
        <v>941</v>
      </c>
      <c r="O182" s="32" t="s">
        <v>932</v>
      </c>
      <c r="P182" s="8"/>
      <c r="Q182" s="21"/>
      <c r="R182" s="18"/>
      <c r="S182" s="18"/>
      <c r="T182" s="18"/>
      <c r="U182" s="18"/>
      <c r="V182" s="18"/>
      <c r="W182" s="18"/>
      <c r="X182" s="21"/>
      <c r="Y182" s="20" t="s">
        <v>45</v>
      </c>
      <c r="Z182" s="13" t="str">
        <f t="shared" si="1"/>
        <v>{
    "id": "M3-NyO-42a-A-2-EN",
    "stimulus": "&lt;p&gt;Each floor of a building has {{Q1}} radiators. How many are there on {{Q2}} floors? Use the number line to help you.&lt;/p&gt;&lt;div class=\"fr-number-line\" data-graphic='{\"distance\":{{Q1}},\"min\":0,\"divisions\":11}'&gt;",
    "template": "&lt;p&gt;There are {{response}} radiators.&lt;/p&gt;",
    "hint": "&lt;p&gt;Count {{Q2}} jumps from 0 to the right.&lt;/p&gt;",
    "feedback": "&lt;p&gt;To perform this multiplication using a number line,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v>
      </c>
      <c r="AA182" s="8" t="s">
        <v>945</v>
      </c>
      <c r="AB182" s="21" t="str">
        <f t="shared" si="2"/>
        <v>M3-NyO-42a-A-2</v>
      </c>
      <c r="AC182" s="21" t="str">
        <f t="shared" si="3"/>
        <v>M3-NyO-42a-A-2-EN</v>
      </c>
      <c r="AD182" s="20"/>
      <c r="AE182" s="23"/>
      <c r="AF182" s="9"/>
      <c r="AG182" s="9" t="s">
        <v>49</v>
      </c>
    </row>
    <row r="183" ht="112.5" customHeight="1">
      <c r="A183" s="23" t="s">
        <v>926</v>
      </c>
      <c r="B183" s="74" t="s">
        <v>927</v>
      </c>
      <c r="C183" s="38" t="s">
        <v>68</v>
      </c>
      <c r="D183" s="10" t="s">
        <v>36</v>
      </c>
      <c r="E183" s="11"/>
      <c r="F183" s="13" t="s">
        <v>946</v>
      </c>
      <c r="G183" s="13" t="s">
        <v>947</v>
      </c>
      <c r="H183" s="12"/>
      <c r="I183" s="23" t="s">
        <v>428</v>
      </c>
      <c r="J183" s="9" t="s">
        <v>156</v>
      </c>
      <c r="K183" s="32" t="s">
        <v>936</v>
      </c>
      <c r="L183" s="24" t="s">
        <v>788</v>
      </c>
      <c r="M183" s="25" t="s">
        <v>42</v>
      </c>
      <c r="N183" s="33" t="s">
        <v>941</v>
      </c>
      <c r="O183" s="32" t="s">
        <v>932</v>
      </c>
      <c r="P183" s="8"/>
      <c r="Q183" s="21"/>
      <c r="R183" s="18"/>
      <c r="S183" s="18"/>
      <c r="T183" s="18"/>
      <c r="U183" s="18"/>
      <c r="V183" s="18"/>
      <c r="W183" s="18"/>
      <c r="X183" s="21"/>
      <c r="Y183" s="20" t="s">
        <v>45</v>
      </c>
      <c r="Z183" s="13" t="str">
        <f t="shared" si="1"/>
        <v>{
    "id": "M3-NyO-42a-A-3-EN",
    "stimulus": "&lt;p&gt;A fruit store sells lemons in bags that can hold {{Q1}} lemons each. How many lemons did a customer buy if he bought {{Q2}} bags? Use the number line to help you.&lt;/p&gt;&lt;div class=\"fr-number-line\" data-graphic='{\"distance\":{{Q1}},\"min\":0,\"divisions\":11}'&gt;",
    "template": "&lt;p&gt;He bought {{response}} lemons.&lt;/p&gt;",
    "hint": "&lt;p&gt;Count {{Q2}} jumps from 0 to the right.&lt;/p&gt;",
    "feedback": "&lt;p&gt;To perform this multiplication using a number line, you need to count {{Q2}} jumps from 0 to the right. For example, for this multiplication:&lt;/p&gt;&lt;p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v>
      </c>
      <c r="AA183" s="8" t="s">
        <v>948</v>
      </c>
      <c r="AB183" s="21" t="str">
        <f t="shared" si="2"/>
        <v>M3-NyO-42a-A-3</v>
      </c>
      <c r="AC183" s="21" t="str">
        <f t="shared" si="3"/>
        <v>M3-NyO-42a-A-3-EN</v>
      </c>
      <c r="AD183" s="20"/>
      <c r="AE183" s="23"/>
      <c r="AF183" s="9"/>
      <c r="AG183" s="9" t="s">
        <v>49</v>
      </c>
    </row>
    <row r="184" ht="112.5" customHeight="1">
      <c r="A184" s="9" t="s">
        <v>949</v>
      </c>
      <c r="B184" s="8" t="s">
        <v>950</v>
      </c>
      <c r="C184" s="9" t="s">
        <v>35</v>
      </c>
      <c r="D184" s="10" t="s">
        <v>36</v>
      </c>
      <c r="E184" s="11"/>
      <c r="F184" s="13" t="s">
        <v>951</v>
      </c>
      <c r="G184" s="13"/>
      <c r="H184" s="12" t="s">
        <v>952</v>
      </c>
      <c r="I184" s="11" t="s">
        <v>38</v>
      </c>
      <c r="J184" s="11" t="s">
        <v>309</v>
      </c>
      <c r="K184" s="13" t="s">
        <v>953</v>
      </c>
      <c r="L184" s="12" t="s">
        <v>113</v>
      </c>
      <c r="M184" s="14" t="s">
        <v>42</v>
      </c>
      <c r="N184" s="30" t="s">
        <v>954</v>
      </c>
      <c r="O184" s="8" t="s">
        <v>955</v>
      </c>
      <c r="P184" s="15" t="s">
        <v>956</v>
      </c>
      <c r="Q184" s="21"/>
      <c r="R184" s="18"/>
      <c r="S184" s="18"/>
      <c r="T184" s="18"/>
      <c r="U184" s="18"/>
      <c r="V184" s="18"/>
      <c r="W184" s="18"/>
      <c r="X184" s="21"/>
      <c r="Y184" s="20" t="s">
        <v>45</v>
      </c>
      <c r="Z184" s="13" t="str">
        <f t="shared" si="1"/>
        <v>{
    "id": "M3-NyO-15a-I-1-EN",
    "stimulus": "&lt;p&gt;Select the equality in which the commutative property of multiplication is seen.&lt;/p&gt;",
    "hint": "&lt;p&gt;Multiplication is commutative because the order of the factors does not change the product.&lt;/p&gt;",
    "feedback": "&lt;p&gt;Multiplication is commutative because the order of the factors does not change the product:&lt;/p&gt;&lt;p style=\"text-align: center\"&gt;{{Q1}} × {{Q2}} = {{Q2}} × {{Q1}} = {{T1}}&lt;/p&gt;",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"name": "Q10",
                "label": null,
                "min": 1,
                "max": 9,
                "step": 1
            },
            {
                "name": "Q11",
                "label": null,
                "min": 1,
                "max": 9,
                "step": 1
            },
            {
                "name": "Q12",
                "label": null,
                "min": 1,
                "max": 9,
                "step": 1
            },
            {
                "name": "Q13",
                "label": null,
                "min": 1,
                "max": 9,
                "step": 1
            },
            {
                "name": "Q14",
                "label": null,
                "min": 1,
                "max": 9,
                "step": 1
            },
            {
                "name": "Q15",
                "label": null,
                "min": 1,
                "max": 9,
                "step": 1
            },
            {
                "name": "Q16",
                "label": null,
                "min": 1,
                "max": 9,
                "step": 1
            },
            {
                "name": "Q17",
                "label": null,
                "min": 1,
                "max": 9,
                "step": 1
            }
        ],
        "calculated": [
            {
                "name": "A1",
                "label": "{{Q1}} × {{Q2}} = {{Q2}} × {{Q1}}"
            },
            {
                "name": "A2",
                "label": "{{Q3}} × {{Q4}} × {{Q5}} = {{Q4}} × {{Q5}} × {{Q3}}"
            },
            {
                "name": "A3",
                "label": "{{Q6}} × ({{Q7}} × {{Q8}}) = ({{Q6}} × {{Q7}}) × {{Q8}}",
                "feedback": "&lt;p&gt;This multiplication shows the associative property: the way you group the factors does not change the product.&lt;/p&gt;",
                "incorrect": true
            },
            {
                "name": "A4",
                "label": "({{Q9}} × {{Q10}}) × {{Q11}} = {{Q9}} × ({{Q10}} × {{Q11}})",
                "feedback": "&lt;p&gt;This multiplication shows the associative property: the way you group the factors does not change the product.&lt;/p&gt;",
                "incorrect": true
            },
            {
                "name": "A5",
                "label": "{{Q12}} × ({{Q13}} + {{Q14}}) = {{Q12}} × {{Q13}} + {{Q12}} × {{Q14}}",
                "feedback": "&lt;p&gt;This multiplication shows the distributive property: the multiplication of a sum is the sum of two multiplications.&lt;/p&gt;",
                "incorrect": true
            },
            {
                "name": "A6",
                "label": "{{Q15}} × {{Q16}} + {{Q15}} × {{Q17}} = {{Q15}} × ({{Q16}} + {{Q17}})",
                "feedback": "&lt;p&gt;This multiplication shows the distributive property: the multiplication of a sum is the sum of two multiplications.&lt;/p&gt;",
                "incorrect": true
            },
            {
                "name": "T1",
                "label": "{{function}}",
                "function": "{{Q1}}*{{Q2}}",
                "temp": true
            }
        ],
        "uniques": true
    },
    "algorithm": {
        "name": "trueFalse",
        "template": "Multiple choice – standard",
        "params": {
            "countCorrect": 1,
            "countIncorrect": 2,
            "showCheckIcon": true,
            "columns": 1
        }
    }
}</v>
      </c>
      <c r="AA184" s="8" t="s">
        <v>957</v>
      </c>
      <c r="AB184" s="21" t="str">
        <f t="shared" si="2"/>
        <v>M3-NyO-15a-I-1</v>
      </c>
      <c r="AC184" s="21" t="str">
        <f t="shared" si="3"/>
        <v>M3-NyO-15a-I-1-EN</v>
      </c>
      <c r="AD184" s="20" t="s">
        <v>47</v>
      </c>
      <c r="AE184" s="9"/>
      <c r="AF184" s="41"/>
      <c r="AG184" s="9" t="s">
        <v>49</v>
      </c>
    </row>
    <row r="185" ht="112.5" customHeight="1">
      <c r="A185" s="9" t="s">
        <v>949</v>
      </c>
      <c r="B185" s="8" t="s">
        <v>950</v>
      </c>
      <c r="C185" s="9" t="s">
        <v>50</v>
      </c>
      <c r="D185" s="10" t="s">
        <v>36</v>
      </c>
      <c r="E185" s="11"/>
      <c r="F185" s="12" t="s">
        <v>958</v>
      </c>
      <c r="G185" s="12"/>
      <c r="H185" s="12"/>
      <c r="I185" s="11" t="s">
        <v>38</v>
      </c>
      <c r="J185" s="11" t="s">
        <v>92</v>
      </c>
      <c r="K185" s="12" t="s">
        <v>959</v>
      </c>
      <c r="L185" s="12" t="s">
        <v>960</v>
      </c>
      <c r="M185" s="14" t="s">
        <v>42</v>
      </c>
      <c r="N185" s="30" t="s">
        <v>954</v>
      </c>
      <c r="O185" s="15" t="s">
        <v>961</v>
      </c>
      <c r="P185" s="15" t="s">
        <v>956</v>
      </c>
      <c r="Q185" s="21"/>
      <c r="R185" s="18"/>
      <c r="S185" s="18"/>
      <c r="T185" s="18"/>
      <c r="U185" s="18"/>
      <c r="V185" s="18"/>
      <c r="W185" s="18"/>
      <c r="X185" s="21"/>
      <c r="Y185" s="20" t="s">
        <v>45</v>
      </c>
      <c r="Z185" s="13" t="str">
        <f t="shared" si="1"/>
        <v>{
    "id": "M3-NyO-15a-E-1-EN",
    "stimulus": "&lt;p&gt;Complete the following multiplication so that the commutative property is checked.&lt;/p&gt;",
    "template": "&lt;p style=\"text-align: center\"&gt;{{Q1}} × {{Q2}} = {{response}} × {{response}} = {{T1}}&lt;/p&gt;",
    "hint": "&lt;p&gt;Multiplication is commutative because the order of the factors does not change the product.&lt;/p&gt;",
    "feedback": "&lt;p&gt;Multiplication is commutative because the order of the factors does not change the product:&lt;/p&gt;&lt;p style=\"text-align: center\"&gt;{{Q1}} × {{Q2}} = {{Q2}} × {{Q1}} = {{T1}}&lt;/p&gt;",
    "seed": {
        "parameters": [
            {
                "name": "Q1",
                "label": null,
                "min": 1,
                "max": 9,
                "step": 1
            },
            {
                "name": "Q2",
                "label": null,
                "min": 1,
                "max": 9,
                "step": 1
            }
        ],
        "calculated": [
            {
                "name": "T1",
                "label": "{{function}}",
                "function": "{{Q1}}*{{Q2}}",
                "temp": true
            },
            {
                "name": "A1",
                "label": "{{function}}",
                "function": "{{Q2}}"
            },
            {
                "name": "A2",
                "label": "{{function}}",
                "function": "{{Q1}}"
            }
        ],
        "uniques": true
    },
    "algorithm": {
        "name": "calculateOperation",
        "params": {
            "method": "equivLiteral",
            "keyboard": "NUMERICAL"
        }
    }
}</v>
      </c>
      <c r="AA185" s="8" t="s">
        <v>962</v>
      </c>
      <c r="AB185" s="21" t="str">
        <f t="shared" si="2"/>
        <v>M3-NyO-15a-E-1</v>
      </c>
      <c r="AC185" s="21" t="str">
        <f t="shared" si="3"/>
        <v>M3-NyO-15a-E-1-EN</v>
      </c>
      <c r="AD185" s="20" t="s">
        <v>47</v>
      </c>
      <c r="AE185" s="9"/>
      <c r="AF185" s="41"/>
      <c r="AG185" s="9" t="s">
        <v>49</v>
      </c>
    </row>
    <row r="186" ht="112.5" customHeight="1">
      <c r="A186" s="9" t="s">
        <v>963</v>
      </c>
      <c r="B186" s="8" t="s">
        <v>964</v>
      </c>
      <c r="C186" s="9" t="s">
        <v>35</v>
      </c>
      <c r="D186" s="10" t="s">
        <v>36</v>
      </c>
      <c r="E186" s="11"/>
      <c r="F186" s="13" t="s">
        <v>965</v>
      </c>
      <c r="G186" s="13"/>
      <c r="H186" s="12"/>
      <c r="I186" s="11" t="s">
        <v>38</v>
      </c>
      <c r="J186" s="20" t="s">
        <v>512</v>
      </c>
      <c r="K186" s="42" t="s">
        <v>966</v>
      </c>
      <c r="L186" s="43" t="s">
        <v>113</v>
      </c>
      <c r="M186" s="14" t="s">
        <v>42</v>
      </c>
      <c r="N186" s="15" t="s">
        <v>967</v>
      </c>
      <c r="O186" s="8" t="s">
        <v>968</v>
      </c>
      <c r="P186" s="15" t="s">
        <v>969</v>
      </c>
      <c r="Q186" s="17"/>
      <c r="R186" s="18"/>
      <c r="S186" s="18"/>
      <c r="T186" s="18"/>
      <c r="U186" s="18"/>
      <c r="V186" s="18"/>
      <c r="W186" s="18"/>
      <c r="X186" s="19"/>
      <c r="Y186" s="20" t="s">
        <v>45</v>
      </c>
      <c r="Z186" s="13" t="str">
        <f t="shared" si="1"/>
        <v>{
    "id": "M3-NyO-15b-I-1-EN",
    "stimulus": "&lt;p&gt;Look at these equalities and indicate whether or not the associative property of multiplication is applied.&lt;/p&gt;",
    "hint": "&lt;p&gt;Multiplications are associative because the way factors are grouped does not change the product.&lt;/p&gt;",
    "feedback": "&lt;p&gt;Multiplications are associative because the way factors are grouped does not change the product:&lt;/p&gt;&lt;p style=\"text-align: center\"&gt;({{Q6}} × {{Q7}}) × {{Q8}} = {{Q6}} × ({{Q7}} × {{Q8}})&lt;/p&gt;&lt;p style=\"text-align: center\"&gt;{{T3}} × {{Q8}} = {{Q6}} × {{T2}} = {{T1}}&lt;/p&gt;",
    "seed": {
        "parameters": [
            {
                "name": "Q1",
                "label": null,
                "min": 2,
                "max": 9,
                "step": 1
            },
            {
                "name": "Q2",
                "label": null,
                "min": 2,
                "max": 9,
                "step": 1
            },
            {
                "name": "Q3",
                "label": null,
                "min": 2,
                "max": 9,
                "step": 1
            },
            {
                "name": "Q4",
                "label": null,
                "min": 2,
                "max": 9,
                "step": 1
            },
            {
                "name": "Q5",
                "label": null,
                "min": 2,
                "max": 9,
                "step": 1
            },
            {
                "name": "Q6",
                "label": null,
                "min": 2,
                "max": 9,
                "step": 1
            },
            {
                "name": "Q7",
                "label": null,
                "min": 2,
                "max": 9,
                "step": 1
            },
            {
                "name": "Q8",
                "label": null,
                "min": 2,
                "max": 9,
                "step": 1
            },
            {
                "name": "Q9",
                "label": null,
                "min": 2,
                "max": 9,
                "step": 1
            },
            {
                "name": "Q10",
                "label": null,
                "min": 2,
                "max": 9,
                "step": 1
            },
            {
                "name": "Q11",
                "label": null,
                "min": 2,
                "max": 9,
                "step": 1
            },
            {
                "name": "Q12",
                "label": null,
                "min": 2,
                "max": 9,
                "step": 1
            },
            {
                "name": "Q13",
                "label": null,
                "min": 2,
                "max": 9,
                "step": 1
            },
            {
                "name": "Q14",
                "label": null,
                "min": 2,
                "max": 9,
                "step": 1
            },
            {
                "name": "Q15",
                "label": null,
                "min": 2,
                "max": 9,
                "step": 1
            },
            {
                "name": "Q16",
                "label": null,
                "min": 2,
                "max": 9,
                "step": 1
            },
            {
                "name": "Q17",
                "label": null,
                "min": 2,
                "max": 9,
                "step": 1
            }
        ],
        "calculated": [
            {
                "name": "A1",
                "label": "{{Q1}} × {{Q2}} = {{Q2}} × {{Q1}}",
                "feedback": "&lt;p&gt;This multiplication shows the commutative property: the order of the factors does not change the product.&lt;/p&gt;",
                "incorrect": true
            },
            {
                "name": "A2",
                "label": "{{Q3}} × {{Q4}} × {{Q5}} = {{Q4}} × {{Q5}} × {{Q3}}",
                "feedback": "&lt;p&gt;This multiplication shows the commutative property: the order of the factors does not change the product.&lt;/p&gt;",
                "incorrect": true
            },
            {
                "name": "A3",
                "label": "{{Q6}} × ({{Q7}} × {{Q8}}) = ({{Q6}} × {{Q7}}) × {{Q8}}"
            },
            {
                "name": "A4",
                "label": "({{Q9}} × {{Q10}}) × {{Q11}} = {{Q9}} × ({{Q10}} × {{Q11}})"
            },
            {
                "name": "A5",
                "label": "{{Q12}} × ({{Q13}} + {{Q14}}) = {{Q12}} × {{Q13}} + {{Q12}} × {{Q14}}",
                "feedback": "&lt;p&gt;This multiplication shows the distributive property: the multiplication of an addition is the addition of two multiplications.&lt;/p&gt;",
                "incorrect": true
            },
            {
                "name": "A6",
                "label": "{{Q15}} × {{Q16}} + {{Q15}} × {{Q17}} = {{Q15}} × ({{Q16}} + {{Q17}})",
                "feedback": "&lt;p&gt;In this multiplication you can see the distributive property: the multiplication of an addition is the addition of two multiplications.&lt;/p&gt;",
                "incorrect": true
            },
            {
                "name": "T1",
                "label": "{{function}}",
                "function": "{{Q6}}*{{Q7}}*{{Q8}}",
                "temp": true
            },
            {
                "name": "T2",
                "label": "{{function}}",
                "function": "{{Q7}}*{{Q8}}",
                "temp": true
            },
            {
                "name": "T3",
                "label": "{{function}}",
                "function": "{{Q6}}*{{Q7}}",
                "temp": true
            }
        ],
        "uniques": true
    },
    "algorithm": {
        "name": "trueFalse",
        "template": "Choice matrix – inline",
        "params": {
            "countCorrect": 2,
            "countIncorrect": 1,
            "options": [
                "Yes",
                "No"
            ]
        }
    }
}</v>
      </c>
      <c r="AA186" s="8" t="s">
        <v>970</v>
      </c>
      <c r="AB186" s="21" t="str">
        <f t="shared" si="2"/>
        <v>M3-NyO-15b-I-1</v>
      </c>
      <c r="AC186" s="21" t="str">
        <f t="shared" si="3"/>
        <v>M3-NyO-15b-I-1-EN</v>
      </c>
      <c r="AD186" s="20" t="s">
        <v>47</v>
      </c>
      <c r="AE186" s="9"/>
      <c r="AF186" s="41"/>
      <c r="AG186" s="9" t="s">
        <v>49</v>
      </c>
    </row>
    <row r="187" ht="112.5" customHeight="1">
      <c r="A187" s="9" t="s">
        <v>963</v>
      </c>
      <c r="B187" s="8" t="s">
        <v>964</v>
      </c>
      <c r="C187" s="9" t="s">
        <v>50</v>
      </c>
      <c r="D187" s="10" t="s">
        <v>36</v>
      </c>
      <c r="E187" s="11"/>
      <c r="F187" s="13" t="s">
        <v>971</v>
      </c>
      <c r="G187" s="13"/>
      <c r="H187" s="12"/>
      <c r="I187" s="11" t="s">
        <v>38</v>
      </c>
      <c r="J187" s="11" t="s">
        <v>92</v>
      </c>
      <c r="K187" s="42" t="s">
        <v>972</v>
      </c>
      <c r="L187" s="13" t="s">
        <v>973</v>
      </c>
      <c r="M187" s="14" t="s">
        <v>42</v>
      </c>
      <c r="N187" s="15" t="s">
        <v>967</v>
      </c>
      <c r="O187" s="15" t="s">
        <v>974</v>
      </c>
      <c r="P187" s="15" t="s">
        <v>975</v>
      </c>
      <c r="Q187" s="17"/>
      <c r="R187" s="18"/>
      <c r="S187" s="18"/>
      <c r="T187" s="18"/>
      <c r="U187" s="18"/>
      <c r="V187" s="18"/>
      <c r="W187" s="18"/>
      <c r="X187" s="19"/>
      <c r="Y187" s="20" t="s">
        <v>45</v>
      </c>
      <c r="Z187" s="13" t="str">
        <f t="shared" si="1"/>
        <v>{
    "id": "M3-NyO-15b-E-1-EN",
    "stimulus": "&lt;p&gt;Complete the following multiplication so that the associative property is checked.&lt;/p&gt;",
    "template": "&lt;p style=\"text-align: center\"&gt;({{Q1}} × {{Q2}}) × {{Q3}} = {{response}} × ({{Q2}} × {{Q3}})&lt;/p&gt;",
    "hint": "&lt;p&gt;Multiplications are associative because the way factors are grouped does not change the product.&lt;/p&gt;",
    "feedback": "&lt;p&gt;Multiplications are associative because the way factors are grouped does not change the product:&lt;/p&gt;&lt;p style=\"text-align: center\"&gt;({{Q1}} × {{Q2}}) × {{Q3}} = {{Q1}} × ({{Q2}} × {{Q3}})&lt;/p&gt;&lt;p style=\"text-align: center\"&gt;{{T2}} × {{Q3}} = {{Q1}} × {{T3}} = {{T1}}&lt;/p&gt;",
    "seed": {
        "parameters": [
            {
                "name": "Q1",
                "label": null,
                "min": 2,
                "max": 9,
                "step": 1
            },
            {
                "name": "Q2",
                "label": null,
                "min": 2,
                "max": 9,
                "step": 1
            },
            {
                "name": "Q3",
                "label": null,
                "min": 2,
                "max": 9,
                "step": 1
            }
        ],
        "calculated": [
            {
                "name": "T1",
                "label": "{{function}}",
                "function": "{{Q1}}*{{Q2}}*{{Q3}}",
                "temp": true
            },
            {
                "name": "T2",
                "label": "{{function}}",
                "function": "{{Q1}}*{{Q2}}",
                "temp": true
            },
            {
                "name": "T3",
                "label": "{{function}}",
                "function": "{{Q2}}*{{Q3}}",
                "temp": true
            },
            {
                "name": "A1",
                "label": "{{function}}",
                "function": "{{Q1}}"
            }
        ],
        "uniques": true
    },
    "algorithm": {
        "name": "calculateOperation",
        "params": {
            "method": "equivLiteral",
            "keyboard": "NUMERICAL"
        }
    }
}</v>
      </c>
      <c r="AA187" s="8" t="s">
        <v>976</v>
      </c>
      <c r="AB187" s="21" t="str">
        <f t="shared" si="2"/>
        <v>M3-NyO-15b-E-1</v>
      </c>
      <c r="AC187" s="21" t="str">
        <f t="shared" si="3"/>
        <v>M3-NyO-15b-E-1-EN</v>
      </c>
      <c r="AD187" s="20" t="s">
        <v>47</v>
      </c>
      <c r="AE187" s="9"/>
      <c r="AF187" s="41"/>
      <c r="AG187" s="9" t="s">
        <v>49</v>
      </c>
    </row>
    <row r="188" ht="112.5" customHeight="1">
      <c r="A188" s="9" t="s">
        <v>977</v>
      </c>
      <c r="B188" s="8" t="s">
        <v>978</v>
      </c>
      <c r="C188" s="9" t="s">
        <v>35</v>
      </c>
      <c r="D188" s="10" t="s">
        <v>36</v>
      </c>
      <c r="E188" s="11"/>
      <c r="F188" s="13" t="s">
        <v>979</v>
      </c>
      <c r="G188" s="13"/>
      <c r="H188" s="12"/>
      <c r="I188" s="11" t="s">
        <v>38</v>
      </c>
      <c r="J188" s="11" t="s">
        <v>309</v>
      </c>
      <c r="K188" s="12" t="s">
        <v>953</v>
      </c>
      <c r="L188" s="12" t="s">
        <v>113</v>
      </c>
      <c r="M188" s="14" t="s">
        <v>42</v>
      </c>
      <c r="N188" s="15" t="s">
        <v>980</v>
      </c>
      <c r="O188" s="15" t="s">
        <v>981</v>
      </c>
      <c r="P188" s="15" t="s">
        <v>982</v>
      </c>
      <c r="Q188" s="17"/>
      <c r="R188" s="18"/>
      <c r="S188" s="18"/>
      <c r="T188" s="18"/>
      <c r="U188" s="18"/>
      <c r="V188" s="18"/>
      <c r="W188" s="18"/>
      <c r="X188" s="19"/>
      <c r="Y188" s="20" t="s">
        <v>45</v>
      </c>
      <c r="Z188" s="13" t="str">
        <f t="shared" si="1"/>
        <v>{
    "id": "M3-NyO-15c-I-1-EN",
    "stimulus": "&lt;p&gt;Select the equality in which the distributive property of multiplication is seen.&lt;/p&gt;",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center\"&gt;{{Q12}} × ({{Q13}} + {{Q14}}) = {{Q12}} × {{Q13}} + {{Q12}} × {{Q14}}&lt;/p&gt;&lt;p style=\"text-align: center\"&gt;{{Q12}} × {{T2}} = {{T3}} + {{T4}}&lt;/p&gt;&lt;p style=\"text-align: center\"&gt;{{T1}} = {{T1}}&lt;/p&gt;",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"name": "Q10",
                "label": null,
                "min": 1,
                "max": 9,
                "step": 1
            },
            {
                "name": "Q11",
                "label": null,
                "min": 1,
                "max": 9,
                "step": 1
            },
            {
                "name": "Q12",
                "label": null,
                "min": 1,
                "max": 9,
                "step": 1
            },
            {
                "name": "Q13",
                "label": null,
                "min": 1,
                "max": 9,
                "step": 1
            },
            {
                "name": "Q14",
                "label": null,
                "min": 1,
                "max": 9,
                "step": 1
            },
            {
                "name": "Q15",
                "label": null,
                "min": 1,
                "max": 9,
                "step": 1
            },
            {
                "name": "Q16",
                "label": null,
                "min": 1,
                "max": 9,
                "step": 1
            },
            {
                "name": "Q17",
                "label": null,
                "min": 1,
                "max": 9,
                "step": 1
            }
        ],
        "calculated": [
            {
                "name": "A1",
                "label": "{{function}}",
                "function": "{{Q1}} × {{Q2}} = {{Q2}} × {{Q1}}",
                "incorrect": true,
                "feedback": "&lt;p&gt;This multiplication shows the commutative property: the order of the factors does not change the product.&lt;/p&gt;"
            },
            {
                "name": "A2",
                "label": "{{function}}",
                "function": "{{Q3}} × {{Q4}} × {{Q5}} = {{Q4}} × {{Q5}} × {{Q3}}",
                "incorrect": true,
                "feedback": "&lt;p&gt;This multiplication shows the commutative property: the order of the factors does not change the product.&lt;/p&gt;"
            },
            {
                "name": "A3",
                "label": "{{function}}",
                "function": "{{Q6}} × ({{Q7}} × {{Q8}}) = ({{Q6}} × {{Q7}}) × {{Q8}}",
                "incorrect": true,
                "feedback": "&lt;p&gt;You can see the associative property in this multiplication: the way you group the factors does not change the product.&lt;/p&gt;"
            },
            {
                "name": "A4",
                "label": "{{function}}",
                "function": "({{Q9}} × {{Q10}}) × {{Q11}} = {{Q9}} × ({{Q10}} × {{Q11}})",
                "incorrect": true,
                "feedback": "&lt;p&gt;In this multiplication you see the associative property:the way of grouping the factors does not change the product.&lt;/p&gt;"
            },
            {
                "name": "A5",
                "label": "{{function}}",
                "function": "{{Q12}} × ({{Q13}} + {{Q14}}) = {{Q12}} × {{Q13}} + {{Q12}} × {{Q14}}"
            },
            {
                "name": "A6",
                "label": "{{function}}",
                "function": "{{Q15}} × {{Q16}} + {{Q15}} × {{Q17}} = {{Q15}} × ({{Q16}} + {{Q17}})"
            },
            {
                "name": "T1",
                "label": "",
                "function": "{{Q12}}*({{Q13}}+{{Q14}})",
                "temp": true
            },
            {
                "name": "T2",
                "label": "",
                "function": "{{Q13}}+{{Q14}}",
                "temp": true
            },
            {
                "name": "T3",
                "label": "",
                "function": "{{Q12}}*{{Q13}}",
                "temp": true
            },
            {
                "name": "T4",
                "label": "",
                "function": "{{Q12}}*{{Q14}}",
                "temp": true
            }
        ],
        "uniques": true
    },
    "algorithm": {
        "name": "trueFalse",
        "template": "Multiple choice – standard",
        "params": {
            "countCorrect": 1,
            "countIncorrect": 2,
            "showCheckIcon": true,
            "columns": 1
        }
    }
}</v>
      </c>
      <c r="AA188" s="8" t="s">
        <v>983</v>
      </c>
      <c r="AB188" s="21" t="str">
        <f t="shared" si="2"/>
        <v>M3-NyO-15c-I-1</v>
      </c>
      <c r="AC188" s="21" t="str">
        <f t="shared" si="3"/>
        <v>M3-NyO-15c-I-1-EN</v>
      </c>
      <c r="AD188" s="20" t="s">
        <v>47</v>
      </c>
      <c r="AE188" s="9"/>
      <c r="AF188" s="41"/>
      <c r="AG188" s="9" t="s">
        <v>49</v>
      </c>
    </row>
    <row r="189" ht="112.5" customHeight="1">
      <c r="A189" s="9" t="s">
        <v>977</v>
      </c>
      <c r="B189" s="8" t="s">
        <v>978</v>
      </c>
      <c r="C189" s="9" t="s">
        <v>50</v>
      </c>
      <c r="D189" s="10" t="s">
        <v>36</v>
      </c>
      <c r="E189" s="11"/>
      <c r="F189" s="13" t="s">
        <v>984</v>
      </c>
      <c r="G189" s="13"/>
      <c r="H189" s="12" t="s">
        <v>985</v>
      </c>
      <c r="I189" s="11" t="s">
        <v>38</v>
      </c>
      <c r="J189" s="11" t="s">
        <v>92</v>
      </c>
      <c r="K189" s="12" t="s">
        <v>986</v>
      </c>
      <c r="L189" s="42" t="s">
        <v>973</v>
      </c>
      <c r="M189" s="14" t="s">
        <v>42</v>
      </c>
      <c r="N189" s="15" t="s">
        <v>980</v>
      </c>
      <c r="O189" s="15" t="s">
        <v>987</v>
      </c>
      <c r="P189" s="15" t="s">
        <v>988</v>
      </c>
      <c r="Q189" s="17"/>
      <c r="R189" s="18"/>
      <c r="S189" s="18"/>
      <c r="T189" s="18"/>
      <c r="U189" s="18"/>
      <c r="V189" s="18"/>
      <c r="W189" s="18"/>
      <c r="X189" s="19"/>
      <c r="Y189" s="20" t="s">
        <v>45</v>
      </c>
      <c r="Z189" s="13" t="str">
        <f t="shared" si="1"/>
        <v>{
    "id": "M3-NyO-15c-E-1-EN",
    "stimulus": "&lt;p&gt;Complete the following equivalence so that the distributive property of multiplication is checked.&lt;/p&gt;",
    "template": "&lt;p style=\"text-align: center\"&gt;{{Q1}} × ({{Q2}} + {{Q3}}) = {{Q1}} × {{Q2}} + {{response}} × {{Q3}}&lt;/p&gt;",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
                "max": 9,
                "step": 1
            },
            {
                "name": "Q2",
                "label": null,
                "min": 1,
                "max": 9,
                "step": 1
            },
            {
                "name": "Q3",
                "label": null,
                "min": 1,
                "max": 9,
                "step": 1
            }
        ],
        "calculated": [
            {
                "name": "T1",
                "label": "{{function}}",
                "function": "{{Q1}}*({{Q2}}+{{Q3}})",
                "temp": true
            },
            {
                "name": "T2",
                "label": "{{function}}",
                "function": "{{Q2}}+{{Q3}}",
                "temp": true
            },
            {
                "name": "T3",
                "label": "{{function}}",
                "function": "{{Q1}}*{{Q2}}",
                "temp": true
            },
            {
                "name": "T4",
                "label": "{{function}}",
                "function": "{{Q1}}*{{Q3}}",
                "temp": true
            },
            {
                "name": "A1",
                "label": "{{function}}",
                "function": "{{Q1}}"
            }
        ],
        "uniques": true
    },
    "algorithm": {
        "name": "calculateOperation",
        "params": {
            "method": "equivLiteral",
            "keyboard": "NUMERICAL"
        }
    }
}</v>
      </c>
      <c r="AA189" s="8" t="s">
        <v>989</v>
      </c>
      <c r="AB189" s="21" t="str">
        <f t="shared" si="2"/>
        <v>M3-NyO-15c-E-1</v>
      </c>
      <c r="AC189" s="21" t="str">
        <f t="shared" si="3"/>
        <v>M3-NyO-15c-E-1-EN</v>
      </c>
      <c r="AD189" s="20" t="s">
        <v>47</v>
      </c>
      <c r="AE189" s="9"/>
      <c r="AF189" s="41"/>
      <c r="AG189" s="9" t="s">
        <v>49</v>
      </c>
    </row>
    <row r="190" ht="112.5" customHeight="1">
      <c r="A190" s="9" t="s">
        <v>977</v>
      </c>
      <c r="B190" s="8" t="s">
        <v>978</v>
      </c>
      <c r="C190" s="9" t="s">
        <v>50</v>
      </c>
      <c r="D190" s="10" t="s">
        <v>36</v>
      </c>
      <c r="E190" s="11"/>
      <c r="F190" s="13" t="s">
        <v>990</v>
      </c>
      <c r="G190" s="13"/>
      <c r="H190" s="12" t="s">
        <v>991</v>
      </c>
      <c r="I190" s="11" t="s">
        <v>38</v>
      </c>
      <c r="J190" s="11" t="s">
        <v>92</v>
      </c>
      <c r="K190" s="12" t="s">
        <v>986</v>
      </c>
      <c r="L190" s="42" t="s">
        <v>992</v>
      </c>
      <c r="M190" s="14" t="s">
        <v>42</v>
      </c>
      <c r="N190" s="15" t="s">
        <v>980</v>
      </c>
      <c r="O190" s="15" t="s">
        <v>987</v>
      </c>
      <c r="P190" s="15" t="s">
        <v>988</v>
      </c>
      <c r="Q190" s="17"/>
      <c r="R190" s="18"/>
      <c r="S190" s="18"/>
      <c r="T190" s="18"/>
      <c r="U190" s="18"/>
      <c r="V190" s="18"/>
      <c r="W190" s="18"/>
      <c r="X190" s="19"/>
      <c r="Y190" s="20" t="s">
        <v>45</v>
      </c>
      <c r="Z190" s="13" t="str">
        <f t="shared" si="1"/>
        <v>{
    "id": "M3-NyO-15c-E-2-EN",
    "stimulus": "&lt;p&gt;Complete the following equivalence so that the distributive property of multiplication is verified.&lt;/p&gt;",
    "template": "&lt;p style=\"text-align: center\"&gt;{{Q1}} × ({{Q2}} + {{Q3}}) = {{Q1}} × {{response}} + {{Q1}} × {{Q3}}&lt;/p&gt;",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
                "max": 9,
                "step": 1
            },
            {
                "name": "Q2",
                "label": null,
                "min": 1,
                "max": 9,
                "step": 1
            },
            {
                "name": "Q3",
                "label": null,
                "min": 1,
                "max": 9,
                "step": 1
            }
        ],
        "calculated": [
            {
                "name": "T1",
                "label": "{{function}}",
                "function": "{{Q1}}*({{Q2}}+{{Q3}})",
                "temp": true
            },
            {
                "name": "T2",
                "label": "{{function}}",
                "function": "{{Q2}}+{{Q3}}",
                "temp": true
            },
            {
                "name": "T3",
                "label": "{{function}}",
                "function": "{{Q1}}*{{Q2}}",
                "temp": true
            },
            {
                "name": "T4",
                "label": "{{function}}",
                "function": "{{Q1}}*{{Q3}}",
                "temp": true
            },
            {
                "name": "A1",
                "label": "{{function}}",
                "function": "{{Q2}}"
            }
        ],
        "uniques": true
    },
    "algorithm": {
        "name": "calculateOperation",
        "params": {
            "method": "equivLiteral",
            "keyboard": "NUMERICAL"
        }
    }
}</v>
      </c>
      <c r="AA190" s="8" t="s">
        <v>993</v>
      </c>
      <c r="AB190" s="21" t="str">
        <f t="shared" si="2"/>
        <v>M3-NyO-15c-E-2</v>
      </c>
      <c r="AC190" s="21" t="str">
        <f t="shared" si="3"/>
        <v>M3-NyO-15c-E-2-EN</v>
      </c>
      <c r="AD190" s="20" t="s">
        <v>47</v>
      </c>
      <c r="AE190" s="9"/>
      <c r="AF190" s="41"/>
      <c r="AG190" s="9" t="s">
        <v>49</v>
      </c>
    </row>
    <row r="191" ht="112.5" customHeight="1">
      <c r="A191" s="9" t="s">
        <v>977</v>
      </c>
      <c r="B191" s="8" t="s">
        <v>978</v>
      </c>
      <c r="C191" s="9" t="s">
        <v>68</v>
      </c>
      <c r="D191" s="10" t="s">
        <v>36</v>
      </c>
      <c r="E191" s="11"/>
      <c r="F191" s="13" t="s">
        <v>994</v>
      </c>
      <c r="G191" s="13"/>
      <c r="H191" s="12"/>
      <c r="I191" s="11" t="s">
        <v>38</v>
      </c>
      <c r="J191" s="11" t="s">
        <v>92</v>
      </c>
      <c r="K191" s="13" t="s">
        <v>995</v>
      </c>
      <c r="L191" s="42" t="s">
        <v>996</v>
      </c>
      <c r="M191" s="14" t="s">
        <v>42</v>
      </c>
      <c r="N191" s="8" t="s">
        <v>980</v>
      </c>
      <c r="O191" s="15" t="s">
        <v>987</v>
      </c>
      <c r="P191" s="8" t="s">
        <v>997</v>
      </c>
      <c r="Q191" s="21"/>
      <c r="R191" s="18"/>
      <c r="S191" s="18"/>
      <c r="T191" s="18"/>
      <c r="U191" s="18"/>
      <c r="V191" s="18"/>
      <c r="W191" s="18"/>
      <c r="X191" s="21"/>
      <c r="Y191" s="20" t="s">
        <v>45</v>
      </c>
      <c r="Z191" s="13" t="str">
        <f t="shared" si="1"/>
        <v>{
    "id": "M3-NyO-15c-A-1-EN",
    "stimulus": "&lt;p&gt;On a birthday, {{Q1}} goodie bags are going to be distributed to the guests, each with {{Q2}} lemon candies and {{Q3}} strawberry candies. How many candies are going to be distributed?&lt;/p&gt;",
    "template": "&lt;p&gt;{{response}} candies will be distributed.&lt;/p&gt;",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10,
                "max": 20,
                "step": 1
            },
            {
                "name": "Q2",
                "label": null,
                "min": 2,
                "max": 9,
                "step": 1
            },
            {
                "name": "Q3",
                "label": null,
                "min": 2,
                "max": 9,
                "step": 1
            }
        ],
        "calculated": [
            {
                "name": "T1",
                "label": "{{function}}",
                "function": "{{Q1}}*({{Q2}}+{{Q3}})",
                "temp": true
            },
            {
                "name": "T2",
                "label": "{{function}}",
                "function": "{{Q2}}+{{Q3}}",
                "temp": true
            },
            {
                "name": "T3",
                "label": "{{function}}",
                "function": "{{Q1}}*{{Q2}}",
                "temp": true
            },
            {
                "name": "T4",
                "label": "{{function}}",
                "function": "{{Q1}}*{{Q3}}",
                "temp": true
            },
            {
                "name": "A1",
                "label": "{{function}}",
                "function": "{{Q1}}*({{Q2}}+{{Q3}})"
            }
        ],
        "uniques": true
    },
    "algorithm": {
        "name": "calculateOperation",
        "params": {
            "method": "equivLiteral",
            "keyboard": "NUMERICAL"
        }
    }
}</v>
      </c>
      <c r="AA191" s="8" t="s">
        <v>998</v>
      </c>
      <c r="AB191" s="21" t="str">
        <f t="shared" si="2"/>
        <v>M3-NyO-15c-A-1</v>
      </c>
      <c r="AC191" s="21" t="str">
        <f t="shared" si="3"/>
        <v>M3-NyO-15c-A-1-EN</v>
      </c>
      <c r="AD191" s="20" t="s">
        <v>47</v>
      </c>
      <c r="AE191" s="9"/>
      <c r="AF191" s="41"/>
      <c r="AG191" s="9" t="s">
        <v>49</v>
      </c>
    </row>
    <row r="192" ht="112.5" customHeight="1">
      <c r="A192" s="9" t="s">
        <v>977</v>
      </c>
      <c r="B192" s="8" t="s">
        <v>978</v>
      </c>
      <c r="C192" s="9" t="s">
        <v>68</v>
      </c>
      <c r="D192" s="10" t="s">
        <v>36</v>
      </c>
      <c r="E192" s="11"/>
      <c r="F192" s="13" t="s">
        <v>999</v>
      </c>
      <c r="G192" s="13"/>
      <c r="H192" s="12" t="s">
        <v>1000</v>
      </c>
      <c r="I192" s="11" t="s">
        <v>38</v>
      </c>
      <c r="J192" s="11" t="s">
        <v>92</v>
      </c>
      <c r="K192" s="13" t="s">
        <v>1001</v>
      </c>
      <c r="L192" s="42" t="s">
        <v>996</v>
      </c>
      <c r="M192" s="14" t="s">
        <v>42</v>
      </c>
      <c r="N192" s="8" t="s">
        <v>980</v>
      </c>
      <c r="O192" s="15" t="s">
        <v>987</v>
      </c>
      <c r="P192" s="8" t="s">
        <v>997</v>
      </c>
      <c r="Q192" s="21"/>
      <c r="R192" s="18"/>
      <c r="S192" s="18"/>
      <c r="T192" s="18"/>
      <c r="U192" s="18"/>
      <c r="V192" s="18"/>
      <c r="W192" s="18"/>
      <c r="X192" s="21"/>
      <c r="Y192" s="20" t="s">
        <v>45</v>
      </c>
      <c r="Z192" s="13" t="str">
        <f t="shared" si="1"/>
        <v>{
    "id": "M3-NyO-15c-A-2-EN",
    "stimulus": "&lt;p&gt;Nacho wants to give his {{Q1}} nephews school supplies. He is going to buy each of them {{Q2}} black pencils and {{Q3}} colored pencils. How many pencils does he have to buy?&lt;/p&gt;",
    "template": "&lt;p&gt;He has to buy {{response}} pencils.&lt;/p&gt;",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2,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v>
      </c>
      <c r="AA192" s="8" t="s">
        <v>1002</v>
      </c>
      <c r="AB192" s="21" t="str">
        <f t="shared" si="2"/>
        <v>M3-NyO-15c-A-2</v>
      </c>
      <c r="AC192" s="21" t="str">
        <f t="shared" si="3"/>
        <v>M3-NyO-15c-A-2-EN</v>
      </c>
      <c r="AD192" s="20" t="s">
        <v>47</v>
      </c>
      <c r="AE192" s="9"/>
      <c r="AF192" s="41"/>
      <c r="AG192" s="9" t="s">
        <v>49</v>
      </c>
    </row>
    <row r="193" ht="112.5" customHeight="1">
      <c r="A193" s="9" t="s">
        <v>977</v>
      </c>
      <c r="B193" s="8" t="s">
        <v>978</v>
      </c>
      <c r="C193" s="9" t="s">
        <v>68</v>
      </c>
      <c r="D193" s="10" t="s">
        <v>36</v>
      </c>
      <c r="E193" s="11"/>
      <c r="F193" s="13" t="s">
        <v>1003</v>
      </c>
      <c r="G193" s="13"/>
      <c r="H193" s="12" t="s">
        <v>1004</v>
      </c>
      <c r="I193" s="11" t="s">
        <v>38</v>
      </c>
      <c r="J193" s="11" t="s">
        <v>92</v>
      </c>
      <c r="K193" s="13" t="s">
        <v>1005</v>
      </c>
      <c r="L193" s="42" t="s">
        <v>996</v>
      </c>
      <c r="M193" s="14" t="s">
        <v>42</v>
      </c>
      <c r="N193" s="8" t="s">
        <v>980</v>
      </c>
      <c r="O193" s="15" t="s">
        <v>987</v>
      </c>
      <c r="P193" s="8" t="s">
        <v>997</v>
      </c>
      <c r="Q193" s="17"/>
      <c r="R193" s="18"/>
      <c r="S193" s="18"/>
      <c r="T193" s="18"/>
      <c r="U193" s="18"/>
      <c r="V193" s="18"/>
      <c r="W193" s="18"/>
      <c r="X193" s="19"/>
      <c r="Y193" s="20" t="s">
        <v>45</v>
      </c>
      <c r="Z193" s="13" t="str">
        <f t="shared" si="1"/>
        <v>{
    "id": "M3-NyO-15c-A-3-EN",
    "stimulus": "&lt;p&gt;A city has {{Q1}} neighborhoods, each with {{Q2}} public libraries and {{Q3}} gyms. If they want to renovate all their libraries and gyms, how many buildings must be taken into account?&lt;/p&gt;",
    "template": "&lt;p&gt;They will renovate {{response}} buildings.&lt;/p&gt;",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v>
      </c>
      <c r="AA193" s="8" t="s">
        <v>1006</v>
      </c>
      <c r="AB193" s="21" t="str">
        <f t="shared" si="2"/>
        <v>M3-NyO-15c-A-3</v>
      </c>
      <c r="AC193" s="21" t="str">
        <f t="shared" si="3"/>
        <v>M3-NyO-15c-A-3-EN</v>
      </c>
      <c r="AD193" s="20" t="s">
        <v>47</v>
      </c>
      <c r="AE193" s="9"/>
      <c r="AF193" s="41"/>
      <c r="AG193" s="9" t="s">
        <v>49</v>
      </c>
    </row>
    <row r="194" ht="112.5" customHeight="1">
      <c r="A194" s="9" t="s">
        <v>977</v>
      </c>
      <c r="B194" s="8" t="s">
        <v>978</v>
      </c>
      <c r="C194" s="9" t="s">
        <v>68</v>
      </c>
      <c r="D194" s="10" t="s">
        <v>36</v>
      </c>
      <c r="E194" s="11"/>
      <c r="F194" s="13" t="s">
        <v>1007</v>
      </c>
      <c r="G194" s="13"/>
      <c r="H194" s="12" t="s">
        <v>1008</v>
      </c>
      <c r="I194" s="11" t="s">
        <v>38</v>
      </c>
      <c r="J194" s="11" t="s">
        <v>92</v>
      </c>
      <c r="K194" s="12" t="s">
        <v>1009</v>
      </c>
      <c r="L194" s="42" t="s">
        <v>996</v>
      </c>
      <c r="M194" s="14" t="s">
        <v>42</v>
      </c>
      <c r="N194" s="8" t="s">
        <v>980</v>
      </c>
      <c r="O194" s="15" t="s">
        <v>987</v>
      </c>
      <c r="P194" s="8" t="s">
        <v>997</v>
      </c>
      <c r="Q194" s="17"/>
      <c r="R194" s="18"/>
      <c r="S194" s="18"/>
      <c r="T194" s="18"/>
      <c r="U194" s="18"/>
      <c r="V194" s="18"/>
      <c r="W194" s="18"/>
      <c r="X194" s="19"/>
      <c r="Y194" s="20" t="s">
        <v>45</v>
      </c>
      <c r="Z194" s="13" t="str">
        <f t="shared" si="1"/>
        <v>{
    "id": "M3-NyO-15c-A-4-EN",
    "stimulus": "&lt;p&gt;At a wedding reception there are {{Q1}} tables. The bride and groom have decided to put plates of cold meat on all the tables, so that each one has {{Q2}} plates of cured ham and {{Q3}} plates of pork sausage. How many plates of cold meat will be served at the reception?&lt;/p&gt;",
    "template": "&lt;p&gt;{{response}} plates will be served.&lt;/p&gt;",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v>
      </c>
      <c r="AA194" s="8" t="s">
        <v>1010</v>
      </c>
      <c r="AB194" s="21" t="str">
        <f t="shared" si="2"/>
        <v>M3-NyO-15c-A-4</v>
      </c>
      <c r="AC194" s="21" t="str">
        <f t="shared" si="3"/>
        <v>M3-NyO-15c-A-4-EN</v>
      </c>
      <c r="AD194" s="20" t="s">
        <v>47</v>
      </c>
      <c r="AE194" s="9"/>
      <c r="AF194" s="41"/>
      <c r="AG194" s="9" t="s">
        <v>49</v>
      </c>
    </row>
    <row r="195" ht="112.5" customHeight="1">
      <c r="A195" s="9" t="s">
        <v>977</v>
      </c>
      <c r="B195" s="8" t="s">
        <v>978</v>
      </c>
      <c r="C195" s="9" t="s">
        <v>68</v>
      </c>
      <c r="D195" s="10" t="s">
        <v>36</v>
      </c>
      <c r="E195" s="11"/>
      <c r="F195" s="13" t="s">
        <v>1011</v>
      </c>
      <c r="G195" s="13"/>
      <c r="H195" s="12" t="s">
        <v>1012</v>
      </c>
      <c r="I195" s="11" t="s">
        <v>38</v>
      </c>
      <c r="J195" s="11" t="s">
        <v>92</v>
      </c>
      <c r="K195" s="12" t="s">
        <v>1013</v>
      </c>
      <c r="L195" s="42" t="s">
        <v>996</v>
      </c>
      <c r="M195" s="14" t="s">
        <v>42</v>
      </c>
      <c r="N195" s="8" t="s">
        <v>980</v>
      </c>
      <c r="O195" s="15" t="s">
        <v>987</v>
      </c>
      <c r="P195" s="8" t="s">
        <v>997</v>
      </c>
      <c r="Q195" s="17"/>
      <c r="R195" s="18"/>
      <c r="S195" s="18"/>
      <c r="T195" s="18"/>
      <c r="U195" s="18"/>
      <c r="V195" s="18"/>
      <c r="W195" s="18"/>
      <c r="X195" s="19"/>
      <c r="Y195" s="20" t="s">
        <v>45</v>
      </c>
      <c r="Z195" s="13" t="str">
        <f t="shared" si="1"/>
        <v>{
    "id": "M3-NyO-15c-A-5-EN",
    "stimulus": "&lt;p&gt;For a class project, a teacher has distributed {{Q1}} sheets to each of her {{Q2}} female students and {{Q1}} sheets of paper to each of her {{Q3}} male students. How many sheets has she distributed?&lt;/p&gt;",
    "template": "&lt;p&gt;She has distributed {{response}} sheets.&lt;/p&gt;",
    "hint": "&lt;p&gt;Multiplications are distributive because the multiplication of an addition is the addition of two multiplications.&lt;/p&gt;",
    "feedback": "&lt;p&gt;Multiplications are distributive because the multiplication of an addition is the addition of two multiplications.&lt;/p&gt;&lt;p style=\"text-align: center\"&gt;{{Q1}} × ({{Q2}} + {{Q3}}) = {{Q1}} × {{Q2}} + {{Q1}} × {{Q3}}&lt;/p&gt;&lt;p style=\"text-align: center\"&gt;{{Q1}} × {{T2}} = {{T3}} + {{T4}} = {{T1}}&lt;/p&gt;",
    "seed": {
        "parameters": [
            {
                "name": "Q1",
                "label": null,
                "min": 3,
                "max": 9,
                "step": 1
            },
            {
                "name": "Q2",
                "label": null,
                "min": 2,
                "max": 9,
                "step": 1
            },
            {
                "name": "Q3",
                "label": null,
                "min": 2,
                "max": 9,
                "step": 1
            }
        ],
        "calculated": [
            {
                "name": "T1",
                "label": "{{function}}",
                "function": "{{Q2}}+{{Q3}}",
                "temp": true
            },
            {
                "name": "T2",
                "label": "{{function}}",
                "function": "{{Q1}}*{{Q2}}",
                "temp": true
            },
            {
                "name": "T3",
                "label": "{{function}}",
                "function": "{{Q1}}*{{Q3}}",
                "temp": true
            },
            {
                "name": "T4",
                "label": "{{function}}",
                "function": "{{Q1}}*{{Q3}}",
                "temp": true
            },
            {
                "name": "A1",
                "label": "{{function}}",
                "function": "{{Q1}}*({{Q2}}+{{Q3}})"
            }
        ],
        "uniques": true
    },
    "algorithm": {
        "name": "calculateOperation",
        "params": {
            "method": "equivLiteral",
            "keyboard": "NUMERICAL"
        }
    }
}</v>
      </c>
      <c r="AA195" s="8" t="s">
        <v>1014</v>
      </c>
      <c r="AB195" s="21" t="str">
        <f t="shared" si="2"/>
        <v>M3-NyO-15c-A-5</v>
      </c>
      <c r="AC195" s="21" t="str">
        <f t="shared" si="3"/>
        <v>M3-NyO-15c-A-5-EN</v>
      </c>
      <c r="AD195" s="20" t="s">
        <v>47</v>
      </c>
      <c r="AE195" s="9"/>
      <c r="AF195" s="41"/>
      <c r="AG195" s="9" t="s">
        <v>49</v>
      </c>
    </row>
    <row r="196" ht="112.5" customHeight="1">
      <c r="A196" s="23" t="s">
        <v>1015</v>
      </c>
      <c r="B196" s="24" t="s">
        <v>1016</v>
      </c>
      <c r="C196" s="35" t="s">
        <v>35</v>
      </c>
      <c r="D196" s="10" t="s">
        <v>36</v>
      </c>
      <c r="E196" s="11"/>
      <c r="F196" s="77" t="s">
        <v>1017</v>
      </c>
      <c r="G196" s="13" t="s">
        <v>1018</v>
      </c>
      <c r="H196" s="12"/>
      <c r="I196" s="23" t="s">
        <v>38</v>
      </c>
      <c r="J196" s="23" t="s">
        <v>456</v>
      </c>
      <c r="K196" s="24" t="s">
        <v>1019</v>
      </c>
      <c r="L196" s="22" t="s">
        <v>1020</v>
      </c>
      <c r="M196" s="25" t="s">
        <v>42</v>
      </c>
      <c r="N196" s="32" t="s">
        <v>1021</v>
      </c>
      <c r="O196" s="32" t="s">
        <v>1022</v>
      </c>
      <c r="P196" s="16"/>
      <c r="Q196" s="17"/>
      <c r="R196" s="8"/>
      <c r="S196" s="8"/>
      <c r="T196" s="8"/>
      <c r="U196" s="8"/>
      <c r="V196" s="18"/>
      <c r="W196" s="18"/>
      <c r="X196" s="19"/>
      <c r="Y196" s="20" t="s">
        <v>45</v>
      </c>
      <c r="Z196" s="13" t="str">
        <f t="shared" si="1"/>
        <v>{
    "id": "M3-NyO-41a-I-1-EN",
    "stimulus": "&lt;p&gt;Drag the result of each multiplication to its correct place.&lt;/p&gt;",
    "template": "&lt;p style=\"text-align: center\"&gt;{{Q1}} × {{T1}} = {{response}}&lt;/p&gt;&lt;p style=\"text-align: center\"&gt;{{Q2}} × {{T2}} = {{response}}&lt;/p&gt;&lt;p style=\"text-align: center\"&gt;{{Q3}} × {{T3}} = {{response}}&lt;/p&gt;",
    "hint": "&lt;p style=\"text-align: center\"&gt;&lt;b&gt;{{Q1}}&lt;/b&gt; × &lt;b&gt;{{Q4}}&lt;/b&gt;0 = ...&lt;/p&gt;",
    "feedback": "&lt;p&gt;Multiplicate without taking into account the 0. Then, add it at the end. For example:&lt;/p&gt;&lt;p style=\"text-align: center\"&gt;&lt;b&gt;{{Q1}}&lt;/b&gt; × &lt;b&gt;{{Q4}}&lt;/b&gt;0 = ...&lt;/p&gt;",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"{{Q4}}*10",
                "temp": true
            },
            {
                "name": "T2",
                "label": "{{function}}",
                "function": "{{Q5}}*10",
                "temp": true
            },
            {
                "name": "T3",
                "label": "{{function}}",
                "function": "{{Q6}}*10",
                "temp": true
            },
            {
                "name": "A1",
                "label": "{{function}}",
                "function": "{{Q1}}*{{Q4}}*10"
            },
            {
                "name": "A2",
                "label": "{{function}}",
                "function": "{{Q2}}*{{Q5}}*10"
            },
            {
                "name": "A3",
                "label": "{{function}}",
                "function": "{{Q3}}*{{Q6}}*10"
            }
        ],
        "uniques": true
    },
    "algorithm": {
        "name": "calculateOperation",
        "template": "Cloze with drag &amp; drop"
    }
}</v>
      </c>
      <c r="AA196" s="8" t="s">
        <v>1023</v>
      </c>
      <c r="AB196" s="21" t="str">
        <f t="shared" si="2"/>
        <v>M3-NyO-41a-I-1</v>
      </c>
      <c r="AC196" s="21" t="str">
        <f t="shared" si="3"/>
        <v>M3-NyO-41a-I-1-EN</v>
      </c>
      <c r="AD196" s="20"/>
      <c r="AE196" s="9"/>
      <c r="AF196" s="41"/>
      <c r="AG196" s="9" t="s">
        <v>49</v>
      </c>
    </row>
    <row r="197" ht="112.5" customHeight="1">
      <c r="A197" s="23" t="s">
        <v>1015</v>
      </c>
      <c r="B197" s="24" t="s">
        <v>1016</v>
      </c>
      <c r="C197" s="37" t="s">
        <v>50</v>
      </c>
      <c r="D197" s="10" t="s">
        <v>36</v>
      </c>
      <c r="E197" s="11"/>
      <c r="F197" s="77" t="s">
        <v>1024</v>
      </c>
      <c r="G197" s="13" t="s">
        <v>1025</v>
      </c>
      <c r="H197" s="12"/>
      <c r="I197" s="23" t="s">
        <v>38</v>
      </c>
      <c r="J197" s="9" t="s">
        <v>156</v>
      </c>
      <c r="K197" s="24" t="s">
        <v>1026</v>
      </c>
      <c r="L197" s="24" t="s">
        <v>1027</v>
      </c>
      <c r="M197" s="25" t="s">
        <v>42</v>
      </c>
      <c r="N197" s="32" t="s">
        <v>1028</v>
      </c>
      <c r="O197" s="32" t="s">
        <v>1029</v>
      </c>
      <c r="P197" s="16"/>
      <c r="Q197" s="17"/>
      <c r="R197" s="8"/>
      <c r="S197" s="8"/>
      <c r="T197" s="8"/>
      <c r="U197" s="8"/>
      <c r="V197" s="18"/>
      <c r="W197" s="18"/>
      <c r="X197" s="19"/>
      <c r="Y197" s="20" t="s">
        <v>45</v>
      </c>
      <c r="Z197" s="13" t="str">
        <f t="shared" si="1"/>
        <v>{
    "id": "M3-NyO-41a-E-1-EN",
    "stimulus": "&lt;p&gt;Solve this multiplication.&lt;/p&gt;",
    "template": "&lt;p style=\"text-align: center\"&gt;{{Q1}} × {{T1}} = {{response}}&lt;/p&gt;",
    "hint": "&lt;p style=\"text-align: center\"&gt;&lt;b&gt;{{Q1}}&lt;/b&gt; × &lt;b&gt;{{Q2}}&lt;/b&gt;0 = ...&lt;/p&gt;",
    "feedback": "&lt;p style=\"text-align: center\"&gt;&lt;b&gt;{{Q1}}&lt;/b&gt; × &lt;b&gt;{{Q2}}&lt;/b&gt;0 = &lt;b&gt;{{T2}}&lt;/b&gt;0&lt;/p&gt;",
    "seed": {
        "parameters": [
            {
                "name": "Q1",
                "label": null,
                "min": 2,
                "max": 9,
                "step": 1
            },
            {
                "name": "Q2",
                "label": null,
                "min": 1,
                "max": 9,
                "step": 1
            }
        ],
        "calculated": [
            {
                "name": "A1",
                "label": "{{function}}",
                "function": "{{Q1}}*{{Q2}}*10"
            },
            {
                "name": "T1",
                "label": "{{function}}",
                "function": "{{Q2}}*10",
                "temp": true
            },
            {
                "name": "T2",
                "label": "{{function}}",
                "function": "{{Q1}}*{{Q2}}",
                "temp": true
            }
        ],
        "uniques": true
    },
    "algorithm": {
        "name": "calculateOperation",
        "params": {
            "method": "equivLiteral",
            "keyboard": "NUMERICAL"
        }
    }
}</v>
      </c>
      <c r="AA197" s="8" t="s">
        <v>1030</v>
      </c>
      <c r="AB197" s="21" t="str">
        <f t="shared" si="2"/>
        <v>M3-NyO-41a-E-1</v>
      </c>
      <c r="AC197" s="21" t="str">
        <f t="shared" si="3"/>
        <v>M3-NyO-41a-E-1-EN</v>
      </c>
      <c r="AD197" s="20"/>
      <c r="AE197" s="9"/>
      <c r="AF197" s="41"/>
      <c r="AG197" s="9" t="s">
        <v>49</v>
      </c>
    </row>
    <row r="198" ht="112.5" customHeight="1">
      <c r="A198" s="23" t="s">
        <v>1015</v>
      </c>
      <c r="B198" s="24" t="s">
        <v>1016</v>
      </c>
      <c r="C198" s="38" t="s">
        <v>68</v>
      </c>
      <c r="D198" s="10" t="s">
        <v>36</v>
      </c>
      <c r="E198" s="11"/>
      <c r="F198" s="77" t="s">
        <v>1031</v>
      </c>
      <c r="G198" s="13" t="s">
        <v>1032</v>
      </c>
      <c r="H198" s="12"/>
      <c r="I198" s="23" t="s">
        <v>38</v>
      </c>
      <c r="J198" s="9" t="s">
        <v>156</v>
      </c>
      <c r="K198" s="24" t="s">
        <v>1033</v>
      </c>
      <c r="L198" s="24" t="s">
        <v>1027</v>
      </c>
      <c r="M198" s="25" t="s">
        <v>42</v>
      </c>
      <c r="N198" s="32" t="s">
        <v>1028</v>
      </c>
      <c r="O198" s="32" t="s">
        <v>1034</v>
      </c>
      <c r="P198" s="16"/>
      <c r="Q198" s="17"/>
      <c r="R198" s="8"/>
      <c r="S198" s="8"/>
      <c r="T198" s="8"/>
      <c r="U198" s="8"/>
      <c r="V198" s="18"/>
      <c r="W198" s="18"/>
      <c r="X198" s="19"/>
      <c r="Y198" s="20" t="s">
        <v>45</v>
      </c>
      <c r="Z198" s="13" t="str">
        <f t="shared" si="1"/>
        <v>{
    "id": "M3-NyO-41a-A-1-EN",
    "stimulus": "&lt;p&gt;A basketball club has organized a trip to attend the final of a championship. {{Q1}} buses, each filled with {{T1}} people are going to travel to the match. How many fans will travel in total?&lt;/p&gt;",
    "template": "&lt;p&gt;{{response}} fans will travel.&lt;/p&gt;",
    "hint": "&lt;p style=\"text-align: center\"&gt;&lt;b&gt;{{Q1}}&lt;/b&gt; × &lt;b&gt;{{Q2}}&lt;/b&gt;0 = ...&lt;/p&gt;",
    "feedback": "&lt;p&gt;Multiplicate without taking into account the 0. Then, add it at the end:&lt;/p&gt;&lt;p style=\"text-align: center\"&gt;&lt;b&gt;{{Q1}}&lt;/b&gt; × &lt;b&gt;{{Q2}}&lt;/b&gt;0 = &lt;b&gt;{{T2}}&lt;/b&gt;0&lt;/p&gt;",
    "seed": {
        "parameters": [
            {
                "name": "Q1",
                "label": null,
                "min": 2,
                "max": 9,
                "step": 1
            },
            {
                "name": "Q2",
                "label": null,
                "min": 2,
                "max": 5,
                "step": 1
            }
        ],
        "calculated": [
            {
                "name": "A1",
                "label": "{{function}}",
                "function": "{{Q1}}*{{Q2}}*10"
            },
            {
                "name": "T1",
                "label": "{{function}}",
                "function": "{{Q2}}*10",
                "temp": true
            },
            {
                "name": "T2",
                "label": "{{function}}",
                "function": "{{Q1}}*{{Q2}}",
                "temp": true
            }
        ],
        "uniques": true
    },
    "algorithm": {
        "name": "calculateOperation",
        "params": {
            "method": "equivLiteral",
            "keyboard": "NUMERICAL"
        }
    }
}</v>
      </c>
      <c r="AA198" s="8" t="s">
        <v>1035</v>
      </c>
      <c r="AB198" s="21" t="str">
        <f t="shared" si="2"/>
        <v>M3-NyO-41a-A-1</v>
      </c>
      <c r="AC198" s="21" t="str">
        <f t="shared" si="3"/>
        <v>M3-NyO-41a-A-1-EN</v>
      </c>
      <c r="AD198" s="20"/>
      <c r="AE198" s="9"/>
      <c r="AF198" s="41"/>
      <c r="AG198" s="9" t="s">
        <v>49</v>
      </c>
    </row>
    <row r="199" ht="112.5" customHeight="1">
      <c r="A199" s="23" t="s">
        <v>1015</v>
      </c>
      <c r="B199" s="24" t="s">
        <v>1016</v>
      </c>
      <c r="C199" s="38" t="s">
        <v>68</v>
      </c>
      <c r="D199" s="10" t="s">
        <v>36</v>
      </c>
      <c r="E199" s="11"/>
      <c r="F199" s="77" t="s">
        <v>1036</v>
      </c>
      <c r="G199" s="13" t="s">
        <v>1037</v>
      </c>
      <c r="H199" s="12"/>
      <c r="I199" s="78" t="s">
        <v>38</v>
      </c>
      <c r="J199" s="9" t="s">
        <v>156</v>
      </c>
      <c r="K199" s="48" t="s">
        <v>1038</v>
      </c>
      <c r="L199" s="48" t="s">
        <v>1027</v>
      </c>
      <c r="M199" s="79" t="s">
        <v>42</v>
      </c>
      <c r="N199" s="50" t="s">
        <v>1028</v>
      </c>
      <c r="O199" s="50" t="s">
        <v>1034</v>
      </c>
      <c r="P199" s="16"/>
      <c r="Q199" s="17"/>
      <c r="R199" s="8"/>
      <c r="S199" s="8"/>
      <c r="T199" s="8"/>
      <c r="U199" s="8"/>
      <c r="V199" s="18"/>
      <c r="W199" s="18"/>
      <c r="X199" s="19"/>
      <c r="Y199" s="20" t="s">
        <v>45</v>
      </c>
      <c r="Z199" s="13" t="str">
        <f t="shared" si="1"/>
        <v>{
    "id": "M3-NyO-41a-A-2-EN",
    "stimulus": "&lt;p&gt;At Samuel's school they have put up bookshelves to keep books organized. If there are {{Q1}} shelves and {{T1}} books can be placed on each one, how many books will be on them at most?&lt;/p&gt;",
    "template": "&lt;p&gt;There will be {{response}} books.&lt;/p&gt;",
    "hint": "&lt;p style=\"text-align: center\"&gt;&lt;b&gt;{{Q1}}&lt;/b&gt; × &lt;b&gt;{{Q2}}&lt;/b&gt;0 = ...&lt;/p&gt;",
    "feedback": "&lt;p&gt;Do the multiplication without taking into account the 0. Then, add it at the end:&lt;/p&gt;&lt;p style=\"text-align: center\"&gt;&lt;b&gt;{{Q1}}&lt;/b&gt; × &lt;b&gt;{{Q2}}&lt;/b&gt;0 = &lt;b&gt;{{T2}}&lt;/b&gt;0&lt;/p&gt;",
    "seed": {
        "parameters": [
            {
                "name": "Q1",
                "label": null,
                "min": 2,
                "max": 9,
                "step": 1
            },
            {
                "name": "Q2",
                "label": null,
                "min": 3,
                "max": 9,
                "step": 1
            }
        ],
        "calculated": [
            {
                "name": "A1",
                "label": "{{function}}",
                "function": "{{Q1}}*{{Q2}}*10"
            },
            {
                "name": "T1",
                "label": "{{function}}",
                "function": "{{Q2}}*10",
                "temp": true
            },
            {
                "name": "T2",
                "label": "{{function}}",
                "function": "{{Q1}}*{{Q2}}",
                "temp": true
            }
        ],
        "uniques": true
    },
    "algorithm": {
        "name": "calculateOperation",
        "params": {
            "method": "equivLiteral",
            "keyboard": "NUMERICAL"
        }
    }
}</v>
      </c>
      <c r="AA199" s="8" t="s">
        <v>1039</v>
      </c>
      <c r="AB199" s="21" t="str">
        <f t="shared" si="2"/>
        <v>M3-NyO-41a-A-2</v>
      </c>
      <c r="AC199" s="21" t="str">
        <f t="shared" si="3"/>
        <v>M3-NyO-41a-A-2-EN</v>
      </c>
      <c r="AD199" s="20"/>
      <c r="AE199" s="9"/>
      <c r="AF199" s="41"/>
      <c r="AG199" s="9" t="s">
        <v>49</v>
      </c>
    </row>
    <row r="200" ht="112.5" customHeight="1">
      <c r="A200" s="23" t="s">
        <v>1015</v>
      </c>
      <c r="B200" s="24" t="s">
        <v>1016</v>
      </c>
      <c r="C200" s="38" t="s">
        <v>68</v>
      </c>
      <c r="D200" s="10" t="s">
        <v>36</v>
      </c>
      <c r="E200" s="11"/>
      <c r="F200" s="77" t="s">
        <v>1040</v>
      </c>
      <c r="G200" s="13" t="s">
        <v>1041</v>
      </c>
      <c r="H200" s="12"/>
      <c r="I200" s="23" t="s">
        <v>38</v>
      </c>
      <c r="J200" s="9" t="s">
        <v>156</v>
      </c>
      <c r="K200" s="24" t="s">
        <v>908</v>
      </c>
      <c r="L200" s="24" t="s">
        <v>1027</v>
      </c>
      <c r="M200" s="25" t="s">
        <v>42</v>
      </c>
      <c r="N200" s="32" t="s">
        <v>1028</v>
      </c>
      <c r="O200" s="32" t="s">
        <v>1034</v>
      </c>
      <c r="P200" s="16"/>
      <c r="Q200" s="17"/>
      <c r="R200" s="8"/>
      <c r="S200" s="8"/>
      <c r="T200" s="8"/>
      <c r="U200" s="8"/>
      <c r="V200" s="18"/>
      <c r="W200" s="18"/>
      <c r="X200" s="19"/>
      <c r="Y200" s="20" t="s">
        <v>45</v>
      </c>
      <c r="Z200" s="13" t="str">
        <f t="shared" si="1"/>
        <v>{
    "id": "M3-NyO-41a-A-3-EN",
    "stimulus": "&lt;p&gt;In a video game they give {{T1}} points for each villain you defeat. If you defeat {{Q1}}, how many points will you receive?&lt;/p&gt;",
    "template": "&lt;p&gt;You will receive {{response}} points.&lt;/p&gt;",
    "hint": "&lt;p style=\"text-align: center\"&gt;&lt;b&gt;{{Q1}}&lt;/b&gt; × &lt;b&gt;{{Q2}}&lt;/b&gt;0 = ...&lt;/p&gt;",
    "feedback": "&lt;p&gt;Do the multiplication without taking into account the 0. Then, add it at the end:&lt;/p&gt;&lt;p style=\"text-align: center\"&gt;&lt;b&gt;{{Q1}}&lt;/b&gt; × &lt;b&gt;{{Q2}}&lt;/b&gt;0 = &lt;b&gt;{{T2}}&lt;/b&gt;0&lt;/p&gt;",
    "seed": {
        "parameters": [
            {
                "name": "Q1",
                "label": null,
                "min": 2,
                "max": 9,
                "step": 1
            },
            {
                "name": "Q2",
                "label": null,
                "min": 2,
                "max": 9,
                "step": 1
            }
        ],
        "calculated": [
            {
                "name": "A1",
                "label": "{{function}}",
                "function": "{{Q1}}*{{Q2}}*10"
            },
            {
                "name": "T1",
                "label": "{{function}}",
                "function": "{{Q2}}*10",
                "temp": true
            },
            {
                "name": "T2",
                "label": "{{function}}",
                "function": "{{Q1}}*{{Q2}}",
                "temp": true
            }
        ],
        "uniques": true
    },
    "algorithm": {
        "name": "calculateOperation",
        "params": {
            "method": "equivLiteral",
            "keyboard": "NUMERICAL"
        }
    }
}</v>
      </c>
      <c r="AA200" s="8" t="s">
        <v>1042</v>
      </c>
      <c r="AB200" s="21" t="str">
        <f t="shared" si="2"/>
        <v>M3-NyO-41a-A-3</v>
      </c>
      <c r="AC200" s="21" t="str">
        <f t="shared" si="3"/>
        <v>M3-NyO-41a-A-3-EN</v>
      </c>
      <c r="AD200" s="20"/>
      <c r="AE200" s="9"/>
      <c r="AF200" s="41"/>
      <c r="AG200" s="9" t="s">
        <v>49</v>
      </c>
    </row>
    <row r="201" ht="112.5" customHeight="1">
      <c r="A201" s="23" t="s">
        <v>1043</v>
      </c>
      <c r="B201" s="24" t="s">
        <v>1044</v>
      </c>
      <c r="C201" s="9" t="s">
        <v>35</v>
      </c>
      <c r="D201" s="10" t="s">
        <v>36</v>
      </c>
      <c r="E201" s="11"/>
      <c r="F201" s="22" t="s">
        <v>1045</v>
      </c>
      <c r="G201" s="13"/>
      <c r="H201" s="12"/>
      <c r="I201" s="23" t="s">
        <v>38</v>
      </c>
      <c r="J201" s="23" t="s">
        <v>309</v>
      </c>
      <c r="K201" s="24" t="s">
        <v>1046</v>
      </c>
      <c r="L201" s="24" t="s">
        <v>1047</v>
      </c>
      <c r="M201" s="25" t="s">
        <v>42</v>
      </c>
      <c r="N201" s="33" t="s">
        <v>1048</v>
      </c>
      <c r="O201" s="33" t="s">
        <v>1049</v>
      </c>
      <c r="P201" s="16"/>
      <c r="Q201" s="17"/>
      <c r="R201" s="8"/>
      <c r="S201" s="8"/>
      <c r="T201" s="8"/>
      <c r="U201" s="8"/>
      <c r="V201" s="18"/>
      <c r="W201" s="18"/>
      <c r="X201" s="19"/>
      <c r="Y201" s="20" t="s">
        <v>45</v>
      </c>
      <c r="Z201" s="13" t="str">
        <f t="shared" si="1"/>
        <v>{
    "id": "M3-NyO-40a-I-1-EN",
    "stimulus": "&lt;p&gt;What is the result of this multiplication?&lt;/p&gt;&lt;div style=\"display:flex; justify-content:center;\"&gt; {{Q1}} × {{Q2}} = ?&lt;/div&gt;",
    "hint": "&lt;p&gt;Think of two numbers and calculate the result.&lt;/p&gt;",
    "feedback": "&lt;p&gt;The pattern in multiplications is:&lt;/p&gt;&lt;ul&gt;&lt;li&gt;even × even = even&lt;/li&gt;&lt;li&gt;even × odd = even&lt;/li&gt;&lt;li&gt;odd × even = even&lt;/li&gt;&lt;li&gt;odd × odd = odd&lt;/li&gt;&lt;/ul&gt;",
    "seed": {
        "parameters": [
            {
                "name": "Q1",
                "label": null,
                "list": [
                    "odd",
                    "even"
                ]
            },
            {
                "name": "Q2",
                "label": null,
                "list": [
                    "odd",
                    "even"
                ]
            }
        ],
        "calculated": [
            {
                "name": "T1",
                "label": "{{function}}",
                "function": " if (\"{{Q1}}\" == \"odd\" &amp;&amp; \"{{Q2}}\" == \"odd\") {\"odd\"} else {\"even\"}",
                "temp": true
            },
            {
                "name": "T2",
                "label": "{{function}}",
                "function": "  if (\"{{Q1}}\" == \"odd\" &amp;&amp; \"{{Q2}}\" == \"odd\") {\"even\"} else {\"odd\"}",
                "temp": true
            },
            {
                "name": "A1",
                "label": "{{function}}",
                "function": "{{T1}}"
            },
            {
                "name": "A2",
                "label": "{{function}}",
                "function": "{{T2}}",
                "incorrect": true
            }
        ],
        "uniques": false
    },
    "algorithm": {
        "name": "trueFalse",
        "template": "Multiple choice – standard",
        "params": {
            "countCorrect": 1,
            "countIncorrect": 1,
            "showCheckIcon": false,
            "columns": 2
        }
    }
}</v>
      </c>
      <c r="AA201" s="8" t="s">
        <v>1050</v>
      </c>
      <c r="AB201" s="21" t="str">
        <f t="shared" si="2"/>
        <v>M3-NyO-40a-I-1</v>
      </c>
      <c r="AC201" s="21" t="str">
        <f t="shared" si="3"/>
        <v>M3-NyO-40a-I-1-EN</v>
      </c>
      <c r="AD201" s="20" t="s">
        <v>47</v>
      </c>
      <c r="AE201" s="9"/>
      <c r="AF201" s="41"/>
      <c r="AG201" s="9" t="s">
        <v>49</v>
      </c>
    </row>
    <row r="202" ht="112.5" customHeight="1">
      <c r="A202" s="23" t="s">
        <v>1043</v>
      </c>
      <c r="B202" s="24" t="s">
        <v>1044</v>
      </c>
      <c r="C202" s="9" t="s">
        <v>35</v>
      </c>
      <c r="D202" s="10" t="s">
        <v>36</v>
      </c>
      <c r="E202" s="11"/>
      <c r="F202" s="22" t="s">
        <v>1051</v>
      </c>
      <c r="G202" s="13"/>
      <c r="H202" s="12"/>
      <c r="I202" s="23" t="s">
        <v>38</v>
      </c>
      <c r="J202" s="23" t="s">
        <v>309</v>
      </c>
      <c r="K202" s="24" t="s">
        <v>1046</v>
      </c>
      <c r="L202" s="24" t="s">
        <v>1052</v>
      </c>
      <c r="M202" s="25" t="s">
        <v>42</v>
      </c>
      <c r="N202" s="33" t="s">
        <v>1048</v>
      </c>
      <c r="O202" s="33" t="s">
        <v>1053</v>
      </c>
      <c r="P202" s="16"/>
      <c r="Q202" s="17"/>
      <c r="R202" s="8"/>
      <c r="S202" s="8"/>
      <c r="T202" s="8"/>
      <c r="U202" s="8"/>
      <c r="V202" s="18"/>
      <c r="W202" s="18"/>
      <c r="X202" s="19"/>
      <c r="Y202" s="20" t="s">
        <v>45</v>
      </c>
      <c r="Z202" s="13" t="str">
        <f t="shared" si="1"/>
        <v>{
    "id": "M3-NyO-40a-I-2-EN",
    "stimulus": "&lt;p&gt;What is the result of this addition?&lt;/p&gt;&lt;div style=\"display:flex; justify-content:center;\"&gt; {{Q1}} + {{Q2}} = ?&lt;/div&gt;",
    "hint": "&lt;p&gt;Think of two numbers and calculate the result.&lt;/p&gt;",
    "feedback": "&lt;p&gt;The pattern in additions is:&lt;/p&gt;&lt;ul&gt;&lt;li&gt;even + even = even&lt;/li&gt;&lt;li&gt;even + odd = odd&lt;/li&gt;&lt;li&gt;odd + even = odd&lt;/li&gt;&lt;li&gt;odd + odd = even&lt;/li&gt;&lt;/ul&gt;",
    "seed": {
        "parameters": [
            {
                "name": "Q1",
                "label": null,
                "list": [
                    "odd",
                    "even"
                ]
            },
            {
                "name": "Q2",
                "label": null,
                "list": [
                    "odd",
                    "even"
                ]
            }
        ],
        "calculated": [
            {
                "name": "T1",
                "label": "{{function}}",
                "function": " if (\"{{Q1}}\" == \"{{Q2}}\") {\"even\"} else {\"odd\"}",
                "temp": true
            },
            {
                "name": "T2",
                "label": "{{function}}",
                "function": "   if (\"{{Q1}}\" == \"{{Q2}}\") {\"odd\"} else {\"even\"}",
                "temp": true
            },
            {
                "name": "A1",
                "label": "{{function}}",
                "function": "{{T1}}"
            },
            {
                "name": "A2",
                "label": "{{function}}",
                "function": "{{T2}}",
                "incorrect": true
            }
        ],
        "uniques": false
    },
    "algorithm": {
        "name": "trueFalse",
        "template": "Multiple choice – standard",
        "params": {
            "countCorrect": 1,
            "countIncorrect": 1,
            "showCheckIcon": false,
            "columns": 2
        }
    }
}</v>
      </c>
      <c r="AA202" s="8" t="s">
        <v>1054</v>
      </c>
      <c r="AB202" s="21" t="str">
        <f t="shared" si="2"/>
        <v>M3-NyO-40a-I-2</v>
      </c>
      <c r="AC202" s="21" t="str">
        <f t="shared" si="3"/>
        <v>M3-NyO-40a-I-2-EN</v>
      </c>
      <c r="AD202" s="20" t="s">
        <v>47</v>
      </c>
      <c r="AE202" s="9"/>
      <c r="AF202" s="41"/>
      <c r="AG202" s="9" t="s">
        <v>49</v>
      </c>
    </row>
    <row r="203" ht="112.5" customHeight="1">
      <c r="A203" s="23" t="s">
        <v>1043</v>
      </c>
      <c r="B203" s="24" t="s">
        <v>1044</v>
      </c>
      <c r="C203" s="9" t="s">
        <v>50</v>
      </c>
      <c r="D203" s="10" t="s">
        <v>36</v>
      </c>
      <c r="E203" s="11"/>
      <c r="F203" s="22" t="s">
        <v>1055</v>
      </c>
      <c r="G203" s="13"/>
      <c r="H203" s="12"/>
      <c r="I203" s="23" t="s">
        <v>38</v>
      </c>
      <c r="J203" s="23" t="s">
        <v>1056</v>
      </c>
      <c r="K203" s="24" t="s">
        <v>1057</v>
      </c>
      <c r="L203" s="24" t="s">
        <v>1058</v>
      </c>
      <c r="M203" s="25" t="s">
        <v>42</v>
      </c>
      <c r="N203" s="33" t="s">
        <v>1059</v>
      </c>
      <c r="O203" s="33" t="s">
        <v>1049</v>
      </c>
      <c r="P203" s="16"/>
      <c r="Q203" s="17"/>
      <c r="R203" s="8"/>
      <c r="S203" s="8"/>
      <c r="T203" s="8"/>
      <c r="U203" s="8"/>
      <c r="V203" s="18"/>
      <c r="W203" s="18"/>
      <c r="X203" s="19"/>
      <c r="Y203" s="20" t="s">
        <v>45</v>
      </c>
      <c r="Z203" s="13" t="str">
        <f t="shared" si="1"/>
        <v>{
    "id": "M3-NyO-40a-E-1-EN",
    "stimulus": "&lt;p&gt;Without solving the operation, select the result of this multiplication.&lt;/p&gt;",
    "template": "&lt;div style=\"display:flex; justify-content:center;\"&gt;{{Q1}} × {{Q2}} = {{response}}&lt;/div&gt;",
    "hint": "&lt;p&gt;Focus on the units and calculate the result.&lt;/p&gt;",
    "feedback": "&lt;p&gt;The pattern in multiplications is:&lt;/p&gt;&lt;ul&gt;&lt;li&gt;even × even = even&lt;/li&gt;&lt;li&gt;even × odd = even&lt;/li&gt;&lt;li&gt;odd × even = even&lt;/li&gt;&lt;li&gt;odd × odd = odd&lt;/li&gt;&lt;/ul&gt;",
    "seed": {
        "parameters": [
            {
                "name": "Q1",
                "label": null,
                "min": 1,
                "max": 100,
                "step": 1
            },
            {
                "name": "Q2",
                "label": null,
                "min": 1,
                "max": 100,
                "step": 1
            }
        ],
        "calculated": [
            {
                "name": "T1",
                "label": "{{function}}",
                "function": "if (math.mod({{Q1}}, 2) !== 0 &amp;&amp; math.mod({{Q2}}, 2) !== 0) {\"odd\"} else {\"even\"}",
                "temp": true
            },
            {
                "name": "T2",
                "label": "{{function}}",
                "function": " if (math.mod({{Q1}}, 2) !== 0 &amp;&amp; math.mod({{Q2}}, 2) !== 0) {\"even\"} else {\"odd\"}",
                "temp": true
            },
            {
                "name": "A1",
                "label": "{{function}}",
                "function": "{{T1}}",
                "group": 1
            },
            {
                "name": "A2",
                "label": "{{function}}",
                "function": "{{T2}}",
                "group": 1,
                "incorrect": true
            }
        ],
        "uniques": true
    },
    "algorithm": {
        "name": "groupResponses",
        "template": "Cloze with drop down"
    }
}</v>
      </c>
      <c r="AA203" s="8" t="s">
        <v>1060</v>
      </c>
      <c r="AB203" s="21" t="str">
        <f t="shared" si="2"/>
        <v>M3-NyO-40a-E-1</v>
      </c>
      <c r="AC203" s="21" t="str">
        <f t="shared" si="3"/>
        <v>M3-NyO-40a-E-1-EN</v>
      </c>
      <c r="AD203" s="20" t="s">
        <v>47</v>
      </c>
      <c r="AE203" s="9"/>
      <c r="AF203" s="41"/>
      <c r="AG203" s="9" t="s">
        <v>49</v>
      </c>
    </row>
    <row r="204" ht="112.5" customHeight="1">
      <c r="A204" s="23" t="s">
        <v>1043</v>
      </c>
      <c r="B204" s="24" t="s">
        <v>1044</v>
      </c>
      <c r="C204" s="9" t="s">
        <v>50</v>
      </c>
      <c r="D204" s="10" t="s">
        <v>36</v>
      </c>
      <c r="E204" s="11"/>
      <c r="F204" s="22" t="s">
        <v>1061</v>
      </c>
      <c r="G204" s="13"/>
      <c r="H204" s="12"/>
      <c r="I204" s="23" t="s">
        <v>38</v>
      </c>
      <c r="J204" s="23" t="s">
        <v>1056</v>
      </c>
      <c r="K204" s="24" t="s">
        <v>1057</v>
      </c>
      <c r="L204" s="24" t="s">
        <v>1062</v>
      </c>
      <c r="M204" s="25" t="s">
        <v>42</v>
      </c>
      <c r="N204" s="33" t="s">
        <v>1059</v>
      </c>
      <c r="O204" s="33" t="s">
        <v>1053</v>
      </c>
      <c r="P204" s="16"/>
      <c r="Q204" s="17"/>
      <c r="R204" s="8"/>
      <c r="S204" s="8"/>
      <c r="T204" s="8"/>
      <c r="U204" s="8"/>
      <c r="V204" s="18"/>
      <c r="W204" s="18"/>
      <c r="X204" s="19"/>
      <c r="Y204" s="20" t="s">
        <v>45</v>
      </c>
      <c r="Z204" s="13" t="str">
        <f t="shared" si="1"/>
        <v>{
    "id": "M3-NyO-40a-E-2-EN",
    "stimulus": "&lt;p&gt;Without solving the operation, select the result of this addition.&lt;/p&gt;",
    "template": "&lt;div style=\"display:flex; justify-content:center;\"&gt;{{Q1}} + {{Q2}} = {{response}}&lt;/div&gt;",
    "hint": "&lt;p&gt;Focus on the units and calculate the result.&lt;/p&gt;",
    "feedback": "&lt;p&gt;The pattern in additions is:&lt;/p&gt;&lt;ul&gt;&lt;li&gt;even + even = even&lt;/li&gt;&lt;li&gt;even + odd = odd&lt;/li&gt;&lt;li&gt;odd + even = odd&lt;/li&gt;&lt;li&gt;odd + odd = even&lt;/li&gt;&lt;/ul&gt;",
    "seed": {
        "parameters": [
            {
                "name": "Q1",
                "label": null,
                "min": 1,
                "max": 100,
                "step": 1
            },
            {
                "name": "Q2",
                "label": null,
                "min": 1,
                "max": 100,
                "step": 1
            }
        ],
        "calculated": [
            {
                "name": "T1",
                "label": "{{function}}",
                "function": "if (math.mod({{Q1}}, 2) !== math.mod({{Q2}}, 2)) {\"odd\"} else {\"even\"}",
                "temp": true
            },
            {
                "name": "T2",
                "label": "{{function}}",
                "function": " if (math.mod({{Q1}}, 2) !== math.mod({{Q2}}, 2)) {\"even\"} else {\"odd\"}",
                "temp": true
            },
            {
                "name": "A1",
                "label": "{{function}}",
                "function": "{{T1}}",
                "group": 1
            },
            {
                "name": "A2",
                "label": "{{function}}",
                "function": "{{T2}}",
                "group": 1,
                "incorrect": true
            }
        ],
        "uniques": true
    },
    "algorithm": {
        "name": "groupResponses",
        "template": "Cloze with drop down"
    }
}</v>
      </c>
      <c r="AA204" s="8" t="s">
        <v>1063</v>
      </c>
      <c r="AB204" s="21" t="str">
        <f t="shared" si="2"/>
        <v>M3-NyO-40a-E-2</v>
      </c>
      <c r="AC204" s="21" t="str">
        <f t="shared" si="3"/>
        <v>M3-NyO-40a-E-2-EN</v>
      </c>
      <c r="AD204" s="20" t="s">
        <v>47</v>
      </c>
      <c r="AE204" s="9"/>
      <c r="AF204" s="41"/>
      <c r="AG204" s="9" t="s">
        <v>49</v>
      </c>
    </row>
    <row r="205" ht="112.5" customHeight="1">
      <c r="A205" s="9" t="s">
        <v>1064</v>
      </c>
      <c r="B205" s="8" t="s">
        <v>1065</v>
      </c>
      <c r="C205" s="9" t="s">
        <v>35</v>
      </c>
      <c r="D205" s="10" t="s">
        <v>36</v>
      </c>
      <c r="E205" s="11"/>
      <c r="F205" s="13" t="s">
        <v>1066</v>
      </c>
      <c r="G205" s="13"/>
      <c r="H205" s="12"/>
      <c r="I205" s="11" t="s">
        <v>38</v>
      </c>
      <c r="J205" s="11" t="s">
        <v>309</v>
      </c>
      <c r="K205" s="13" t="s">
        <v>1067</v>
      </c>
      <c r="L205" s="13" t="s">
        <v>1068</v>
      </c>
      <c r="M205" s="14" t="s">
        <v>42</v>
      </c>
      <c r="N205" s="15" t="s">
        <v>1069</v>
      </c>
      <c r="O205" s="8" t="s">
        <v>1070</v>
      </c>
      <c r="P205" s="16"/>
      <c r="Q205" s="17"/>
      <c r="R205" s="18"/>
      <c r="S205" s="18"/>
      <c r="T205" s="18"/>
      <c r="U205" s="18"/>
      <c r="V205" s="18"/>
      <c r="W205" s="18"/>
      <c r="X205" s="19"/>
      <c r="Y205" s="20" t="s">
        <v>45</v>
      </c>
      <c r="Z205" s="13" t="str">
        <f t="shared" si="1"/>
        <v>{
    "id": "M3-NyO-18a-I-1-EN",
    "stimulus": "&lt;p&gt;Select the result of dividing {{T1}} into {{Q1}} equal shares.&lt;/p&gt;",
    "hint": "&lt;p&gt;To divide is to split an amount into equal parts.&lt;/p&gt;",
    "feedback": "&lt;p&gt;To divide is to split an amount into equal parts.&lt;/p&gt;&lt;p style=\"text-align: center\"&gt;{{T1}} : {{Q1}} = {{Q2}}&lt;/p&gt;",
    "seed": {
        "parameters": [
            {
                "name": "Q1",
                "label": null,
                "min": 3,
                "max": 9,
                "step": 1
            },
            {
                "name": "Q2",
                "label": null,
                "min": 3,
                "max": 9,
                "step": 1
            }
        ],
        "calculated": [
            {
                "name": "A1",
                "label": "{{function}}",
                "function": "{{Q2}}"
            },
            {
                "name": "A2",
                "label": "{{function}}",
                "function": "{{Q2}}+1",
                "incorrect": true
            },
            {
                "name": "A3",
                "label": "{{function}}",
                "function": "{{Q2}}+2",
                "incorrect": true
            },
            {
                "name": "A4",
                "label": "{{function}}",
                "function": "{{Q2}}-1",
                "incorrect": true
            },
            {
                "name": "A5",
                "label": "{{function}}",
                "function": "{{Q2}}-2",
                "incorrect": true
            },
            {
                "name": "T1",
                "label": "{{function}}",
                "function": "{{Q1}}*{{Q2}}",
                "temp": true
            }
        ],
        "uniques": true
    },
    "algorithm": {
        "name": "trueFalse",
        "template": "Multiple choice – standard",
        "params": {
            "countCorrect": 1,
            "countIncorrect": 2,
            "showCheckIcon": false,
            "columns": 3
        }
    }
}</v>
      </c>
      <c r="AA205" s="8" t="s">
        <v>1071</v>
      </c>
      <c r="AB205" s="21" t="str">
        <f t="shared" si="2"/>
        <v>M3-NyO-18a-I-1</v>
      </c>
      <c r="AC205" s="21" t="str">
        <f t="shared" si="3"/>
        <v>M3-NyO-18a-I-1-EN</v>
      </c>
      <c r="AD205" s="20" t="s">
        <v>47</v>
      </c>
      <c r="AE205" s="9"/>
      <c r="AF205" s="9" t="s">
        <v>48</v>
      </c>
      <c r="AG205" s="9" t="s">
        <v>49</v>
      </c>
    </row>
    <row r="206" ht="112.5" customHeight="1">
      <c r="A206" s="9" t="s">
        <v>1064</v>
      </c>
      <c r="B206" s="8" t="s">
        <v>1065</v>
      </c>
      <c r="C206" s="9" t="s">
        <v>50</v>
      </c>
      <c r="D206" s="10" t="s">
        <v>36</v>
      </c>
      <c r="E206" s="11"/>
      <c r="F206" s="12" t="s">
        <v>1072</v>
      </c>
      <c r="G206" s="12"/>
      <c r="H206" s="12"/>
      <c r="I206" s="11" t="s">
        <v>38</v>
      </c>
      <c r="J206" s="11" t="s">
        <v>92</v>
      </c>
      <c r="K206" s="12" t="s">
        <v>1073</v>
      </c>
      <c r="L206" s="13" t="s">
        <v>1074</v>
      </c>
      <c r="M206" s="14" t="s">
        <v>322</v>
      </c>
      <c r="N206" s="30"/>
      <c r="O206" s="16"/>
      <c r="P206" s="16"/>
      <c r="Q206" s="17"/>
      <c r="R206" s="8"/>
      <c r="S206" s="8" t="s">
        <v>1075</v>
      </c>
      <c r="T206" s="8" t="s">
        <v>1076</v>
      </c>
      <c r="U206" s="8" t="s">
        <v>1077</v>
      </c>
      <c r="V206" s="26"/>
      <c r="W206" s="18"/>
      <c r="X206" s="19"/>
      <c r="Y206" s="20" t="s">
        <v>45</v>
      </c>
      <c r="Z206" s="13" t="str">
        <f t="shared" si="1"/>
        <v>{
    "id": "M3-NyO-18a-E-1-EN",
    "seed": {
        "parameters": [
            {
                "name": "Q1",
                "label": null,
                "min": 2,
                "max": 9,
                "step": 1
            },
            {
                "name": "Q2",
                "label": null,
                "min": 2,
                "max": 9,
                "step": 1
            }
        ],
        "uniques": true
    },
    "scaffolding": [
        {
            "id": "step-0",
            "stimulus": "&lt;p&gt;Calculate the result of dividing {{T1}} into {{Q1}} equal parts.&lt;/p&gt;",
            "template": "&lt;p&gt;The result is {{response}}.&lt;/p&gt;",
            "seed": {
                "parameters": [],
                "calculated": [
                    {
                        "name": "T1",
                        "function": "{{Q1}}*{{Q2}}",
                        "temp": true
                    },
                    {
                        "name": "0-A1",
                        "label": "{{function}}",
                        "function": "{{Q2}}"
                    }
                ]
            },
            "algorithm": {
                "name": "calculateOperation",
                "params": {
                    "method": "equivLiteral",
            "keyboard": "NUMERICAL"
                }
            }
        },
        {
            "id": "step-1",
            "stimulus": "&lt;p&gt;What does the statement ask for?&lt;/p&gt;",
            "seed": {
                "calculated": [
                    {
                        "name": "T1",
                        "function": "{{Q1}}*{{Q2}}",
                        "temp": true
                    },
                    {
                        "name": "1-A1",
                        "label": "&lt;p&gt;The result of dividing {{T1}} by {{Q1}}.&lt;/p&gt;"
                    },
                    {
                        "name": "1-A2",
                        "label": "&lt;p&gt;The result of adding {{Q1}} to {{T1}}.&lt;/p&gt;",
                        "incorrect": true
                    },
                    {
                        "name": "1-A3",
                        "label": "&lt;p&gt;The result of multiplying {{Q1}} by {{T1}}.&lt;/p&gt;",
                        "incorrect": true
                    }
                ]
            },
            "algorithm": {
                "name": "trueFalse",
                "template": "Multiple choice – standard"
            }
        },
        {
            "id": "step-2",
            "stimulus": "&lt;p&gt;What operation is needed to distribute this amount?&lt;/p&gt;",
            "seed": {
                "calculated": [
                    {
                        "name": "T1",
                        "function": "{{Q1}}*{{Q2}}",
                        "temp": true
                    },
                    {
                        "name": "2-A1",
                        "label": "{{T1}} : {{Q1}}"
                    },
                    {
                        "name": "2-A2",
                        "label": "{{Q1}} : {{T1}}",
                        "incorrect": true
                    },
                    {
                        "name": "2-A3",
                        "label": "{{T1}} + {{Q1}}",
                        "incorrect": true
                    }
                ]
            },
            "algorithm": {
                "name": "trueFalse",
                "template": "Multiple choice – standard"
            }
        },
        {
            "id": "step-3",
            "stimulus": "&lt;p&gt;Therefore, calculate the result of dividing {{T1}} into {{Q1}} equal shares.&lt;/p&gt;",
            "template": "&lt;p style=\"text-align: center\"&gt;{{T1}} : {{Q1}} = {{response}}&lt;/p&gt;",
            "seed": {
                "calculated": [
                    {
                        "name": "T1",
                        "function": "{{Q1}}*{{Q2}}",
                        "temp": true
                    },
                    {
                        "name": "3-A1",
                        "label": "{{function}}",
                        "function": "{{T1}}/{{Q1}}"
                    }
                ]
            },
            "algorithm": {
                "name": "calculateOperation",
                "params": {
                    "method": "equivLiteral",
            "keyboard": "NUMERICAL"
                }
            }
        }
    ]
}</v>
      </c>
      <c r="AA206" s="8" t="s">
        <v>1078</v>
      </c>
      <c r="AB206" s="21" t="str">
        <f t="shared" si="2"/>
        <v>M3-NyO-18a-E-1</v>
      </c>
      <c r="AC206" s="21" t="str">
        <f t="shared" si="3"/>
        <v>M3-NyO-18a-E-1-EN</v>
      </c>
      <c r="AD206" s="20" t="s">
        <v>47</v>
      </c>
      <c r="AE206" s="9"/>
      <c r="AF206" s="9" t="s">
        <v>48</v>
      </c>
      <c r="AG206" s="9" t="s">
        <v>49</v>
      </c>
    </row>
    <row r="207" ht="112.5" customHeight="1">
      <c r="A207" s="9" t="s">
        <v>1064</v>
      </c>
      <c r="B207" s="8" t="s">
        <v>1065</v>
      </c>
      <c r="C207" s="9" t="s">
        <v>68</v>
      </c>
      <c r="D207" s="10" t="s">
        <v>36</v>
      </c>
      <c r="E207" s="11"/>
      <c r="F207" s="13" t="s">
        <v>1079</v>
      </c>
      <c r="G207" s="13"/>
      <c r="H207" s="12"/>
      <c r="I207" s="11" t="s">
        <v>38</v>
      </c>
      <c r="J207" s="11" t="s">
        <v>92</v>
      </c>
      <c r="K207" s="12" t="s">
        <v>1080</v>
      </c>
      <c r="L207" s="13" t="s">
        <v>1074</v>
      </c>
      <c r="M207" s="14" t="s">
        <v>322</v>
      </c>
      <c r="N207" s="30"/>
      <c r="O207" s="16"/>
      <c r="P207" s="16"/>
      <c r="Q207" s="21"/>
      <c r="R207" s="8"/>
      <c r="S207" s="8" t="s">
        <v>1081</v>
      </c>
      <c r="T207" s="8" t="s">
        <v>1082</v>
      </c>
      <c r="U207" s="8" t="s">
        <v>1083</v>
      </c>
      <c r="V207" s="19"/>
      <c r="W207" s="18"/>
      <c r="X207" s="19"/>
      <c r="Y207" s="20" t="s">
        <v>45</v>
      </c>
      <c r="Z207" s="13" t="str">
        <f t="shared" si="1"/>
        <v>{
    "id": "M3-NyO-18a-A-1-EN",
    "seed": {
        "parameters": [
            {
                "name": "Q1",
                "label": null,
                "min": 2,
                "max": 8,
                "step": 1
            },
            {
                "name": "Q2",
                "label": null,
                "min": 2,
                "max": 9,
                "step": 1
            }
        ],
        "uniques": true
    },
    "scaffolding": [
        {
            "id": "step-0",
            "stimulus": "&lt;p&gt;Valerie has bought {{T1}} stickers that she wants to distribute among her {{Q1}} nephews so that they all receive the same number. How many stickers does each one get?&lt;/p&gt;",
            "template": "&lt;p&gt;Each nephew gets {{response}} stickers.&lt;/p&gt;",
            "seed": {
                "parameters": [],
                "calculated": [
                    {
                        "name": "T1",
                        "function": "{{Q1}}*{{Q2}}",
                        "temp": true
                    },
                    {
                        "name": "0-A1",
                        "function": "{{Q2}}"
                    }
                ]
            },
            "algorithm": {
                "name": "calculateOperation",
                "params": {
                    "method": "equivLiteral",
            "keyboard": "NUMERICAL"
                }
            }
        },
        {
            "id": "step-1",
            "stimulus": "&lt;p&gt;How many stickers and nephews does she have?&lt;/p&gt;",
            "template": "&lt;p&gt;{{response}} stickers between {{response}} nephews.&lt;/p&gt;",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stickers?&lt;/p&gt;",
            "seed": {
                "calculated": [
                    {
                        "name": "T1",
                        "function": "{{Q1}}*{{Q2}}",
                        "temp": true
                    },
                    {
                        "name": "2-A1",
                        "label": "{{T1}} : {{Q1}}"
                    },
                    {
                        "name": "2-A2",
                        "label": "{{Q1}} : {{T1}}",
                        "incorrect": true
                    },
                    {
                        "name": "2-A3",
                        "label": "{{T1}} × {{Q1}}",
                        "incorrect": true
                    }
                ]
            },
            "algorithm": {
                "name": "trueFalse",
                "template": "Multiple choice – standard"
            }
        },
        {
            "id": "step-3",
            "stimulus": "&lt;p&gt;Therefore, calculate the number of stickers that each of Valerie's nephews receives.&lt;/p&gt;",
            "template": "&lt;p style=\"text-align: center\"&gt;{{T1}} : {{Q1}} = {{response}}&lt;/p&gt;",
            "seed": {
                "calculated": [
                    {
                        "name": "T1",
                        "function": "{{Q1}}*{{Q2}}",
                        "temp": true
                    },
                    {
                        "name": "3-A1",
                        "label": "{{function}}",
                        "function": "{{Q2}}"
                    }
                ]
            },
            "algorithm": {
                "name": "calculateOperation",
                "params": {
                    "method": "equivLiteral",
            "keyboard": "NUMERICAL"
                }
            }
        }
    ]
}</v>
      </c>
      <c r="AA207" s="8" t="s">
        <v>1084</v>
      </c>
      <c r="AB207" s="21" t="str">
        <f t="shared" si="2"/>
        <v>M3-NyO-18a-A-1</v>
      </c>
      <c r="AC207" s="21" t="str">
        <f t="shared" si="3"/>
        <v>M3-NyO-18a-A-1-EN</v>
      </c>
      <c r="AD207" s="20" t="s">
        <v>47</v>
      </c>
      <c r="AE207" s="9"/>
      <c r="AF207" s="9" t="s">
        <v>48</v>
      </c>
      <c r="AG207" s="9" t="s">
        <v>49</v>
      </c>
    </row>
    <row r="208" ht="112.5" customHeight="1">
      <c r="A208" s="9" t="s">
        <v>1064</v>
      </c>
      <c r="B208" s="8" t="s">
        <v>1065</v>
      </c>
      <c r="C208" s="9" t="s">
        <v>68</v>
      </c>
      <c r="D208" s="10" t="s">
        <v>36</v>
      </c>
      <c r="E208" s="11"/>
      <c r="F208" s="13" t="s">
        <v>1085</v>
      </c>
      <c r="G208" s="13"/>
      <c r="H208" s="12" t="s">
        <v>1086</v>
      </c>
      <c r="I208" s="11" t="s">
        <v>38</v>
      </c>
      <c r="J208" s="11" t="s">
        <v>92</v>
      </c>
      <c r="K208" s="12" t="s">
        <v>1087</v>
      </c>
      <c r="L208" s="13" t="s">
        <v>1074</v>
      </c>
      <c r="M208" s="14" t="s">
        <v>322</v>
      </c>
      <c r="N208" s="30"/>
      <c r="O208" s="16"/>
      <c r="P208" s="16"/>
      <c r="Q208" s="21"/>
      <c r="R208" s="8"/>
      <c r="S208" s="8" t="s">
        <v>1088</v>
      </c>
      <c r="T208" s="8" t="s">
        <v>1089</v>
      </c>
      <c r="U208" s="8" t="s">
        <v>1090</v>
      </c>
      <c r="V208" s="19"/>
      <c r="W208" s="18"/>
      <c r="X208" s="19"/>
      <c r="Y208" s="20" t="s">
        <v>45</v>
      </c>
      <c r="Z208" s="13" t="str">
        <f t="shared" si="1"/>
        <v>{
    "id": "M3-NyO-18a-A-2-EN",
    "seed": {
        "parameters": [
            {
                "name": "Q1",
                "label": null,
                "min": 2,
                "max": 9,
                "step": 1
            },
            {
                "name": "Q2",
                "label": null,
                "min": 2,
                "max": 9,
                "step": 1
            }
        ],
        "uniques": true
    },
    "scaffolding": [
        {
            "id": "step-0",
            "stimulus": "&lt;p style=\"text-align: center\"&gt;{{T1}} people travel in a train distributed in {{Q1}} wagons, with the same number of passengers in each. How many people travel in each carriage?&lt;/p &gt;",
            "template": "&lt;p&gt;There are {{response}} people in each wagon.&lt;/p&gt;",
            "seed": {
                "parameters": [],
                "calculated": [
                    {
                        "name": "T1",
                        "function": "{{Q1}}*{{Q2}}",
                        "temp": true
                    },
                    {
                        "name": "0-A1",
                        "function": "{{Q2}}"
                    }
                ]
            },
            "algorithm": {
                "name": "calculateOperation",
                "params": {
                    "method": "equivLiteral",
            "keyboard": "NUMERICAL"
                }
            }
        },
        {
            "id": "step-1",
            "stimulus": "&lt;p&gt;How many people are on the train?&lt;/p&gt;",
            "template": "&lt;p&gt;{{response}} people in {{response}} wagons.&lt;/p&gt;",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calculate the number of people traveling in each wagon?&lt;/p&gt;",
            "seed": {
                "calculated": [
                    {
                        "name": "T1",
                        "function": "{{Q1}}*{{Q2}}",
                        "temp": true
                    },
                    {
                        "name": "2-A1",
                        "label": "{{T1}} : {{Q1}}"
                    },
                    {
                        "name": "2-A2",
                        "label": "{{Q1}} : {{T1}}",
                        "incorrect": true
                    },
                    {
                        "name": "2-A3",
                        "label": "{{T1}} − {{Q1}}",
                        "incorrect": true
                    }
                ]
            },
            "algorithm": {
                "name": "trueFalse",
                "template": "Multiple choice – standard"
            }
        },
        {
            "id": "step-3",
            "stimulus": "&lt;p&gt;Then, calculate the number of people traveling in each wagon.&lt;/p&gt;",
            "template": "&lt;p style=\"text-align: center\"&gt;{{T1}} : {{Q1}} = {{response}}&lt;/p&gt;",
            "seed": {
                "calculated": [
                    {
                        "name": "T1",
                        "function": "{{Q1}}*{{Q2}}",
                        "temp": true
                    },
                    {
                        "name": "3-A1",
                        "label": "{{function}}",
                        "function": "{{Q2}}"
                    }
                ]
            },
            "algorithm": {
                "name": "calculateOperation",
                "params": {
                    "method": "equivLiteral",
            "keyboard": "NUMERICAL"
                }
            }
        }
    ]
}</v>
      </c>
      <c r="AA208" s="8" t="s">
        <v>1091</v>
      </c>
      <c r="AB208" s="21" t="str">
        <f t="shared" si="2"/>
        <v>M3-NyO-18a-A-2</v>
      </c>
      <c r="AC208" s="21" t="str">
        <f t="shared" si="3"/>
        <v>M3-NyO-18a-A-2-EN</v>
      </c>
      <c r="AD208" s="20" t="s">
        <v>47</v>
      </c>
      <c r="AE208" s="9"/>
      <c r="AF208" s="9" t="s">
        <v>48</v>
      </c>
      <c r="AG208" s="9" t="s">
        <v>49</v>
      </c>
    </row>
    <row r="209" ht="112.5" customHeight="1">
      <c r="A209" s="9" t="s">
        <v>1064</v>
      </c>
      <c r="B209" s="8" t="s">
        <v>1065</v>
      </c>
      <c r="C209" s="9" t="s">
        <v>68</v>
      </c>
      <c r="D209" s="10" t="s">
        <v>36</v>
      </c>
      <c r="E209" s="11"/>
      <c r="F209" s="13" t="s">
        <v>1092</v>
      </c>
      <c r="G209" s="13"/>
      <c r="H209" s="12" t="s">
        <v>1093</v>
      </c>
      <c r="I209" s="11" t="s">
        <v>38</v>
      </c>
      <c r="J209" s="11" t="s">
        <v>92</v>
      </c>
      <c r="K209" s="12" t="s">
        <v>1087</v>
      </c>
      <c r="L209" s="13" t="s">
        <v>1074</v>
      </c>
      <c r="M209" s="14" t="s">
        <v>322</v>
      </c>
      <c r="N209" s="30"/>
      <c r="O209" s="16"/>
      <c r="P209" s="16"/>
      <c r="Q209" s="21"/>
      <c r="R209" s="8"/>
      <c r="S209" s="8" t="s">
        <v>1094</v>
      </c>
      <c r="T209" s="8" t="s">
        <v>1095</v>
      </c>
      <c r="U209" s="8" t="s">
        <v>1096</v>
      </c>
      <c r="V209" s="19"/>
      <c r="W209" s="18"/>
      <c r="X209" s="19"/>
      <c r="Y209" s="20" t="s">
        <v>45</v>
      </c>
      <c r="Z209" s="13" t="str">
        <f t="shared" si="1"/>
        <v>{
    "id": "M3-NyO-18a-A-3-EN",
    "seed": {
        "parameters": [
            {
                "name": "Q1",
                "label": null,
                "min": 2,
                "max": 9,
                "step": 1
            },
            {
                "name": "Q2",
                "label": null,
                "min": 2,
                "max": 9,
                "step": 1
            }
        ],
        "uniques": true
    },
    "scaffolding": [
        {
            "id": "step-0",
            "stimulus": "&lt;p&gt;Frank has brought {{T1}} sandwiches to a picnic to distribute among his {{Q1}} friends so that they all receive the same number. How many sandwiches does each friend get?&lt;/ p&gt;",
            "template": "&lt;p&gt;Each friend gets {{response}} sandwiches.&lt;/p&gt;",
            "seed": {
                "parameters": [],
                "calculated": [
                    {
                        "name": "T1",
                        "function": "{{Q1}}*{{Q2}}",
                        "temp": true
                    },
                    {
                        "name": "0-A1",
                        "function": "{{Q2}}"
                    }
                ]
            },
            "algorithm": {
                "name": "calculateOperation",
                "params": {
                    "method": "equivLiteral",
            "keyboard": "NUMERICAL"
                }
            }
        },
        {
            "id": "step-1",
            "stimulus": "&lt;p&gt;How many sandwiches are distributed?&lt;/p&gt;",
            "template": "&lt;p&gt;{{response}} sandwiches between {{response}} friends.&lt;/p&gt;",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sandwiches among his friends?&lt;/p&gt;",
            "seed": {
                "calculated": [
                    {
                        "name": "T1",
                        "function": "{{Q1}}*{{Q2}}",
                        "temp": true
                    },
                    {
                        "name": "2-A1",
                        "label": "{{T1}} : {{Q1}}"
                    },
                    {
                        "name": "2-A2",
                        "label": "{{Q1}} : {{T1}}",
                        "incorrect": true
                    },
                    {
                        "name": "2-A3",
                        "label": "{{T1}} + {{Q1}}",
                        "incorrect": true
                    }
                ]
            },
            "algorithm": {
                "name": "trueFalse",
                "template": "Multiple choice – standard"
            }
        },
        {
            "id": "step-3",
            "stimulus": "&lt;p&gt;Then, calculate the number of sandwiches each friend gets.&lt;/p&gt;",
            "template": "&lt;p style=\"text-align: center\"&gt;{{T1}} : {{Q1}} = {{response}}&lt;/p&gt;",
            "seed": {
                "calculated": [
                    {
                        "name": "T1",
                        "function": "{{Q1}}*{{Q2}}",
                        "temp": true
                    },
                    {
                        "name": "3-A1",
                        "label": "{{function}}",
                        "function": "{{Q2}}"
                    }
                ]
            },
            "algorithm": {
                "name": "calculateOperation",
                "params": {
                    "method": "equivLiteral",
            "keyboard": "NUMERICAL"
                }
            }
        }
    ]
}</v>
      </c>
      <c r="AA209" s="8" t="s">
        <v>1097</v>
      </c>
      <c r="AB209" s="21" t="str">
        <f t="shared" si="2"/>
        <v>M3-NyO-18a-A-3</v>
      </c>
      <c r="AC209" s="21" t="str">
        <f t="shared" si="3"/>
        <v>M3-NyO-18a-A-3-EN</v>
      </c>
      <c r="AD209" s="20" t="s">
        <v>47</v>
      </c>
      <c r="AE209" s="9"/>
      <c r="AF209" s="9" t="s">
        <v>48</v>
      </c>
      <c r="AG209" s="9" t="s">
        <v>49</v>
      </c>
    </row>
    <row r="210" ht="112.5" customHeight="1">
      <c r="A210" s="9" t="s">
        <v>1064</v>
      </c>
      <c r="B210" s="8" t="s">
        <v>1065</v>
      </c>
      <c r="C210" s="9" t="s">
        <v>68</v>
      </c>
      <c r="D210" s="10" t="s">
        <v>36</v>
      </c>
      <c r="E210" s="11"/>
      <c r="F210" s="13" t="s">
        <v>1098</v>
      </c>
      <c r="G210" s="13"/>
      <c r="H210" s="12" t="s">
        <v>1099</v>
      </c>
      <c r="I210" s="11" t="s">
        <v>38</v>
      </c>
      <c r="J210" s="11" t="s">
        <v>92</v>
      </c>
      <c r="K210" s="12" t="s">
        <v>1087</v>
      </c>
      <c r="L210" s="13" t="s">
        <v>1074</v>
      </c>
      <c r="M210" s="14" t="s">
        <v>322</v>
      </c>
      <c r="N210" s="30"/>
      <c r="O210" s="16"/>
      <c r="P210" s="16"/>
      <c r="Q210" s="21"/>
      <c r="R210" s="8"/>
      <c r="S210" s="8" t="s">
        <v>1100</v>
      </c>
      <c r="T210" s="8" t="s">
        <v>1101</v>
      </c>
      <c r="U210" s="8" t="s">
        <v>1102</v>
      </c>
      <c r="V210" s="19"/>
      <c r="W210" s="18"/>
      <c r="X210" s="19"/>
      <c r="Y210" s="20" t="s">
        <v>45</v>
      </c>
      <c r="Z210" s="13" t="str">
        <f t="shared" si="1"/>
        <v>{
    "id": "M3-NyO-18a-A-4-EN",
    "seed": {
        "parameters": [
            {
                "name": "Q1",
                "label": null,
                "min": 2,
                "max": 9,
                "step": 1
            },
            {
                "name": "Q2",
                "label": null,
                "min": 2,
                "max": 9,
                "step": 1
            }
        ],
        "uniques": true
    },
    "scaffolding": [
        {
            "id": "step-0",
            "stimulus": "&lt;p&gt;Anne has {{T1}} books arranged on {{Q1}} shelves so that each shelf has the same number of books. How many books has she placed on each shelf?&lt;/p&gt;",
            "template": "&lt;p&gt;On each shelf there are {{response}} books.&lt;/p&gt;",
            "seed": {
                "parameters": [],
                "calculated": [
                    {
                        "name": "T1",
                        "function": "{{Q1}}*{{Q2}}",
                        "temp": true
                    },
                    {
                        "name": "0-A1",
                        "function": "{{Q2}}"
                    }
                ]
            },
            "algorithm": {
                "name": "calculateOperation",
                "params": {
                    "method": "equivLiteral",
            "keyboard": "NUMERICAL"
                }
            }
        },
        {
            "id": "step-1",
            "stimulus": "&lt;p&gt;How many books and shelves does Anne have?&lt;/p&gt;",
            "template": "&lt;p&gt;{{response}} books on {{response}} shelves.&lt;/p&gt;",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books?&lt;/p&gt;",
            "seed": {
                "calculated": [
                    {
                        "name": "T1",
                        "function": "{{Q1}}*{{Q2}}",
                        "temp": true
                    },
                    {
                        "name": "2-A1",
                        "label": "{{T1}} : {{Q1}}"
                    },
                    {
                        "name": "2-A2",
                        "label": "{{Q1}} : {{T1}}",
                        "incorrect": true
                    },
                    {
                        "name": "2-A3",
                        "label": "{{T1}} × {{Q1}}",
                        "incorrect": true
                    }
                ]
            },
            "algorithm": {
                "name": "trueFalse",
                "template": "Multiple choice – standard"
            }
        },
        {
            "id": "step-3",
            "stimulus": "&lt;p&gt;Then, calculate the books Anne has placed on each shelf.&lt;/p&gt;",
            "template": "&lt;p style=\"text-align: center\"&gt;{{T1}} : {{Q1}} = {{response}}&lt;/p&gt;",
            "seed": {
                "calculated": [
                    {
                        "name": "T1",
                        "function": "{{Q1}}*{{Q2}}",
                        "temp": true
                    },
                    {
                        "name": "3-A1",
                        "label": "{{function}}",
                        "function": "{{Q2}}"
                    }
                ]
            },
            "algorithm": {
                "name": "calculateOperation",
                "params": {
                    "method": "equivLiteral",
            "keyboard": "NUMERICAL"
                }
            }
        }
    ]
}</v>
      </c>
      <c r="AA210" s="8" t="s">
        <v>1103</v>
      </c>
      <c r="AB210" s="21" t="str">
        <f t="shared" si="2"/>
        <v>M3-NyO-18a-A-4</v>
      </c>
      <c r="AC210" s="21" t="str">
        <f t="shared" si="3"/>
        <v>M3-NyO-18a-A-4-EN</v>
      </c>
      <c r="AD210" s="20" t="s">
        <v>47</v>
      </c>
      <c r="AE210" s="9"/>
      <c r="AF210" s="9" t="s">
        <v>48</v>
      </c>
      <c r="AG210" s="9" t="s">
        <v>49</v>
      </c>
    </row>
    <row r="211" ht="112.5" customHeight="1">
      <c r="A211" s="9" t="s">
        <v>1064</v>
      </c>
      <c r="B211" s="8" t="s">
        <v>1065</v>
      </c>
      <c r="C211" s="9" t="s">
        <v>68</v>
      </c>
      <c r="D211" s="10" t="s">
        <v>36</v>
      </c>
      <c r="E211" s="11"/>
      <c r="F211" s="13" t="s">
        <v>1104</v>
      </c>
      <c r="G211" s="13"/>
      <c r="H211" s="12" t="s">
        <v>1105</v>
      </c>
      <c r="I211" s="11" t="s">
        <v>38</v>
      </c>
      <c r="J211" s="11" t="s">
        <v>92</v>
      </c>
      <c r="K211" s="12" t="s">
        <v>1087</v>
      </c>
      <c r="L211" s="13" t="s">
        <v>1074</v>
      </c>
      <c r="M211" s="14" t="s">
        <v>322</v>
      </c>
      <c r="N211" s="30"/>
      <c r="O211" s="16"/>
      <c r="P211" s="16"/>
      <c r="Q211" s="21"/>
      <c r="R211" s="8"/>
      <c r="S211" s="8" t="s">
        <v>1106</v>
      </c>
      <c r="T211" s="8" t="s">
        <v>1107</v>
      </c>
      <c r="U211" s="8" t="s">
        <v>1108</v>
      </c>
      <c r="V211" s="19"/>
      <c r="W211" s="18"/>
      <c r="X211" s="19"/>
      <c r="Y211" s="20" t="s">
        <v>45</v>
      </c>
      <c r="Z211" s="13" t="str">
        <f t="shared" si="1"/>
        <v>{
    "id": "M3-NyO-18a-A-5-EN",
    "seed": {
        "parameters": [
            {
                "name": "Q1",
                "label": null,
                "min": 2,
                "max": 9,
                "step": 1
            },
            {
                "name": "Q2",
                "label": null,
                "min": 2,
                "max": 9,
                "step": 1
            }
        ],
        "uniques": true
    },
    "scaffolding": [
        {
            "id": "step-0",
            "stimulus": "&lt;p&gt;A collector has {{T1}} animal stickers divided into {{Q1}} envelopes so that each envelope has the same number of stickers. How many stickers did he put in each envelope?&lt;/p&gt;",
            "template": "&lt;p&gt;In each envelope there are {{response}} stickers.&lt;/p&gt;",
            "seed": {
                "parameters": [],
                "calculated": [
                    {
                        "name": "T1",
                        "function": "{{Q1}}*{{Q2}}",
                        "temp": true
                    },
                    {
                        "name": "0-A1",
                        "function": "{{Q2}}"
                    }
                ]
            },
            "algorithm": {
                "name": "calculateOperation",
                "params": {
                    "method": "equivLiteral",
            "keyboard": "NUMERICAL"
                }
            }
        },
        {
            "id": "step-1",
            "stimulus": "&lt;p&gt;How many stickers and envelopes are?&lt;/p&gt;",
            "template": "&lt;p&gt;{{response}} stickers in {{response}} envelopes.&lt;/p&gt;",
            "seed": {
                "parameters": [],
                "calculated": [
                    {
                        "name": "T1",
                        "function": "{{Q1}}*{{Q2}}",
                        "temp": true
                    },
                    {
                        "name": "1-A1",
                        "label": "{{function}}",
                        "function": "{{Q1}}*{{Q2}}"
                    },
                    {
                        "name": "1-A2",
                        "label": "{{function}}",
                        "function": "{{Q1}}"
                    }
                ]
            },
            "algorithm": {
                "name": "calculateOperation",
                "params": {
                    "method": "equivLiteral",
            "keyboard": "NUMERICAL"
                }
            }
        },
        {
            "id": "step-2",
            "stimulus": "&lt;p&gt;What calculation is needed to distribute the stickers?&lt;/p&gt;",
            "seed": {
                "calculated": [
                    {
                        "name": "T1",
                        "function": "{{Q1}}*{{Q2}}",
                        "temp": true
                    },
                    {
                        "name": "2-A1",
                        "label": "{{T1}} : {{Q1}}"
                    },
                    {
                        "name": "2-A2",
                        "label": "{{Q1}} : {{T1}}",
                        "incorrect": true
                    },
                    {
                        "name": "2-A3",
                        "label": "{{T1}} − {{Q1}}",
                        "incorrect": true
                    }
                ]
            },
            "algorithm": {
                "name": "trueFalse",
                "template": "Multiple choice – standard"
            }
        },
        {
            "id": "step-3",
            "stimulus": "&lt;p&gt;Therefore, calculate the number of cards that have been put in each envelope.&lt;/p&gt;",
            "template": "&lt;p style=\"text-align: center\"&gt;{{T1}} : {{Q1}} = {{response}}&lt;/p&gt;",
            "seed": {
                "calculated": [
                    {
                        "name": "T1",
                        "function": "{{Q1}}*{{Q2}}",
                        "temp": true
                    },
                    {
                        "name": "3-A1",
                        "label": "{{function}}",
                        "function": "{{Q2}}"
                    }
                ]
            },
            "algorithm": {
                "name": "calculateOperation",
                "params": {
                    "method": "equivLiteral",
            "keyboard": "NUMERICAL"
                }
            }
        }
    ]
}</v>
      </c>
      <c r="AA211" s="8" t="s">
        <v>1109</v>
      </c>
      <c r="AB211" s="21" t="str">
        <f t="shared" si="2"/>
        <v>M3-NyO-18a-A-5</v>
      </c>
      <c r="AC211" s="21" t="str">
        <f t="shared" si="3"/>
        <v>M3-NyO-18a-A-5-EN</v>
      </c>
      <c r="AD211" s="20" t="s">
        <v>47</v>
      </c>
      <c r="AE211" s="9"/>
      <c r="AF211" s="9" t="s">
        <v>48</v>
      </c>
      <c r="AG211" s="9" t="s">
        <v>49</v>
      </c>
    </row>
    <row r="212" ht="112.5" customHeight="1">
      <c r="A212" s="9" t="s">
        <v>1110</v>
      </c>
      <c r="B212" s="77" t="s">
        <v>1111</v>
      </c>
      <c r="C212" s="9" t="s">
        <v>35</v>
      </c>
      <c r="D212" s="10" t="s">
        <v>36</v>
      </c>
      <c r="E212" s="11"/>
      <c r="F212" s="8" t="s">
        <v>1112</v>
      </c>
      <c r="G212" s="8"/>
      <c r="H212" s="8"/>
      <c r="I212" s="11" t="s">
        <v>38</v>
      </c>
      <c r="J212" s="20" t="s">
        <v>309</v>
      </c>
      <c r="K212" s="12" t="s">
        <v>1113</v>
      </c>
      <c r="L212" s="12" t="s">
        <v>1114</v>
      </c>
      <c r="M212" s="20" t="s">
        <v>42</v>
      </c>
      <c r="N212" s="8" t="s">
        <v>1115</v>
      </c>
      <c r="O212" s="8" t="s">
        <v>1116</v>
      </c>
      <c r="P212" s="18"/>
      <c r="Q212" s="21"/>
      <c r="R212" s="18"/>
      <c r="S212" s="18"/>
      <c r="T212" s="18"/>
      <c r="U212" s="18"/>
      <c r="V212" s="18"/>
      <c r="W212" s="18"/>
      <c r="X212" s="21"/>
      <c r="Y212" s="20" t="s">
        <v>45</v>
      </c>
      <c r="Z212" s="13" t="str">
        <f t="shared" si="1"/>
        <v>{
    "id": "M3-NyO-18b-I-1-EN",
    "stimulus": "&lt;p&gt;From this division, select the correct statement.&lt;/p&gt;&lt;p style=\"text-align: center\"&gt;{{T1}} : {{Q1}} = {{Q2}} and {{Q3}}&lt;/p&gt;",
    "hint": "&lt;p&gt;dividend : divisor = quotient + remainder&lt;/p&gt;",
    "feedback": "&lt;p&gt;The division terms are:&lt;/p&gt;&lt;p&gt;dividend : divisor = quotient + remainder&lt;/p&gt;",
    "seed": {
        "parameters": [
            {
                "name": "Q1",
                "label": null,
                "min": 3,
                "max": 9,
                "step": 1
            },
            {
                "name": "Q2",
                "label": null,
                "min": 3,
                "max": 9,
                "step": 1
            },
            {
                "name": "Q3",
                "label": null,
                "list": [
                    1,
                    2
                ]
            }
        ],
        "calculated": [
            {
                "name": "T1",
                "label": "{{function}}",
                "function": "{{Q1}}*{{Q2}}+{{Q3}}",
                "temp": true
            },
            {
                "name": "A1",
                "label": "{{T1}} is the dividend."
            },
            {
                "name": "A2",
                "label": "{{Q1}} is the divisor."
            },
            {
                "name": "A3",
                "label": "{{Q2}} is the quotient."
            },
            {
                "name": "A4",
                "label": "{{Q3}} is the remainder."
            },
            {
                "name": "A5",
                "label": "{{T1}} is the divisor.",
                "incorrect": true,
                "feedback": "&lt;p&gt;{{T1}} is the dividend.&lt;/p&gt;"
            },
            {
                "name": "A6",
                "label": "{{T1}} is the quotient.",
                "incorrect": true,
                "feedback": "&lt;p&gt;{{T1}} is the dividend.&lt;/p&gt;"
            },
            {
                "name": "A7",
                "label": "{{Q1}} is the dividend.",
                "incorrect": true,
                "feedback": "&lt;p&gt;{{Q1}} is the divisor.&lt;/p&gt;"
            },
            {
                "name": "A8",
                "label": "{{Q1}} is the quotient.",
                "incorrect": true,
                "feedback": "&lt;p&gt;{{Q1}} is the divisor.&lt;/p&gt;"
            },
            {
                "name": "A9",
                "label": "{{Q2}} is the remainder.",
                "incorrect": true,
                "feedback": "&lt;p&gt;{{Q2}} is the quotient.&lt;/p&gt;"
            },
            {
                "name": "A10",
                "label": "{{Q2}} is the divisor.",
                "incorrect": true,
                "feedback": "&lt;p&gt;{{Q2}} is the quotient.&lt;/p&gt;"
            },
            {
                "name": "A11",
                "label": "{{Q3}} is the dividend.",
                "incorrect": true,
                "feedback": "&lt;p&gt;{{Q3}} is the rest.&lt;/p&gt;"
            }
        ],
        "uniques": true
    },
    "algorithm": {
        "name": "trueFalse",
        "template": "Multiple choice – standard",
        "params": {
            "countCorrect": 1,
            "countIncorrect": 2,
            "showCheckIcon": false,
            "columns": 3
        }
    }
}</v>
      </c>
      <c r="AA212" s="8" t="s">
        <v>1117</v>
      </c>
      <c r="AB212" s="21" t="str">
        <f t="shared" si="2"/>
        <v>M3-NyO-18b-I-1</v>
      </c>
      <c r="AC212" s="21" t="str">
        <f t="shared" si="3"/>
        <v>M3-NyO-18b-I-1-EN</v>
      </c>
      <c r="AD212" s="20" t="s">
        <v>47</v>
      </c>
      <c r="AE212" s="23"/>
      <c r="AF212" s="9" t="s">
        <v>48</v>
      </c>
      <c r="AG212" s="9" t="s">
        <v>49</v>
      </c>
    </row>
    <row r="213" ht="112.5" customHeight="1">
      <c r="A213" s="9" t="s">
        <v>1110</v>
      </c>
      <c r="B213" s="77" t="s">
        <v>1111</v>
      </c>
      <c r="C213" s="9" t="s">
        <v>50</v>
      </c>
      <c r="D213" s="10" t="s">
        <v>36</v>
      </c>
      <c r="E213" s="11"/>
      <c r="F213" s="13" t="s">
        <v>1118</v>
      </c>
      <c r="G213" s="13"/>
      <c r="H213" s="12"/>
      <c r="I213" s="20" t="s">
        <v>38</v>
      </c>
      <c r="J213" s="20" t="s">
        <v>52</v>
      </c>
      <c r="K213" s="13" t="s">
        <v>1119</v>
      </c>
      <c r="L213" s="13" t="s">
        <v>1120</v>
      </c>
      <c r="M213" s="14" t="s">
        <v>42</v>
      </c>
      <c r="N213" s="8" t="s">
        <v>1115</v>
      </c>
      <c r="O213" s="15" t="s">
        <v>1121</v>
      </c>
      <c r="P213" s="16"/>
      <c r="Q213" s="17"/>
      <c r="R213" s="18"/>
      <c r="S213" s="18"/>
      <c r="T213" s="18"/>
      <c r="U213" s="18"/>
      <c r="V213" s="18"/>
      <c r="W213" s="18"/>
      <c r="X213" s="19"/>
      <c r="Y213" s="20" t="s">
        <v>45</v>
      </c>
      <c r="Z213" s="13" t="str">
        <f t="shared" si="1"/>
        <v>{
    "id": "M3-NyO-18b-E-1-EN",
    "stimulus": "&lt;p&gt;Name the terms of this division.&lt;/p&gt;&lt;p style=\"text-align: center\"&gt;{{T1}} : {{Q1}} = {{Q2}}&lt;/p&gt;",
    "template": "&lt;p&gt;{{T1}} is the {{response}}.&lt;/p&gt;&lt;p&gt;{{Q1}} is the {{response}}.&lt;/p&gt;&lt;p&gt;{{Q2}} is the {{response}}.&lt;/p&gt;",
    "hint": "&lt;p style=\"text-align: center\"&gt;dividend : divisor = quotient + remainder&lt;/p&gt;",
    "feedback": "&lt;p&gt;The division terms are:&lt;/p&gt;&lt;p style=\"text-align: center\"&gt;dividend : divisor = quotient + remainder&lt;/p&gt;",
    "seed": {
        "parameters": [
            {
                "name": "Q1",
                "label": null,
                "min": 2,
                "max": 10,
                "step": 1
            },
            {
                "name": "Q2",
                "label": null,
                "min": 2,
                "max": 10,
                "step": 1
            }
        ],
        "calculated": [
            {
                "name": "T1",
                "function": "{{Q1}}*{{Q2}}",
                "temp": true
            },
            {
                "name": "A1",
                "label": "dividend"
            },
            {
                "name": "A2",
                "label": "divisor"
            },
            {
                "name": "A3",
                "label": "quotient"
            }
        ],
        "uniques": true
    },
    "algorithm": {
        "name": "calculateOperation",
        "template": "Cloze with text"
    }
}</v>
      </c>
      <c r="AA213" s="8" t="s">
        <v>1122</v>
      </c>
      <c r="AB213" s="21" t="str">
        <f t="shared" si="2"/>
        <v>M3-NyO-18b-E-1</v>
      </c>
      <c r="AC213" s="21" t="str">
        <f t="shared" si="3"/>
        <v>M3-NyO-18b-E-1-EN</v>
      </c>
      <c r="AD213" s="20" t="s">
        <v>47</v>
      </c>
      <c r="AE213" s="9"/>
      <c r="AF213" s="9" t="s">
        <v>48</v>
      </c>
      <c r="AG213" s="9" t="s">
        <v>49</v>
      </c>
    </row>
    <row r="214" ht="112.5" customHeight="1">
      <c r="A214" s="9" t="s">
        <v>1110</v>
      </c>
      <c r="B214" s="77" t="s">
        <v>1111</v>
      </c>
      <c r="C214" s="9" t="s">
        <v>50</v>
      </c>
      <c r="D214" s="10" t="s">
        <v>36</v>
      </c>
      <c r="E214" s="11"/>
      <c r="F214" s="13" t="s">
        <v>1123</v>
      </c>
      <c r="G214" s="13"/>
      <c r="H214" s="12"/>
      <c r="I214" s="20" t="s">
        <v>38</v>
      </c>
      <c r="J214" s="20" t="s">
        <v>52</v>
      </c>
      <c r="K214" s="13" t="s">
        <v>1119</v>
      </c>
      <c r="L214" s="13" t="s">
        <v>1124</v>
      </c>
      <c r="M214" s="14" t="s">
        <v>42</v>
      </c>
      <c r="N214" s="8" t="s">
        <v>1115</v>
      </c>
      <c r="O214" s="15" t="s">
        <v>1121</v>
      </c>
      <c r="P214" s="16"/>
      <c r="Q214" s="17"/>
      <c r="R214" s="18"/>
      <c r="S214" s="18"/>
      <c r="T214" s="18"/>
      <c r="U214" s="18"/>
      <c r="V214" s="18"/>
      <c r="W214" s="18"/>
      <c r="X214" s="19"/>
      <c r="Y214" s="20" t="s">
        <v>45</v>
      </c>
      <c r="Z214" s="13" t="str">
        <f t="shared" si="1"/>
        <v>{
    "id": "M3-NyO-18b-E-2-EN",
    "stimulus": "&lt;p&gt;Name the terms of this division.&lt;/p&gt;&lt;p style=\"text-align: center\"&gt;{{T1}} : {{Q1}} = {{Q2}}&lt;/p&gt;",
    "template": "&lt;p&gt;{{Q2}} is the {{response}}.&lt;/p&gt;&lt;p&gt;{{Q1}} is the {{response}}.&lt;/p&gt;&lt;p&gt;{{T1}} is the {{response}}.&lt;/p&gt;",
    "hint": "&lt;p style=\"text-align: center\"&gt;dividend : divisor = quotient + remainder&lt;/p&gt;",
    "feedback": "&lt;p&gt;The division terms are:&lt;/p&gt;&lt;p style=\"text-align: center\"&gt;dividend : divisor = quotient + remainder&lt;/p&gt;",
    "seed": {
        "parameters": [
            {
                "name": "Q1",
                "label": null,
                "min": 2,
                "max": 10,
                "step": 1
            },
            {
                "name": "Q2",
                "label": null,
                "min": 2,
                "max": 10,
                "step": 1
            }
        ],
        "calculated": [
            {
                "name": "T1",
                "label": "{{function}}",
                "function": "{{Q1}}*{{Q2}}",
                "temp": true
            },
            {
                "name": "A1",
                "label": "quotient"
            },
            {
                "name": "A2",
                "label": "divisor"
            },
            {
                "name": "A3",
                "label": "dividend"
            }
        ],
        "uniques": true
    },
    "algorithm": {
        "name": "calculateOperation",
        "template": "Cloze with text"
    }
}</v>
      </c>
      <c r="AA214" s="8" t="s">
        <v>1125</v>
      </c>
      <c r="AB214" s="21" t="str">
        <f t="shared" si="2"/>
        <v>M3-NyO-18b-E-2</v>
      </c>
      <c r="AC214" s="21" t="str">
        <f t="shared" si="3"/>
        <v>M3-NyO-18b-E-2-EN</v>
      </c>
      <c r="AD214" s="20" t="s">
        <v>47</v>
      </c>
      <c r="AE214" s="9"/>
      <c r="AF214" s="9" t="s">
        <v>48</v>
      </c>
      <c r="AG214" s="9" t="s">
        <v>49</v>
      </c>
    </row>
    <row r="215" ht="112.5" customHeight="1">
      <c r="A215" s="9" t="s">
        <v>1126</v>
      </c>
      <c r="B215" s="77" t="s">
        <v>1127</v>
      </c>
      <c r="C215" s="9" t="s">
        <v>35</v>
      </c>
      <c r="D215" s="10" t="s">
        <v>36</v>
      </c>
      <c r="E215" s="11"/>
      <c r="F215" s="13" t="s">
        <v>1128</v>
      </c>
      <c r="G215" s="13"/>
      <c r="H215" s="43"/>
      <c r="I215" s="14" t="s">
        <v>38</v>
      </c>
      <c r="J215" s="14" t="s">
        <v>39</v>
      </c>
      <c r="K215" s="42" t="s">
        <v>1129</v>
      </c>
      <c r="L215" s="42" t="s">
        <v>1130</v>
      </c>
      <c r="M215" s="14" t="s">
        <v>42</v>
      </c>
      <c r="N215" s="15" t="s">
        <v>1131</v>
      </c>
      <c r="O215" s="8" t="s">
        <v>1132</v>
      </c>
      <c r="P215" s="16"/>
      <c r="Q215" s="17"/>
      <c r="R215" s="18"/>
      <c r="S215" s="18"/>
      <c r="T215" s="18"/>
      <c r="U215" s="18"/>
      <c r="V215" s="18"/>
      <c r="W215" s="18"/>
      <c r="X215" s="19"/>
      <c r="Y215" s="20" t="s">
        <v>45</v>
      </c>
      <c r="Z215" s="13" t="str">
        <f t="shared" si="1"/>
        <v>{
    "id": "M3-NyO-19a-I-1-EN",
    "stimulus": "&lt;p&gt;Match the following divisions with their corresponding classification.&lt;/p&gt;",
    "hint": "&lt;p&gt;A division is exact if its remainder is zero. Otherwise, it is an inexact division.&lt;/p&gt;",
    "feedback": "&lt;p&gt;A division is exact if its remainder is zero. Otherwise, it is an inexact division.&lt;/p&gt;",
    "seed": {
        "parameters": [
            {
                "name": "Q1",
                "label": null,
                "min": 3,
                "max": 9,
                "step": 1
            },
            {
                "name": "Q2",
                "label": null,
                "min": 3,
                "max": 9,
                "step": 1
            },
            {
                "name": "Q3",
                "label": null,
                "min": 3,
                "max": 9,
                "step": 1
            },
            {
                "name": "Q4",
                "label": null,
                "min": 3,
                "max": 9,
                "step": 1
            },
            {
                "name": "Q5",
                "label": null,
                "min": 3,
                "max": 9,
                "step": 1
            },
            {
                "name": "Q6",
                "label": null,
                "min": 3,
                "max": 9,
                "step": 1
            }
        ],
        "calculated": [
            {
                "name": "T1",
                "function": "{{Q1}}*{{Q2}}",
                "temp": true
            },
            {
                "name": "T2",
                "function": "{{Q3}}*{{Q4}}+1",
                "temp": true
            },
            {
                "name": "T3",
                "function": "{{Q5}}*{{Q6}}+2",
                "temp": true
            },
            {
                "name": "A1",
                "label": "{{T1}} : {{Q1}}",
                "function": "It is an exact division"
            },
            {
                "name": "A2",
                "label": "{{T2}} : {{Q3}}",
                "function": "It is an inexact division with remainder 1"
            },
            {
                "name": "A3",
                "label": "{{T3}} : {{Q5}}",
                "function": "It is an inexact division with remainder 2"
            }
        ],
        "isNumToWords": true,
        "uniques": true
    },
    "algorithm": {
        "name": "linkOperationResult",
        "params": {
            "invert": true
        },
        "template": "Match list"
    }
}</v>
      </c>
      <c r="AA215" s="13" t="s">
        <v>1133</v>
      </c>
      <c r="AB215" s="21" t="str">
        <f t="shared" si="2"/>
        <v>M3-NyO-19a-I-1</v>
      </c>
      <c r="AC215" s="21" t="str">
        <f t="shared" si="3"/>
        <v>M3-NyO-19a-I-1-EN</v>
      </c>
      <c r="AD215" s="20" t="s">
        <v>47</v>
      </c>
      <c r="AE215" s="9"/>
      <c r="AF215" s="9" t="s">
        <v>48</v>
      </c>
      <c r="AG215" s="9" t="s">
        <v>49</v>
      </c>
    </row>
    <row r="216" ht="112.5" customHeight="1">
      <c r="A216" s="9" t="s">
        <v>1126</v>
      </c>
      <c r="B216" s="77" t="s">
        <v>1127</v>
      </c>
      <c r="C216" s="9" t="s">
        <v>50</v>
      </c>
      <c r="D216" s="10" t="s">
        <v>36</v>
      </c>
      <c r="E216" s="11"/>
      <c r="F216" s="13" t="s">
        <v>1134</v>
      </c>
      <c r="G216" s="13"/>
      <c r="H216" s="12"/>
      <c r="I216" s="11" t="s">
        <v>38</v>
      </c>
      <c r="J216" s="11" t="s">
        <v>309</v>
      </c>
      <c r="K216" s="13" t="s">
        <v>1135</v>
      </c>
      <c r="L216" s="12"/>
      <c r="M216" s="14" t="s">
        <v>42</v>
      </c>
      <c r="N216" s="15" t="s">
        <v>1131</v>
      </c>
      <c r="O216" s="8" t="s">
        <v>1136</v>
      </c>
      <c r="P216" s="18" t="s">
        <v>1137</v>
      </c>
      <c r="Q216" s="17"/>
      <c r="R216" s="18"/>
      <c r="S216" s="18"/>
      <c r="T216" s="18"/>
      <c r="U216" s="18"/>
      <c r="V216" s="18"/>
      <c r="W216" s="18"/>
      <c r="X216" s="19"/>
      <c r="Y216" s="20" t="s">
        <v>45</v>
      </c>
      <c r="Z216" s="13" t="str">
        <f t="shared" si="1"/>
        <v>{
    "id": "M3-NyO-19a-E-1-EN",
    "stimulus": "&lt;p&gt;Calculate the following division and choose what type it is.&lt;/p&gt;&lt;p style=\"text-align: center\"&gt;{{Q1}} : {{Q2}}&lt;/p&gt;",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"A1",
                "label": "This is an inexact division.",
                "function": ""
            },
            {
                "name": "A2",
                "label": "This is an exact division.",
                "function": "",
                "incorrect": true
            },
            {
                "name": "T1",
                "label": "{{function}}",
                "function": "math.floor({{Q1}}/{{Q2}})",
                "temp": true
            },
            {
                "name": "T2",
                "label": "{{function}}",
                "function": "{{Q1}}-{{Q2}}*math.floor({{Q1}}/{{Q2}})",
                "temp": true
            }
        ],
        "isNumToWords": true,
        "uniques": true
    },
    "algorithm": {
        "name": "trueFalse",
        "template": "Multiple choice – standard",
        "params": {
            "countCorrect": 1,
            "countIncorrect": 1,
            "showCheckIcon":true}}}</v>
      </c>
      <c r="AA216" s="8" t="s">
        <v>1138</v>
      </c>
      <c r="AB216" s="21" t="str">
        <f t="shared" si="2"/>
        <v>M3-NyO-19a-E-1</v>
      </c>
      <c r="AC216" s="21" t="str">
        <f t="shared" si="3"/>
        <v>M3-NyO-19a-E-1-EN</v>
      </c>
      <c r="AD216" s="20" t="s">
        <v>47</v>
      </c>
      <c r="AE216" s="9"/>
      <c r="AF216" s="9" t="s">
        <v>48</v>
      </c>
      <c r="AG216" s="9" t="s">
        <v>49</v>
      </c>
    </row>
    <row r="217" ht="112.5" customHeight="1">
      <c r="A217" s="9" t="s">
        <v>1126</v>
      </c>
      <c r="B217" s="77" t="s">
        <v>1127</v>
      </c>
      <c r="C217" s="9" t="s">
        <v>50</v>
      </c>
      <c r="D217" s="10" t="s">
        <v>36</v>
      </c>
      <c r="E217" s="11"/>
      <c r="F217" s="13" t="s">
        <v>1139</v>
      </c>
      <c r="G217" s="13"/>
      <c r="H217" s="12"/>
      <c r="I217" s="11" t="s">
        <v>38</v>
      </c>
      <c r="J217" s="11" t="s">
        <v>309</v>
      </c>
      <c r="K217" s="13" t="s">
        <v>1140</v>
      </c>
      <c r="L217" s="13" t="s">
        <v>956</v>
      </c>
      <c r="M217" s="14" t="s">
        <v>42</v>
      </c>
      <c r="N217" s="15" t="s">
        <v>1131</v>
      </c>
      <c r="O217" s="8" t="s">
        <v>1141</v>
      </c>
      <c r="P217" s="16"/>
      <c r="Q217" s="17"/>
      <c r="R217" s="18"/>
      <c r="S217" s="18"/>
      <c r="T217" s="18"/>
      <c r="U217" s="18"/>
      <c r="V217" s="18"/>
      <c r="W217" s="18"/>
      <c r="X217" s="19"/>
      <c r="Y217" s="20" t="s">
        <v>45</v>
      </c>
      <c r="Z217" s="13" t="str">
        <f t="shared" si="1"/>
        <v>{
    "id": "M3-NyO-19a-E-2-EN",
    "stimulus": "&lt;p&gt;Calculate the following division and choose what type it is.&lt;/p&gt;&lt;p style=\"text-align: center\"&gt;{{T1}} : {{Q1}}&lt;/p&gt;",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"function": ""
            },
            {
                "name": "A2",
                "label": "This is an inexact division.",
                "function": "",
                "incorrect": true
            }
        ],
        "isNumToWords": true,
        "uniques": true
    },
    "algorithm": {
        "name": "trueFalse",
        "template": "Multiple choice – standard",
        "params": {
            "countCorrect": 1,
            "countIncorrect": 1,
            "showCheckIcon":  false,
            "columns": 2
        }
    }
}</v>
      </c>
      <c r="AA217" s="8" t="s">
        <v>1142</v>
      </c>
      <c r="AB217" s="21" t="str">
        <f t="shared" si="2"/>
        <v>M3-NyO-19a-E-2</v>
      </c>
      <c r="AC217" s="21" t="str">
        <f t="shared" si="3"/>
        <v>M3-NyO-19a-E-2-EN</v>
      </c>
      <c r="AD217" s="20" t="s">
        <v>47</v>
      </c>
      <c r="AE217" s="9"/>
      <c r="AF217" s="9" t="s">
        <v>48</v>
      </c>
      <c r="AG217" s="9" t="s">
        <v>49</v>
      </c>
    </row>
    <row r="218" ht="112.5" customHeight="1">
      <c r="A218" s="9" t="s">
        <v>1126</v>
      </c>
      <c r="B218" s="77" t="s">
        <v>1127</v>
      </c>
      <c r="C218" s="9" t="s">
        <v>68</v>
      </c>
      <c r="D218" s="10" t="s">
        <v>36</v>
      </c>
      <c r="E218" s="11"/>
      <c r="F218" s="13" t="s">
        <v>1143</v>
      </c>
      <c r="G218" s="13"/>
      <c r="H218" s="12"/>
      <c r="I218" s="11" t="s">
        <v>38</v>
      </c>
      <c r="J218" s="11" t="s">
        <v>309</v>
      </c>
      <c r="K218" s="13" t="s">
        <v>1140</v>
      </c>
      <c r="L218" s="13" t="s">
        <v>956</v>
      </c>
      <c r="M218" s="11" t="s">
        <v>42</v>
      </c>
      <c r="N218" s="8" t="s">
        <v>1131</v>
      </c>
      <c r="O218" s="8" t="s">
        <v>1141</v>
      </c>
      <c r="P218" s="18"/>
      <c r="Q218" s="17"/>
      <c r="R218" s="18"/>
      <c r="S218" s="18"/>
      <c r="T218" s="18"/>
      <c r="U218" s="18"/>
      <c r="V218" s="18"/>
      <c r="W218" s="18"/>
      <c r="X218" s="19"/>
      <c r="Y218" s="20" t="s">
        <v>45</v>
      </c>
      <c r="Z218" s="13" t="str">
        <f t="shared" si="1"/>
        <v>{
    "id": "M3-NyO-19a-A-1-EN",
    "stimulus": "&lt;p&gt;Gabriel wants to arrange his {{T1}} toys in {{Q1}} boxes so that each box has the same number of toys. Calculate how many he has to put in each box and choose which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
            "columns": 2
        }
    }
}</v>
      </c>
      <c r="AA218" s="8" t="s">
        <v>1144</v>
      </c>
      <c r="AB218" s="21" t="str">
        <f t="shared" si="2"/>
        <v>M3-NyO-19a-A-1</v>
      </c>
      <c r="AC218" s="21" t="str">
        <f t="shared" si="3"/>
        <v>M3-NyO-19a-A-1-EN</v>
      </c>
      <c r="AD218" s="20" t="s">
        <v>47</v>
      </c>
      <c r="AE218" s="9"/>
      <c r="AF218" s="9" t="s">
        <v>48</v>
      </c>
      <c r="AG218" s="9" t="s">
        <v>49</v>
      </c>
    </row>
    <row r="219" ht="112.5" customHeight="1">
      <c r="A219" s="9" t="s">
        <v>1126</v>
      </c>
      <c r="B219" s="77" t="s">
        <v>1127</v>
      </c>
      <c r="C219" s="9" t="s">
        <v>68</v>
      </c>
      <c r="D219" s="10" t="s">
        <v>36</v>
      </c>
      <c r="E219" s="11"/>
      <c r="F219" s="13" t="s">
        <v>1145</v>
      </c>
      <c r="G219" s="13"/>
      <c r="H219" s="12"/>
      <c r="I219" s="11" t="s">
        <v>38</v>
      </c>
      <c r="J219" s="11" t="s">
        <v>309</v>
      </c>
      <c r="K219" s="13" t="s">
        <v>1135</v>
      </c>
      <c r="L219" s="12"/>
      <c r="M219" s="11" t="s">
        <v>42</v>
      </c>
      <c r="N219" s="8" t="s">
        <v>1131</v>
      </c>
      <c r="O219" s="8" t="s">
        <v>1136</v>
      </c>
      <c r="P219" s="18" t="s">
        <v>1137</v>
      </c>
      <c r="Q219" s="17"/>
      <c r="R219" s="18"/>
      <c r="S219" s="18"/>
      <c r="T219" s="18"/>
      <c r="U219" s="18"/>
      <c r="V219" s="18"/>
      <c r="W219" s="18"/>
      <c r="X219" s="19"/>
      <c r="Y219" s="20" t="s">
        <v>45</v>
      </c>
      <c r="Z219" s="13" t="str">
        <f t="shared" si="1"/>
        <v>{
    "id": "M3-NyO-19a-A-2-EN",
    "stimulus": "&lt;p&gt;Gabriel wants to arrange his {{Q1}} toys in {{Q2}} boxes so that each one has the same number of toys. Calculate how many he has to put in each box and choose which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 false,
            "columns": 2
        }
    }
}</v>
      </c>
      <c r="AA219" s="8" t="s">
        <v>1146</v>
      </c>
      <c r="AB219" s="21" t="str">
        <f t="shared" si="2"/>
        <v>M3-NyO-19a-A-2</v>
      </c>
      <c r="AC219" s="21" t="str">
        <f t="shared" si="3"/>
        <v>M3-NyO-19a-A-2-EN</v>
      </c>
      <c r="AD219" s="20" t="s">
        <v>47</v>
      </c>
      <c r="AE219" s="9"/>
      <c r="AF219" s="9" t="s">
        <v>48</v>
      </c>
      <c r="AG219" s="9" t="s">
        <v>49</v>
      </c>
    </row>
    <row r="220" ht="112.5" customHeight="1">
      <c r="A220" s="9" t="s">
        <v>1126</v>
      </c>
      <c r="B220" s="77" t="s">
        <v>1127</v>
      </c>
      <c r="C220" s="9" t="s">
        <v>68</v>
      </c>
      <c r="D220" s="10" t="s">
        <v>36</v>
      </c>
      <c r="E220" s="11"/>
      <c r="F220" s="13" t="s">
        <v>1147</v>
      </c>
      <c r="G220" s="13"/>
      <c r="H220" s="12"/>
      <c r="I220" s="11" t="s">
        <v>38</v>
      </c>
      <c r="J220" s="11" t="s">
        <v>309</v>
      </c>
      <c r="K220" s="13" t="s">
        <v>1140</v>
      </c>
      <c r="L220" s="13" t="s">
        <v>956</v>
      </c>
      <c r="M220" s="11" t="s">
        <v>42</v>
      </c>
      <c r="N220" s="8" t="s">
        <v>1131</v>
      </c>
      <c r="O220" s="8" t="s">
        <v>1141</v>
      </c>
      <c r="P220" s="18"/>
      <c r="Q220" s="17"/>
      <c r="R220" s="18"/>
      <c r="S220" s="18"/>
      <c r="T220" s="18"/>
      <c r="U220" s="18"/>
      <c r="V220" s="18"/>
      <c r="W220" s="18"/>
      <c r="X220" s="19"/>
      <c r="Y220" s="20" t="s">
        <v>45</v>
      </c>
      <c r="Z220" s="13" t="str">
        <f t="shared" si="1"/>
        <v>{
    "id": "M3-NyO-19a-A-3-EN",
    "stimulus": "&lt;p&gt;{{T1}} math books have arrived at a school. The librarian wants to divide them into {{Q1}} shelves so that each one has the same number of books. Calculate the number of books per shelf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
            "columns": 2
        }
    }
}</v>
      </c>
      <c r="AA220" s="8" t="s">
        <v>1148</v>
      </c>
      <c r="AB220" s="21" t="str">
        <f t="shared" si="2"/>
        <v>M3-NyO-19a-A-3</v>
      </c>
      <c r="AC220" s="21" t="str">
        <f t="shared" si="3"/>
        <v>M3-NyO-19a-A-3-EN</v>
      </c>
      <c r="AD220" s="20" t="s">
        <v>47</v>
      </c>
      <c r="AE220" s="9"/>
      <c r="AF220" s="9" t="s">
        <v>48</v>
      </c>
      <c r="AG220" s="9" t="s">
        <v>49</v>
      </c>
    </row>
    <row r="221" ht="112.5" customHeight="1">
      <c r="A221" s="9" t="s">
        <v>1126</v>
      </c>
      <c r="B221" s="77" t="s">
        <v>1127</v>
      </c>
      <c r="C221" s="9" t="s">
        <v>68</v>
      </c>
      <c r="D221" s="10" t="s">
        <v>36</v>
      </c>
      <c r="E221" s="11"/>
      <c r="F221" s="13" t="s">
        <v>1149</v>
      </c>
      <c r="G221" s="13"/>
      <c r="H221" s="12"/>
      <c r="I221" s="11" t="s">
        <v>38</v>
      </c>
      <c r="J221" s="11" t="s">
        <v>309</v>
      </c>
      <c r="K221" s="13" t="s">
        <v>1135</v>
      </c>
      <c r="L221" s="12"/>
      <c r="M221" s="11" t="s">
        <v>42</v>
      </c>
      <c r="N221" s="8" t="s">
        <v>1131</v>
      </c>
      <c r="O221" s="8" t="s">
        <v>1136</v>
      </c>
      <c r="P221" s="18" t="s">
        <v>1137</v>
      </c>
      <c r="Q221" s="17"/>
      <c r="R221" s="18"/>
      <c r="S221" s="18"/>
      <c r="T221" s="18"/>
      <c r="U221" s="18"/>
      <c r="V221" s="18"/>
      <c r="W221" s="18"/>
      <c r="X221" s="19"/>
      <c r="Y221" s="20" t="s">
        <v>45</v>
      </c>
      <c r="Z221" s="13" t="str">
        <f t="shared" si="1"/>
        <v>{
    "id": "M3-NyO-19a-A-4-EN",
    "stimulus": "&lt;p&gt;{{Q1}} math books have arrived at a school. The librarian wants to divide them into {{Q2}} shelves so that each one has the same number of books. Calculate the number of books per shelf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"showCheckIcon":false,"columns":2}}}</v>
      </c>
      <c r="AA221" s="8" t="s">
        <v>1150</v>
      </c>
      <c r="AB221" s="21" t="str">
        <f t="shared" si="2"/>
        <v>M3-NyO-19a-A-4</v>
      </c>
      <c r="AC221" s="21" t="str">
        <f t="shared" si="3"/>
        <v>M3-NyO-19a-A-4-EN</v>
      </c>
      <c r="AD221" s="20" t="s">
        <v>47</v>
      </c>
      <c r="AE221" s="9"/>
      <c r="AF221" s="9" t="s">
        <v>48</v>
      </c>
      <c r="AG221" s="9" t="s">
        <v>49</v>
      </c>
    </row>
    <row r="222" ht="112.5" customHeight="1">
      <c r="A222" s="9" t="s">
        <v>1126</v>
      </c>
      <c r="B222" s="77" t="s">
        <v>1127</v>
      </c>
      <c r="C222" s="9" t="s">
        <v>68</v>
      </c>
      <c r="D222" s="10" t="s">
        <v>36</v>
      </c>
      <c r="E222" s="11"/>
      <c r="F222" s="13" t="s">
        <v>1151</v>
      </c>
      <c r="G222" s="13"/>
      <c r="H222" s="19"/>
      <c r="I222" s="21" t="s">
        <v>38</v>
      </c>
      <c r="J222" s="21" t="s">
        <v>309</v>
      </c>
      <c r="K222" s="13" t="s">
        <v>1140</v>
      </c>
      <c r="L222" s="13" t="s">
        <v>1152</v>
      </c>
      <c r="M222" s="21" t="s">
        <v>42</v>
      </c>
      <c r="N222" s="8" t="s">
        <v>1131</v>
      </c>
      <c r="O222" s="8" t="s">
        <v>1141</v>
      </c>
      <c r="P222" s="18"/>
      <c r="Q222" s="17"/>
      <c r="R222" s="18"/>
      <c r="S222" s="18"/>
      <c r="T222" s="18"/>
      <c r="U222" s="18"/>
      <c r="V222" s="18"/>
      <c r="W222" s="18"/>
      <c r="X222" s="19"/>
      <c r="Y222" s="20" t="s">
        <v>45</v>
      </c>
      <c r="Z222" s="13" t="str">
        <f t="shared" si="1"/>
        <v>{
    "id": "M3-NyO-19a-A-5-EN",
    "stimulus": "&lt;p&gt;A florist has {{T1}} cacti and wants to make terrariums with {{Q2}} cacti in each. Calculate how many terrariums he can make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center\"&gt;{{T1}} : {{Q1}} = {{Q2}} with remainder 0&lt;/p&gt;",
    "seed": {
        "parameters": [
            {
                "name": "Q1",
                "label": null,
                "min": 2,
                "max": 9,
                "step": 1
            },
            {
                "name": "Q2",
                "label": null,
                "min": 2,
                "max": 9,
                "step": 1
            }
        ],
        "calculated": [
            {
                "name": "T1",
                "function": "{{Q1}}*{{Q2}}",
                "temp": true
            },
            {
                "name": "A1",
                "label": "This is an exact division."
            },
            {
                "name": "A2",
                "label": "This is an inexact division.",
                "incorrect": true
            }
        ],
        "isNumToWords": true,
        "uniques": true
    },
    "algorithm": {
        "name": "trueFalse",
        "template": "Multiple choice – standard",
        "params": {
            "countCorrect": 1,
            "countIncorrect": 1,
            "showCheckIcon": false,"columns":2}}}</v>
      </c>
      <c r="AA222" s="8" t="s">
        <v>1153</v>
      </c>
      <c r="AB222" s="21" t="str">
        <f t="shared" si="2"/>
        <v>M3-NyO-19a-A-5</v>
      </c>
      <c r="AC222" s="21" t="str">
        <f t="shared" si="3"/>
        <v>M3-NyO-19a-A-5-EN</v>
      </c>
      <c r="AD222" s="20" t="s">
        <v>47</v>
      </c>
      <c r="AE222" s="9"/>
      <c r="AF222" s="9" t="s">
        <v>48</v>
      </c>
      <c r="AG222" s="9" t="s">
        <v>49</v>
      </c>
    </row>
    <row r="223" ht="112.5" customHeight="1">
      <c r="A223" s="9" t="s">
        <v>1126</v>
      </c>
      <c r="B223" s="77" t="s">
        <v>1127</v>
      </c>
      <c r="C223" s="9" t="s">
        <v>68</v>
      </c>
      <c r="D223" s="10" t="s">
        <v>36</v>
      </c>
      <c r="E223" s="11"/>
      <c r="F223" s="13" t="s">
        <v>1154</v>
      </c>
      <c r="G223" s="13"/>
      <c r="H223" s="19"/>
      <c r="I223" s="21" t="s">
        <v>38</v>
      </c>
      <c r="J223" s="21" t="s">
        <v>309</v>
      </c>
      <c r="K223" s="13" t="s">
        <v>1135</v>
      </c>
      <c r="L223" s="19"/>
      <c r="M223" s="21" t="s">
        <v>42</v>
      </c>
      <c r="N223" s="8" t="s">
        <v>1131</v>
      </c>
      <c r="O223" s="8" t="s">
        <v>1136</v>
      </c>
      <c r="P223" s="18" t="s">
        <v>1137</v>
      </c>
      <c r="Q223" s="17"/>
      <c r="R223" s="18"/>
      <c r="S223" s="18"/>
      <c r="T223" s="18"/>
      <c r="U223" s="18"/>
      <c r="V223" s="18"/>
      <c r="W223" s="18"/>
      <c r="X223" s="19"/>
      <c r="Y223" s="20" t="s">
        <v>45</v>
      </c>
      <c r="Z223" s="13" t="str">
        <f t="shared" si="1"/>
        <v>{
    "id": "M3-NyO-19a-A-6-EN",
    "stimulus": "&lt;p&gt;A florist has {{Q1}} cacti and wants to make terrariums with {{Q2}} cacti in each. Calculate how many terrariums he can make and choose what type of division it is.&lt;/p&gt;",
    "hint": "&lt;p&gt;A division is exact if its remainder is zero. Otherwise, it is an inexact division.&lt;/p&gt;",
    "feedback": "&lt;p&gt;A division is exact if its remainder is zero. Otherwise, it is an inexact division. In this case:&lt;/p&gt;&lt;p style=\"text-align: center\"&gt;{{Q1}} : {{Q2}} = {{T1}} with remainder {{T2}}&lt;/p&gt;",
    "seed": {
        "parameters": [
            {
                "name": "Q1",
                "label": null,
                "min": 21,
                "max": 59,
                "step": 2
            },
            {
                "name": "Q2",
                "label": null,
                "min": 2,
                "max": 10,
                "step": 2
            }
        ],
        "calculated": [
            {
                "name": "T1",
                "function": "math.floor({{Q1}}/{{Q2}})",
                "temp": true
            },
            {
                "name": "T2",
                "function": "{{Q1}}-{{Q2}}*math.floor({{Q1}}/{{Q2}})",
                "temp": true
            },
            {
                "name": "A1",
                "label": "This is an inexact division."
            },
            {
                "name": "A2",
                "label": "This is an exact division.",
                "incorrect": true
            }
        ],
        "isNumToWords": true,
        "uniques": true
    },
    "algorithm": {
        "name": "trueFalse",
        "template": "Multiple choice – standard",
        "params": {
            "countCorrect": 1,
            "countIncorrect": 1,
            "showCheckIcon": false,"columns":2}}}</v>
      </c>
      <c r="AA223" s="8" t="s">
        <v>1155</v>
      </c>
      <c r="AB223" s="21" t="str">
        <f t="shared" si="2"/>
        <v>M3-NyO-19a-A-6</v>
      </c>
      <c r="AC223" s="21" t="str">
        <f t="shared" si="3"/>
        <v>M3-NyO-19a-A-6-EN</v>
      </c>
      <c r="AD223" s="20" t="s">
        <v>47</v>
      </c>
      <c r="AE223" s="9"/>
      <c r="AF223" s="9" t="s">
        <v>48</v>
      </c>
      <c r="AG223" s="9" t="s">
        <v>49</v>
      </c>
    </row>
    <row r="224" ht="112.5" customHeight="1">
      <c r="A224" s="9" t="s">
        <v>1156</v>
      </c>
      <c r="B224" s="8" t="s">
        <v>1157</v>
      </c>
      <c r="C224" s="9" t="s">
        <v>35</v>
      </c>
      <c r="D224" s="9" t="s">
        <v>36</v>
      </c>
      <c r="E224" s="11"/>
      <c r="F224" s="13" t="s">
        <v>1158</v>
      </c>
      <c r="G224" s="13"/>
      <c r="H224" s="12"/>
      <c r="I224" s="11" t="s">
        <v>38</v>
      </c>
      <c r="J224" s="11" t="s">
        <v>309</v>
      </c>
      <c r="K224" s="13" t="s">
        <v>1159</v>
      </c>
      <c r="L224" s="13" t="s">
        <v>1160</v>
      </c>
      <c r="M224" s="11" t="s">
        <v>42</v>
      </c>
      <c r="N224" s="26" t="s">
        <v>1161</v>
      </c>
      <c r="O224" s="8" t="s">
        <v>1162</v>
      </c>
      <c r="P224" s="18"/>
      <c r="Q224" s="21"/>
      <c r="R224" s="18"/>
      <c r="S224" s="18"/>
      <c r="T224" s="18"/>
      <c r="U224" s="18"/>
      <c r="V224" s="18"/>
      <c r="W224" s="18"/>
      <c r="X224" s="21"/>
      <c r="Y224" s="20" t="s">
        <v>45</v>
      </c>
      <c r="Z224" s="13" t="str">
        <f t="shared" si="1"/>
        <v>{
    "id": "M3-NyO-19b-I-1-EN",
    "stimulus": "&lt;p&gt;Choose how to check this division.&lt;/p&gt;&lt;p style=\"text-align: center\"&gt;{{Q1}} : {{Q2}} = {{T1}}, with remainder = {{T2}}&lt;/p&gt;",
    "hint": "&lt;p&gt;Check the division to see if it has been calculated correctly.&lt;/p&gt;",
    "feedback": "&lt;p&gt;Check the division to see if it has been calculated correctly.&lt;/p&gt;",
    "seed": {
        "parameters": [
            {
                "name": "Q1",
                "label": null,
                "min": 10,
                "max": 39,
                "step": 1
            },
            {
                "name": "Q2",
                "label": null,
                "min": 4,
                "max": 9,
                "step": 1
            }
        ],
        "calculated": [
            {
                "name": "A1",
                "label": "{{Q1}} = {{Q2}} × {{T1}} + {{T2}}",
                "function": ""
            },
            {
                "name": "A2",
                "label": "{{Q2}} = {{Q1}} × {{T1}} + {{T2}}",
                "function": "",
                "incorrect": true
            },
            {
                "name": "A3",
                "label": "{{Q1}} = {{Q2}} + {{T1}} + {{T2}}",
                "function": "",
                "incorrect": true
            },
            {
                "name": "A4",
                "label": "{{Q1}} = {{Q2}} × {{T1}} × {{T2}}",
                "function": "",
                "incorrect": true
            },
            {
                "name": "A5",
                "label": "{{Q1}} = {{Q2}} × ({{T1}} + {{T2}})",
                "function": "",
                "incorrect": true
            },
            {
                "name": "T1",
                "label": "",
                "function": "math.floor({{Q1}}/{{Q2}})",
                "temp": true
            },
            {
                "name": "T2",
                "label": "",
                "function": "{{Q1}}-{{Q2}}*{{T1}}",
                "temp": true
            }
        ],
        "uniques": true
    },
    "algorithm": {
        "name": "trueFalse",
        "template": "Multiple choice – standard",
        "params": {
            "countCorrect": 1,
            "countIncorrect": 2,
            "showCheckIcon": true}}}</v>
      </c>
      <c r="AA224" s="8" t="s">
        <v>1163</v>
      </c>
      <c r="AB224" s="21" t="str">
        <f t="shared" si="2"/>
        <v>M3-NyO-19b-I-1</v>
      </c>
      <c r="AC224" s="21" t="str">
        <f t="shared" si="3"/>
        <v>M3-NyO-19b-I-1-EN</v>
      </c>
      <c r="AD224" s="20" t="s">
        <v>47</v>
      </c>
      <c r="AE224" s="23"/>
      <c r="AF224" s="9" t="s">
        <v>48</v>
      </c>
      <c r="AG224" s="9" t="s">
        <v>49</v>
      </c>
    </row>
    <row r="225" ht="112.5" customHeight="1">
      <c r="A225" s="9" t="s">
        <v>1156</v>
      </c>
      <c r="B225" s="8" t="s">
        <v>1157</v>
      </c>
      <c r="C225" s="9" t="s">
        <v>50</v>
      </c>
      <c r="D225" s="10" t="s">
        <v>36</v>
      </c>
      <c r="E225" s="11"/>
      <c r="F225" s="13" t="s">
        <v>1164</v>
      </c>
      <c r="G225" s="13"/>
      <c r="H225" s="12"/>
      <c r="I225" s="11" t="s">
        <v>38</v>
      </c>
      <c r="J225" s="11" t="s">
        <v>92</v>
      </c>
      <c r="K225" s="13" t="s">
        <v>1165</v>
      </c>
      <c r="L225" s="13" t="s">
        <v>1166</v>
      </c>
      <c r="M225" s="14" t="s">
        <v>42</v>
      </c>
      <c r="N225" s="30" t="s">
        <v>1161</v>
      </c>
      <c r="O225" s="15" t="s">
        <v>1167</v>
      </c>
      <c r="P225" s="16"/>
      <c r="Q225" s="17"/>
      <c r="R225" s="26"/>
      <c r="S225" s="26"/>
      <c r="T225" s="26"/>
      <c r="U225" s="26"/>
      <c r="V225" s="26"/>
      <c r="W225" s="26"/>
      <c r="X225" s="13"/>
      <c r="Y225" s="20" t="s">
        <v>45</v>
      </c>
      <c r="Z225" s="13" t="str">
        <f t="shared" si="1"/>
        <v>{
    "id": "M3-NyO-19b-E-1-EN",
    "stimulus": "&lt;p&gt;If in a division the divisor is {{Q2}}, the quotient is {{T1}} and the remainder is {{T2}}, what is the value of the dividend?&lt;/p &gt;",
    "template": "&lt;p&gt;The dividend is {{response}}.&lt;/p&gt;",
    "hint": "&lt;p&gt;Check the division to see if it has been calculated correctly.&lt;/p&gt;",
    "feedback": "&lt;p&gt;Check the division to see if it has been calculated correctly.&lt;/p&gt;&lt;p style=\"text-align: center\"&gt;divisor × quotient + remainder = dividend&lt;/p&gt;&lt;p style=\"text-align: center\"&gt;{{Q2}} × {{T1}} + {{T2}} = {{A1}}&lt;/p&gt;",
    "seed": {
        "parameters": [
            {
                "name": "Q1",
                "label": null,
                "min": 10,
                "max": 39,
                "step": 1
            },
            {
                "name": "Q2",
                "label": null,
                "min": 4,
                "max": 9,
                "step": 1
            }
        ],
        "calculated": [
            {
                "name": "A1",
                "label": "{{function}}",
                "function": "{{Q1}}"
            },
            {
                "name": "T1",
                "label": "",
                "function": "math.floor({{Q1}}/{{Q2}})",
                "temp": true
            },
            {
                "name": "T2",
                "label": "",
                "function": "{{Q1}}-{{Q2}}*{{T1}}",
                "temp": true
            }
        ],
        "uniques": true
    },
    "algorithm": {
        "name": "calculateOperation",
        "params": {
            "method": "equivLiteral",
            "keyboard": "NUMERICAL"
        }
    }
}</v>
      </c>
      <c r="AA225" s="8" t="s">
        <v>1168</v>
      </c>
      <c r="AB225" s="21" t="str">
        <f t="shared" si="2"/>
        <v>M3-NyO-19b-E-1</v>
      </c>
      <c r="AC225" s="21" t="str">
        <f t="shared" si="3"/>
        <v>M3-NyO-19b-E-1-EN</v>
      </c>
      <c r="AD225" s="20" t="s">
        <v>47</v>
      </c>
      <c r="AE225" s="9"/>
      <c r="AF225" s="9" t="s">
        <v>48</v>
      </c>
      <c r="AG225" s="9" t="s">
        <v>49</v>
      </c>
    </row>
    <row r="226" ht="112.5" customHeight="1">
      <c r="A226" s="9" t="s">
        <v>1156</v>
      </c>
      <c r="B226" s="8" t="s">
        <v>1157</v>
      </c>
      <c r="C226" s="9" t="s">
        <v>68</v>
      </c>
      <c r="D226" s="10" t="s">
        <v>36</v>
      </c>
      <c r="E226" s="11"/>
      <c r="F226" s="13" t="s">
        <v>1169</v>
      </c>
      <c r="G226" s="13"/>
      <c r="H226" s="12"/>
      <c r="I226" s="11" t="s">
        <v>38</v>
      </c>
      <c r="J226" s="11" t="s">
        <v>92</v>
      </c>
      <c r="K226" s="13" t="s">
        <v>1170</v>
      </c>
      <c r="L226" s="13" t="s">
        <v>1171</v>
      </c>
      <c r="M226" s="14" t="s">
        <v>42</v>
      </c>
      <c r="N226" s="30" t="s">
        <v>1161</v>
      </c>
      <c r="O226" s="8" t="s">
        <v>1172</v>
      </c>
      <c r="P226" s="18"/>
      <c r="Q226" s="21"/>
      <c r="R226" s="8"/>
      <c r="S226" s="8"/>
      <c r="T226" s="8"/>
      <c r="U226" s="8"/>
      <c r="V226" s="8"/>
      <c r="W226" s="18"/>
      <c r="X226" s="13"/>
      <c r="Y226" s="20" t="s">
        <v>45</v>
      </c>
      <c r="Z226" s="13" t="str">
        <f t="shared" si="1"/>
        <v>{
    "id": "M3-NyO-19b-A-1-EN",
    "stimulus": "&lt;p&gt;At an awards show there are {{Q2}} tables and each one is occupied by {{Q1}} guests. However, {{Q3}} people have not been assigned a table. Check the division to find out how many guests are at the awards show.&lt;/p&gt;",
    "template": "&lt;p&gt;There are {{response}} guests.&lt;/p&gt;",
    "hint": "&lt;p&gt;Check the division to see if it has been calculated correctly.&lt;/p&gt;",
    "feedback": "&lt;p&gt;Check the division to see if it has been calculated correctly.&lt;/p&gt;&lt;p style=\"text-align: center\"&gt;divisor × quotient + remainder = dividend&lt;/p&gt;&lt;p style=\"text-align: center\"&gt;{{Q1}} guests in each table × {{Q2}} tables + {{Q3}} guests without table = {{A1}} total guests&lt;/p&gt;",
    "seed": {
        "parameters": [
            {
                "name": "Q1",
                "label": null,
                "list": [
                    5,
                    6,
                    7,
                    8
                ]
            },
            {
                "name": "Q2",
                "label": null,
                "list": [
                    6,
                    7,
                    8,
                    9
                ]
            },
            {
                "name": "Q3",
                "label": null,
                "list": [
                    2,
                    3,
                    4
                ]
            }
        ],
        "calculated": [
            {
                "name": "A1",
                "label": "{{function}}",
                "function": "{{Q1}}*{{Q2}}+{{Q3}}"
            }
        ],
        "uniques": true
    },
    "algorithm": {
        "name": "calculateOperation",
        "params": {
            "method": "equivLiteral",
            "keyboard": "NUMERICAL"
        }
    }
}</v>
      </c>
      <c r="AA226" s="8" t="s">
        <v>1173</v>
      </c>
      <c r="AB226" s="21" t="str">
        <f t="shared" si="2"/>
        <v>M3-NyO-19b-A-1</v>
      </c>
      <c r="AC226" s="21" t="str">
        <f t="shared" si="3"/>
        <v>M3-NyO-19b-A-1-EN</v>
      </c>
      <c r="AD226" s="20" t="s">
        <v>47</v>
      </c>
      <c r="AE226" s="9"/>
      <c r="AF226" s="9" t="s">
        <v>48</v>
      </c>
      <c r="AG226" s="9" t="s">
        <v>49</v>
      </c>
    </row>
    <row r="227" ht="112.5" customHeight="1">
      <c r="A227" s="9" t="s">
        <v>1156</v>
      </c>
      <c r="B227" s="8" t="s">
        <v>1157</v>
      </c>
      <c r="C227" s="9" t="s">
        <v>68</v>
      </c>
      <c r="D227" s="10" t="s">
        <v>36</v>
      </c>
      <c r="E227" s="11"/>
      <c r="F227" s="13" t="s">
        <v>1174</v>
      </c>
      <c r="G227" s="13"/>
      <c r="H227" s="12"/>
      <c r="I227" s="11" t="s">
        <v>38</v>
      </c>
      <c r="J227" s="11" t="s">
        <v>92</v>
      </c>
      <c r="K227" s="13" t="s">
        <v>1175</v>
      </c>
      <c r="L227" s="13" t="s">
        <v>1171</v>
      </c>
      <c r="M227" s="14" t="s">
        <v>42</v>
      </c>
      <c r="N227" s="30" t="s">
        <v>1161</v>
      </c>
      <c r="O227" s="8" t="s">
        <v>1176</v>
      </c>
      <c r="P227" s="18"/>
      <c r="Q227" s="21"/>
      <c r="R227" s="26"/>
      <c r="S227" s="26"/>
      <c r="T227" s="26"/>
      <c r="U227" s="26"/>
      <c r="V227" s="26"/>
      <c r="W227" s="26"/>
      <c r="X227" s="13"/>
      <c r="Y227" s="20" t="s">
        <v>45</v>
      </c>
      <c r="Z227" s="13" t="str">
        <f t="shared" si="1"/>
        <v>{
    "id": "M3-NyO-19b-A-2-EN",
    "stimulus": "&lt;p&gt;In a train there are {{Q1}} passengers sitting in each of its {{Q2}} cars and {{Q3}} people standing in the cafe. Check the division to calculate the number of passengers.&lt;/p&gt;",
    "template": "&lt;p&gt;There are {{response}} passengers on the train.&lt;/p&gt;",
    "hint": "&lt;p&gt;Check the division to see if it has been calculated correctly.&lt;/p&gt;",
    "feedback": "&lt;p&gt;Check the division to see if it has been calculated correctly.&lt;/p&gt;&lt;p style=\"text-align: center\"&gt;divisor × quotient + remainder = dividend&lt;/p&gt;&lt;p style=\"text-align: center\"&gt;{{Q1}} seated passengers × {{Q2}} cars + {{Q3}} standing passengers = {{A1}} total passengers&lt;/p&gt;",
    "seed": {
        "parameters": [
            {
                "name": "Q1",
                "label": null,
                "list": [
                    5,
                    6,
                    7,
                    8,
                    9
                ]
            },
            {
                "name": "Q2",
                "label": null,
                "list": [
                    7,
                    8,
                    9
                ]
            },
            {
                "name": "Q3",
                "label": null,
                "list": [
                    2,
                    3,
                    4
                ]
            }
        ],
        "calculated": [
            {
                "name": "A1",
                "label": "{{function}}",
                "function": "{{Q1}}*{{Q2}}+{{Q3}}"
            }
        ],
        "uniques": true
    },
    "algorithm": {
        "name": "calculateOperation",
        "params": {
            "method": "equivLiteral",
            "keyboard": "NUMERICAL"
        }
    }
}</v>
      </c>
      <c r="AA227" s="8" t="s">
        <v>1177</v>
      </c>
      <c r="AB227" s="21" t="str">
        <f t="shared" si="2"/>
        <v>M3-NyO-19b-A-2</v>
      </c>
      <c r="AC227" s="21" t="str">
        <f t="shared" si="3"/>
        <v>M3-NyO-19b-A-2-EN</v>
      </c>
      <c r="AD227" s="20" t="s">
        <v>47</v>
      </c>
      <c r="AE227" s="9"/>
      <c r="AF227" s="9" t="s">
        <v>48</v>
      </c>
      <c r="AG227" s="9" t="s">
        <v>49</v>
      </c>
    </row>
    <row r="228" ht="112.5" customHeight="1">
      <c r="A228" s="9" t="s">
        <v>1156</v>
      </c>
      <c r="B228" s="8" t="s">
        <v>1157</v>
      </c>
      <c r="C228" s="9" t="s">
        <v>68</v>
      </c>
      <c r="D228" s="10" t="s">
        <v>36</v>
      </c>
      <c r="E228" s="11"/>
      <c r="F228" s="13" t="s">
        <v>1178</v>
      </c>
      <c r="G228" s="13"/>
      <c r="H228" s="12" t="s">
        <v>1179</v>
      </c>
      <c r="I228" s="11" t="s">
        <v>38</v>
      </c>
      <c r="J228" s="11" t="s">
        <v>92</v>
      </c>
      <c r="K228" s="13" t="s">
        <v>1180</v>
      </c>
      <c r="L228" s="13" t="s">
        <v>1171</v>
      </c>
      <c r="M228" s="14" t="s">
        <v>42</v>
      </c>
      <c r="N228" s="15" t="s">
        <v>1181</v>
      </c>
      <c r="O228" s="8" t="s">
        <v>1182</v>
      </c>
      <c r="P228" s="16"/>
      <c r="Q228" s="17"/>
      <c r="R228" s="26"/>
      <c r="S228" s="26"/>
      <c r="T228" s="26"/>
      <c r="U228" s="26"/>
      <c r="V228" s="8"/>
      <c r="W228" s="18"/>
      <c r="X228" s="21"/>
      <c r="Y228" s="20" t="s">
        <v>45</v>
      </c>
      <c r="Z228" s="13" t="str">
        <f t="shared" si="1"/>
        <v>{
    "id": "M3-NyO-19b-A-3-EN",
    "stimulus": "&lt;p&gt;To organize a trip, a teacher has decided to divide the class into {{Q1}} groups of {{Q2}} students each. However, {{Q3}} students does not have a group. Check the division to find how many students are in the class.&lt;/p&gt;",
    "template": "&lt;p&gt;There are {{response}} students in the class.&lt;/p&gt;",
    "hint": "&lt;p&gt;Check the division to see if it has been calculated correctly.&lt;/p&gt;",
    "feedback": "&lt;p&gt;Check the division to see if it has been calculated correctly.&lt;/p&gt;&lt;p style=\"text-align: center\"&gt;divisor × quotient + remainder = dividend&lt;/p&gt;&lt;p style=\"text-align: center\"&gt;{{Q2}} students in each group × {{Q1}} groups + {{Q3}} students without group = {{A1}} students in total&lt;/p&gt;",
    "seed": {
        "parameters": [
            {
                "name": "Q1",
                "label": null,
                "list": [
                    4,
                    5,
                    6
                ]
            },
            {
                "name": "Q2",
                "label": null,
                "list": [
                    4,
                    5,
                    6
                ]
            },
            {
                "name": "Q3",
                "label": null,
                "list": [
                    2,
                    3
                ]
            }
        ],
        "calculated": [
            {
                "name": "A1",
                "label": "{{function}}",
                "function": "{{Q1}}*{{Q2}}+{{Q3}}"
            }
        ],
        "uniques": true
    },
    "algorithm": {
        "name": "calculateOperation",
        "params": {
            "method": "equivLiteral",
            "keyboard": "NUMERICAL"
        }
    }
}</v>
      </c>
      <c r="AA228" s="8" t="s">
        <v>1183</v>
      </c>
      <c r="AB228" s="21" t="str">
        <f t="shared" si="2"/>
        <v>M3-NyO-19b-A-3</v>
      </c>
      <c r="AC228" s="21" t="str">
        <f t="shared" si="3"/>
        <v>M3-NyO-19b-A-3-EN</v>
      </c>
      <c r="AD228" s="20" t="s">
        <v>47</v>
      </c>
      <c r="AE228" s="9"/>
      <c r="AF228" s="9" t="s">
        <v>48</v>
      </c>
      <c r="AG228" s="9" t="s">
        <v>49</v>
      </c>
    </row>
    <row r="229" ht="112.5" customHeight="1">
      <c r="A229" s="9" t="s">
        <v>1156</v>
      </c>
      <c r="B229" s="8" t="s">
        <v>1157</v>
      </c>
      <c r="C229" s="9" t="s">
        <v>68</v>
      </c>
      <c r="D229" s="10" t="s">
        <v>36</v>
      </c>
      <c r="E229" s="11"/>
      <c r="F229" s="13" t="s">
        <v>1184</v>
      </c>
      <c r="G229" s="13"/>
      <c r="H229" s="12" t="s">
        <v>1185</v>
      </c>
      <c r="I229" s="11" t="s">
        <v>38</v>
      </c>
      <c r="J229" s="11" t="s">
        <v>92</v>
      </c>
      <c r="K229" s="13" t="s">
        <v>1186</v>
      </c>
      <c r="L229" s="13" t="s">
        <v>1171</v>
      </c>
      <c r="M229" s="14" t="s">
        <v>42</v>
      </c>
      <c r="N229" s="15" t="s">
        <v>1181</v>
      </c>
      <c r="O229" s="8" t="s">
        <v>1187</v>
      </c>
      <c r="P229" s="16"/>
      <c r="Q229" s="17"/>
      <c r="R229" s="26"/>
      <c r="S229" s="26"/>
      <c r="T229" s="26"/>
      <c r="U229" s="26"/>
      <c r="V229" s="8"/>
      <c r="W229" s="8"/>
      <c r="X229" s="21"/>
      <c r="Y229" s="20" t="s">
        <v>45</v>
      </c>
      <c r="Z229" s="13" t="str">
        <f t="shared" si="1"/>
        <v>{
    "id": "M3-NyO-19b-A-4-EN",
    "stimulus": "&lt;p&gt;Peter has distributed all his photos in {{Q1}} albums. In each album he has placed {{Q2}} photos and has {{Q3}} left. Check the division to calculate the total number of photos he has.&lt;/p&gt;",
    "template": "&lt;p&gt;Peter has {{response}} photos.&lt;/p&gt;",
    "hint": "&lt;p&gt;Check the division to see if it has been calculated correctly.&lt;/p&gt;",
    "feedback": "&lt;p&gt;Check the division to see if it has been calculated correctly.&lt;/p&gt;&lt;p style=\"text-align: center\"&gt;divisor × quotient + remainder = dividend&lt;/p&gt;&lt;p style=\"text-align: center\"&gt;{{Q2}} photos in each album × {{Q1}} albums + {{Q3}} unplaced photos = {{A1}} total photos&lt;/p&gt;",
    "seed": {
        "parameters": [
            {
                "name": "Q1",
                "label": null,
                "list": [
                    5,
                    6,
                    7,
                    8,
                    9
                ]
            },
            {
                "name": "Q2",
                "label": null,
                "list": [
                    5,
                    6,
                    7,
                    8,
                    9
                ]
            },
            {
                "name": "Q3",
                "label": null,
                "list": [
                    2,
                    3,
                    4
                ]
            }
        ],
        "calculated": [
            {
                "name": "A1",
                "label": "{{function}}",
                "function": "{{Q1}}*{{Q2}}+{{Q3}}"
            }
        ],
        "uniques": true
    },
    "algorithm": {
        "name": "calculateOperation",
        "params": {
            "method": "equivLiteral",
            "keyboard": "NUMERICAL"
        }
    }
}</v>
      </c>
      <c r="AA229" s="8" t="s">
        <v>1188</v>
      </c>
      <c r="AB229" s="21" t="str">
        <f t="shared" si="2"/>
        <v>M3-NyO-19b-A-4</v>
      </c>
      <c r="AC229" s="21" t="str">
        <f t="shared" si="3"/>
        <v>M3-NyO-19b-A-4-EN</v>
      </c>
      <c r="AD229" s="20" t="s">
        <v>47</v>
      </c>
      <c r="AE229" s="9"/>
      <c r="AF229" s="9" t="s">
        <v>48</v>
      </c>
      <c r="AG229" s="9" t="s">
        <v>49</v>
      </c>
    </row>
    <row r="230" ht="112.5" customHeight="1">
      <c r="A230" s="9" t="s">
        <v>1156</v>
      </c>
      <c r="B230" s="8" t="s">
        <v>1157</v>
      </c>
      <c r="C230" s="9" t="s">
        <v>68</v>
      </c>
      <c r="D230" s="10" t="s">
        <v>36</v>
      </c>
      <c r="E230" s="11"/>
      <c r="F230" s="13" t="s">
        <v>1189</v>
      </c>
      <c r="G230" s="13"/>
      <c r="H230" s="12" t="s">
        <v>1190</v>
      </c>
      <c r="I230" s="11" t="s">
        <v>38</v>
      </c>
      <c r="J230" s="11" t="s">
        <v>92</v>
      </c>
      <c r="K230" s="13" t="s">
        <v>1191</v>
      </c>
      <c r="L230" s="13" t="s">
        <v>1171</v>
      </c>
      <c r="M230" s="14" t="s">
        <v>42</v>
      </c>
      <c r="N230" s="15" t="s">
        <v>1181</v>
      </c>
      <c r="O230" s="8" t="s">
        <v>1192</v>
      </c>
      <c r="P230" s="16"/>
      <c r="Q230" s="17"/>
      <c r="R230" s="26"/>
      <c r="S230" s="26"/>
      <c r="T230" s="26"/>
      <c r="U230" s="26"/>
      <c r="V230" s="8"/>
      <c r="W230" s="8"/>
      <c r="X230" s="21"/>
      <c r="Y230" s="20" t="s">
        <v>45</v>
      </c>
      <c r="Z230" s="13" t="str">
        <f t="shared" si="1"/>
        <v>{
    "id": "M3-NyO-19b-A-5-EN",
    "stimulus": "&lt;p&gt;Lucy has distributed her dolls into {{Q1}} chests, so each chest contains {{Q2}} dolls, but {{Q3}} remain to be stored. Check the division to calculate how many dolls Lucy has.&lt;/p&gt;",
    "template": "&lt;p&gt;Lucy has {{response}} dolls.&lt;/p&gt;",
    "hint": "&lt;p&gt;Check the division to see if it has been calculated correctly.&lt;/p&gt;",
    "feedback": "&lt;p&gt;Check the division to see if it has been calculated correctly.&lt;/p&gt;&lt;p style=\"text-align: center\"&gt;divisor × quotient + remainder = dividend&lt;/p&gt;&lt;p style=\"text-align: center\"&gt;{{Q2}} dolls in each chest × {{Q1}} chests + {{Q3}} unstored dolls = {{A1}} total dolls&lt;/p&gt;",
    "seed": {
        "parameters": [
            {
                "name": "Q1",
                "label": null,
                "list": [
                    4,
                    5,
                    6
                ]
            },
            {
                "name": "Q2",
                "label": null,
                "list": [
                    4,
                    5,
                    6,
                    7,
                    8
                ]
            },
            {
                "name": "Q3",
                "label": null,
                "list": [
                    2,
                    3
                ]
            }
        ],
        "calculated": [
            {
                "name": "A1",
                "label": "{{function}}",
                "function": "{{Q1}}*{{Q2}}+{{Q3}}"
            }
        ],
        "uniques": true
    },
    "algorithm": {
        "name": "calculateOperation",
        "params": {
            "method": "equivLiteral",
            "keyboard": "NUMERICAL"
        }
    }
}</v>
      </c>
      <c r="AA230" s="8" t="s">
        <v>1193</v>
      </c>
      <c r="AB230" s="21" t="str">
        <f t="shared" si="2"/>
        <v>M3-NyO-19b-A-5</v>
      </c>
      <c r="AC230" s="21" t="str">
        <f t="shared" si="3"/>
        <v>M3-NyO-19b-A-5-EN</v>
      </c>
      <c r="AD230" s="20" t="s">
        <v>47</v>
      </c>
      <c r="AE230" s="9"/>
      <c r="AF230" s="9" t="s">
        <v>48</v>
      </c>
      <c r="AG230" s="9" t="s">
        <v>49</v>
      </c>
    </row>
    <row r="231" ht="112.5" customHeight="1">
      <c r="A231" s="9" t="s">
        <v>1194</v>
      </c>
      <c r="B231" s="8" t="s">
        <v>1195</v>
      </c>
      <c r="C231" s="9" t="s">
        <v>35</v>
      </c>
      <c r="D231" s="10" t="s">
        <v>36</v>
      </c>
      <c r="E231" s="11"/>
      <c r="F231" s="12" t="s">
        <v>1196</v>
      </c>
      <c r="G231" s="12"/>
      <c r="H231" s="12" t="s">
        <v>1197</v>
      </c>
      <c r="I231" s="11" t="s">
        <v>38</v>
      </c>
      <c r="J231" s="11" t="s">
        <v>1198</v>
      </c>
      <c r="K231" s="13" t="s">
        <v>1199</v>
      </c>
      <c r="L231" s="13" t="s">
        <v>1200</v>
      </c>
      <c r="M231" s="14" t="s">
        <v>42</v>
      </c>
      <c r="N231" s="12" t="s">
        <v>1201</v>
      </c>
      <c r="O231" s="12" t="s">
        <v>1202</v>
      </c>
      <c r="P231" s="18"/>
      <c r="Q231" s="21"/>
      <c r="R231" s="18"/>
      <c r="S231" s="18"/>
      <c r="T231" s="18"/>
      <c r="U231" s="18"/>
      <c r="V231" s="18"/>
      <c r="W231" s="18"/>
      <c r="X231" s="21"/>
      <c r="Y231" s="20" t="s">
        <v>45</v>
      </c>
      <c r="Z231" s="13" t="str">
        <f t="shared" si="1"/>
        <v>{
    "id": "M3-NyO-20a-I-1-EN",
    "stimulus": "&lt;p&gt;Select the quotient and remainder of this division.&lt;/p&gt;&lt;p style=\"text-align: center\"&gt;{{T1}} : {{Q1}}&lt;/p&gt;",
    "template": "&lt;p style=\"text-align: center\"&gt;Quotient = {{response}}&lt;/p&gt;&lt;p style=\"text-align: center\"&gt;Remainder = {{response}}&lt;/p&gt;",
    "hint": "&lt;p&gt;Divide the dividend by the divisor.&lt;/p&gt;",
    "feedback": "&lt;p&gt;A division is the distribution of a dividend as many times as indicated by the divisor.&lt;/p&gt;",
    "seed": {
        "parameters": [
            {
                "name": "Q1",
                "label": null,
                "min": 4,
                "max": 9,
                "step": 1
            },
            {
                "name": "Q2",
                "label": null,
                "min": 10,
                "max": 99,
                "step": 1
            },
            {
                "name": "Q3",
                "label": null,
                "min": 1,
                "max": 3,
                "step": 1
            },
            {
                "name": "Q4",
                "label": null,
                "min": 1,
                "max": 3,
                "step": 1
            }
        ],
        "calculated": [
            {
                "name": "T1",
                "function": "{{Q1}}*{{Q2}}+{{Q3}}",
                "temp": true
            },
            {
                "name": "A1",
                "label": "{{Q2}}",
                "group": "1"
            },
            {
                "name": "A2",
                "label": "{{function}}",
                "function": "{{Q1}}*{{T1}}",
                "group": "1",
                "incorrect": true
            },
            {
                "name": "A3",
                "label": "{{function}}",
                "function": "{{Q1}}+{{T1}}",
                "group": "1",
                "incorrect": true
            },
            {
                "name": "A4",
                "label": "{{Q3}}",
                "group": "2"
            },
            {
                "name": "A5",
                "label": "{{Q4}}",
                "group": "2",
                "incorrect": true
            },
            {
                "name": "A6",
                "label": "0",
                "group": "2",
                "incorrect": true
            }
        ],
        "uniques": true
    },
    "algorithm": {
        "name": "groupResponses",
        "template": "Cloze with drop down"
    }
}</v>
      </c>
      <c r="AA231" s="8" t="s">
        <v>1203</v>
      </c>
      <c r="AB231" s="21" t="str">
        <f t="shared" si="2"/>
        <v>M3-NyO-20a-I-1</v>
      </c>
      <c r="AC231" s="21" t="str">
        <f t="shared" si="3"/>
        <v>M3-NyO-20a-I-1-EN</v>
      </c>
      <c r="AD231" s="20" t="s">
        <v>47</v>
      </c>
      <c r="AE231" s="23"/>
      <c r="AF231" s="9" t="s">
        <v>48</v>
      </c>
      <c r="AG231" s="9" t="s">
        <v>49</v>
      </c>
    </row>
    <row r="232" ht="112.5" customHeight="1">
      <c r="A232" s="9" t="s">
        <v>1194</v>
      </c>
      <c r="B232" s="8" t="s">
        <v>1195</v>
      </c>
      <c r="C232" s="9" t="s">
        <v>50</v>
      </c>
      <c r="D232" s="10" t="s">
        <v>36</v>
      </c>
      <c r="E232" s="11"/>
      <c r="F232" s="12" t="s">
        <v>1204</v>
      </c>
      <c r="G232" s="12"/>
      <c r="H232" s="12" t="s">
        <v>1204</v>
      </c>
      <c r="I232" s="11" t="s">
        <v>38</v>
      </c>
      <c r="J232" s="11" t="s">
        <v>92</v>
      </c>
      <c r="K232" s="12" t="s">
        <v>1205</v>
      </c>
      <c r="L232" s="13" t="s">
        <v>1206</v>
      </c>
      <c r="M232" s="14" t="s">
        <v>42</v>
      </c>
      <c r="N232" s="12" t="s">
        <v>1201</v>
      </c>
      <c r="O232" s="12" t="s">
        <v>1202</v>
      </c>
      <c r="P232" s="18"/>
      <c r="Q232" s="21"/>
      <c r="R232" s="18"/>
      <c r="S232" s="18"/>
      <c r="T232" s="18"/>
      <c r="U232" s="18"/>
      <c r="V232" s="18"/>
      <c r="W232" s="18"/>
      <c r="X232" s="21"/>
      <c r="Y232" s="20" t="s">
        <v>45</v>
      </c>
      <c r="Z232" s="13" t="str">
        <f t="shared" si="1"/>
        <v>{
    "id": "M3-NyO-20a-E-1-EN",
    "stimulus": "&lt;p&gt;Calculate this division.&lt;/p&gt;",
    "template": "&lt;p style=\"text-align: center\"&gt;{{T1}} : {{Q1}} = {{response}}; remainder = {{response}}&lt;/p&gt;",
    "hint": "&lt;p&gt;Divide the dividend by the divisor.&lt;/p&gt;",
    "feedback": "&lt;p&gt;A division is the distribution of a dividend as many times as indicated by the divisor.&lt;/p&gt;",
    "seed": {
        "parameters": [
            {
                "name": "Q1",
                "label": null,
                "min": 4,
                "max": 9,
                "step": 1
            },
            {
                "name": "Q2",
                "label": null,
                "min": 10,
                "max": 99,
                "step": 1
            },
            {
                "name": "Q3",
                "label": null,
                "min": 1,
                "max": 3,
                "step": 1
            }
        ],
        "calculated": [
            {
                "name": "T1",
                "function": "{{Q1}}*{{Q2}}+{{Q3}}",
                "temp": true
            },
            {
                "name": "A1",
                "label": "{{function}}",
                "function": "{{Q2}}"
            },
            {
                "name": "A2",
                "label": "{{function}}",
                "function": "{{Q3}}"
            }
        ],
        "uniques": true
    },
    "algorithm": {
        "name": "calculateOperation",
        "params": {
            "method": "equivLiteral",
            "keyboard": "NUMERICAL"
        }
    }
}</v>
      </c>
      <c r="AA232" s="8" t="s">
        <v>1207</v>
      </c>
      <c r="AB232" s="21" t="str">
        <f t="shared" si="2"/>
        <v>M3-NyO-20a-E-1</v>
      </c>
      <c r="AC232" s="21" t="str">
        <f t="shared" si="3"/>
        <v>M3-NyO-20a-E-1-EN</v>
      </c>
      <c r="AD232" s="20" t="s">
        <v>47</v>
      </c>
      <c r="AE232" s="23"/>
      <c r="AF232" s="9" t="s">
        <v>48</v>
      </c>
      <c r="AG232" s="9" t="s">
        <v>49</v>
      </c>
    </row>
    <row r="233" ht="112.5" customHeight="1">
      <c r="A233" s="9" t="s">
        <v>1194</v>
      </c>
      <c r="B233" s="8" t="s">
        <v>1195</v>
      </c>
      <c r="C233" s="9" t="s">
        <v>68</v>
      </c>
      <c r="D233" s="10" t="s">
        <v>36</v>
      </c>
      <c r="E233" s="11"/>
      <c r="F233" s="13" t="s">
        <v>1208</v>
      </c>
      <c r="G233" s="13"/>
      <c r="H233" s="12" t="s">
        <v>1209</v>
      </c>
      <c r="I233" s="11" t="s">
        <v>38</v>
      </c>
      <c r="J233" s="11" t="s">
        <v>92</v>
      </c>
      <c r="K233" s="12" t="s">
        <v>1210</v>
      </c>
      <c r="L233" s="13" t="s">
        <v>1206</v>
      </c>
      <c r="M233" s="14" t="s">
        <v>42</v>
      </c>
      <c r="N233" s="12" t="s">
        <v>1201</v>
      </c>
      <c r="O233" s="12" t="s">
        <v>1202</v>
      </c>
      <c r="P233" s="18"/>
      <c r="Q233" s="21"/>
      <c r="R233" s="18"/>
      <c r="S233" s="18"/>
      <c r="T233" s="18"/>
      <c r="U233" s="18"/>
      <c r="V233" s="18"/>
      <c r="W233" s="18"/>
      <c r="X233" s="21"/>
      <c r="Y233" s="20" t="s">
        <v>45</v>
      </c>
      <c r="Z233" s="13" t="str">
        <f t="shared" si="1"/>
        <v>{
    "id": "M3-NyO-20a-A-1-EN",
    "stimulus": "&lt;p&gt;There are {{T1}} rabbits in the wild on a farm. If {{Q1}} rabbits are kept in each cage at bedtime, how many cages are needed? And how many rabbits are left without a cage?&lt;/p&gt;",
    "template": "&lt;p&gt;{{response}} cages are needed and there will be {{response}} rabbits without a cage.&lt;/p&gt;",
    "hint": "&lt;p&gt;Divide the dividend by the divisor.&lt;/p&gt;",
    "feedback": "&lt;p&gt;A division is the distribution of a dividend as many times as indicated by the divisor.&lt;/p&gt;",
    "seed": {
        "parameters": [
            {
                "name": "Q1",
                "label": null,
                "min": 4,
                "max": 6,
                "step": 1
            },
            {
                "name": "Q2",
                "label": null,
                "min": 10,
                "max": 50,
                "step": 1
            },
            {
                "name": "Q3",
                "label": null,
                "min": 2,
                "max": 3,
                "step": 1
            }
        ],
        "calculated": [
            {
                "name": "T1",
                "function": "{{Q1}}*{{Q2}}+{{Q3}}",
                "temp": true
            },
            {
                "name": "A1",
                "label": "{{function}}",
                "function": "{{Q2}}"
            },
            {
                "name": "A2",
                "label": "{{function}}",
                "function": "{{Q3}}"
            }
        ],
        "uniques": true
    },
    "algorithm": {
        "name": "calculateOperation",
        "params": {
            "method": "equivLiteral",
            "keyboard": "NUMERICAL"
        }
    }
}</v>
      </c>
      <c r="AA233" s="8" t="s">
        <v>1211</v>
      </c>
      <c r="AB233" s="21" t="str">
        <f t="shared" si="2"/>
        <v>M3-NyO-20a-A-1</v>
      </c>
      <c r="AC233" s="21" t="str">
        <f t="shared" si="3"/>
        <v>M3-NyO-20a-A-1-EN</v>
      </c>
      <c r="AD233" s="20" t="s">
        <v>47</v>
      </c>
      <c r="AE233" s="23"/>
      <c r="AF233" s="9" t="s">
        <v>48</v>
      </c>
      <c r="AG233" s="9" t="s">
        <v>49</v>
      </c>
    </row>
    <row r="234" ht="112.5" customHeight="1">
      <c r="A234" s="9" t="s">
        <v>1194</v>
      </c>
      <c r="B234" s="8" t="s">
        <v>1195</v>
      </c>
      <c r="C234" s="9" t="s">
        <v>68</v>
      </c>
      <c r="D234" s="10" t="s">
        <v>36</v>
      </c>
      <c r="E234" s="11"/>
      <c r="F234" s="13" t="s">
        <v>1212</v>
      </c>
      <c r="G234" s="13"/>
      <c r="H234" s="12" t="s">
        <v>1213</v>
      </c>
      <c r="I234" s="11" t="s">
        <v>38</v>
      </c>
      <c r="J234" s="11" t="s">
        <v>92</v>
      </c>
      <c r="K234" s="12" t="s">
        <v>1214</v>
      </c>
      <c r="L234" s="13" t="s">
        <v>1206</v>
      </c>
      <c r="M234" s="14" t="s">
        <v>42</v>
      </c>
      <c r="N234" s="12" t="s">
        <v>1201</v>
      </c>
      <c r="O234" s="12" t="s">
        <v>1202</v>
      </c>
      <c r="P234" s="18"/>
      <c r="Q234" s="21"/>
      <c r="R234" s="18"/>
      <c r="S234" s="18"/>
      <c r="T234" s="18"/>
      <c r="U234" s="18"/>
      <c r="V234" s="18"/>
      <c r="W234" s="18"/>
      <c r="X234" s="21"/>
      <c r="Y234" s="20" t="s">
        <v>45</v>
      </c>
      <c r="Z234" s="13" t="str">
        <f t="shared" si="1"/>
        <v>{
    "id": "M3-NyO-20a-A-2-EN",
    "stimulus": "&lt;p&gt;In a trip {{T1}} students have to be distributed in {{Q1}} minibuses. How many students will travel in each minibus? And how many are left?&lt;/p&gt;",
    "template": "&lt;p&gt;Each minibus will carry {{response}} students, and {{response}} will be distributed between the minibuses in some way.&lt;/p&gt;",
    "hint": "&lt;p&gt;Divide the dividend by the divisor.&lt;/p&gt;",
    "feedback": "&lt;p&gt;A division is the distribution of a dividend as many times as indicated by the divisor.&lt;/p&gt;",
    "seed": {
        "parameters": [
            {
                "name": "Q1",
                "label": null,
                "min": 4,
                "max": 9,
                "step": 1
            },
            {
                "name": "Q2",
                "label": null,
                "min": 20,
                "max": 40,
                "step": 1
            },
            {
                "name": "Q3",
                "label": null,
                "min": 2,
                "max": 3,
                "step": 1
            }
        ],
        "calculated": [
            {
                "name": "T1",
                "function": "{{Q1}}*{{Q2}}+{{Q3}}",
                "temp": true
            },
            {
                "name": "A1",
                "label": "{{function}}",
                "function": "{{Q2}}"
            },
            {
                "name": "A2",
                "label": "{{function}}",
                "function": "{{Q3}}"
            }
        ],
        "uniques": true
    },
    "algorithm": {
        "name": "calculateOperation",
        "params": {
            "method": "equivLiteral",
            "keyboard": "NUMERICAL"
        }
    }
}</v>
      </c>
      <c r="AA234" s="8" t="s">
        <v>1215</v>
      </c>
      <c r="AB234" s="21" t="str">
        <f t="shared" si="2"/>
        <v>M3-NyO-20a-A-2</v>
      </c>
      <c r="AC234" s="21" t="str">
        <f t="shared" si="3"/>
        <v>M3-NyO-20a-A-2-EN</v>
      </c>
      <c r="AD234" s="20" t="s">
        <v>47</v>
      </c>
      <c r="AE234" s="23"/>
      <c r="AF234" s="9" t="s">
        <v>48</v>
      </c>
      <c r="AG234" s="9" t="s">
        <v>49</v>
      </c>
    </row>
    <row r="235" ht="112.5" customHeight="1">
      <c r="A235" s="9" t="s">
        <v>1194</v>
      </c>
      <c r="B235" s="8" t="s">
        <v>1195</v>
      </c>
      <c r="C235" s="9" t="s">
        <v>68</v>
      </c>
      <c r="D235" s="10" t="s">
        <v>36</v>
      </c>
      <c r="E235" s="11"/>
      <c r="F235" s="13" t="s">
        <v>1216</v>
      </c>
      <c r="G235" s="13"/>
      <c r="H235" s="12" t="s">
        <v>1217</v>
      </c>
      <c r="I235" s="11" t="s">
        <v>38</v>
      </c>
      <c r="J235" s="11" t="s">
        <v>92</v>
      </c>
      <c r="K235" s="12" t="s">
        <v>1218</v>
      </c>
      <c r="L235" s="13" t="s">
        <v>1206</v>
      </c>
      <c r="M235" s="14" t="s">
        <v>42</v>
      </c>
      <c r="N235" s="12" t="s">
        <v>1201</v>
      </c>
      <c r="O235" s="19" t="s">
        <v>1202</v>
      </c>
      <c r="P235" s="18"/>
      <c r="Q235" s="21"/>
      <c r="R235" s="18"/>
      <c r="S235" s="18"/>
      <c r="T235" s="18"/>
      <c r="U235" s="18"/>
      <c r="V235" s="18"/>
      <c r="W235" s="18"/>
      <c r="X235" s="21"/>
      <c r="Y235" s="20" t="s">
        <v>45</v>
      </c>
      <c r="Z235" s="13" t="str">
        <f t="shared" si="1"/>
        <v>{
    "id": "M3-NyO-20a-A-3-EN",
    "stimulus": "&lt;p&gt;Harry has distributed among his {{Q1}} friends a box with {{T1}} chocolates. How many chocolates does he give to each friend? And how many chocolates are left?&lt;/p&gt;",
    "template": "&lt;p&gt;Each friend gets {{response}} chocolates, and {{response}} are left.&lt;/p&gt;",
    "hint": "&lt;p&gt;Divide the dividend by the divisor.&lt;/p&gt;",
    "feedback": "&lt;p&gt;A division is the distribution of a dividend as many times as indicated by the divisor.&lt;/p&gt;",
    "seed": {
        "parameters": [
            {
                "name": "Q1",
                "label": null,
                "min": 5,
                "max": 9,
                "step": 1
            },
            {
                "name": "Q2",
                "label": null,
                "min": 10,
                "max": 20,
                "step": 1
            },
            {
                "name": "Q3",
                "label": null,
                "min": 2,
                "max": 4,
                "step": 1
            }
        ],
        "calculated": [
            {
                "name": "T1",
                "function": "{{Q1}}*{{Q2}}+{{Q3}}",
                "temp": true
            },
            {
                "name": "A1",
                "label": "{{function}}",
                "function": "{{Q2}}"
            },
            {
                "name": "A2",
                "label": "{{function}}",
                "function": "{{Q3}}"
            }
        ],
        "uniques": true
    },
    "algorithm": {
        "name": "calculateOperation",
        "params": {
            "method": "equivLiteral",
            "keyboard": "NUMERICAL"
        }
    }
}</v>
      </c>
      <c r="AA235" s="8" t="s">
        <v>1219</v>
      </c>
      <c r="AB235" s="21" t="str">
        <f t="shared" si="2"/>
        <v>M3-NyO-20a-A-3</v>
      </c>
      <c r="AC235" s="21" t="str">
        <f t="shared" si="3"/>
        <v>M3-NyO-20a-A-3-EN</v>
      </c>
      <c r="AD235" s="20" t="s">
        <v>47</v>
      </c>
      <c r="AE235" s="23"/>
      <c r="AF235" s="9" t="s">
        <v>48</v>
      </c>
      <c r="AG235" s="9" t="s">
        <v>49</v>
      </c>
    </row>
    <row r="236" ht="112.5" customHeight="1">
      <c r="A236" s="9" t="s">
        <v>1194</v>
      </c>
      <c r="B236" s="8" t="s">
        <v>1195</v>
      </c>
      <c r="C236" s="9" t="s">
        <v>68</v>
      </c>
      <c r="D236" s="10" t="s">
        <v>36</v>
      </c>
      <c r="E236" s="11"/>
      <c r="F236" s="13" t="s">
        <v>1220</v>
      </c>
      <c r="G236" s="13"/>
      <c r="H236" s="12" t="s">
        <v>1221</v>
      </c>
      <c r="I236" s="11" t="s">
        <v>38</v>
      </c>
      <c r="J236" s="11" t="s">
        <v>92</v>
      </c>
      <c r="K236" s="12" t="s">
        <v>1222</v>
      </c>
      <c r="L236" s="13" t="s">
        <v>1206</v>
      </c>
      <c r="M236" s="14" t="s">
        <v>42</v>
      </c>
      <c r="N236" s="12" t="s">
        <v>1201</v>
      </c>
      <c r="O236" s="19" t="s">
        <v>1202</v>
      </c>
      <c r="P236" s="18"/>
      <c r="Q236" s="21"/>
      <c r="R236" s="18"/>
      <c r="S236" s="18"/>
      <c r="T236" s="18"/>
      <c r="U236" s="18"/>
      <c r="V236" s="18"/>
      <c r="W236" s="18"/>
      <c r="X236" s="21"/>
      <c r="Y236" s="20" t="s">
        <v>45</v>
      </c>
      <c r="Z236" s="13" t="str">
        <f t="shared" si="1"/>
        <v>{
    "id": "M3-NyO-20a-A-4-EN",
    "stimulus": "&lt;p&gt;A company will distribute {{T1}} phones among the {{Q1}} stores in a city. How many phones will each store receive? And how many will not be distributed?&lt;/ p&gt;",
    "template": "&lt;p&gt;Each store will receive {{response}} phones, and {{response}} will not be distributed.&lt;/p&gt;",
    "hint": "&lt;p&gt;Divide the dividend by the divisor.&lt;/p&gt;",
    "feedback": "&lt;p&gt;A division is the distribution of a dividend as many times as indicated by the divisor.&lt;/p&gt;",
    "seed": {
        "parameters": [
            {
                "name": "Q1",
                "label": null,
                "min": 6,
                "max": 9,
                "step": 1
            },
            {
                "name": "Q2",
                "label": null,
                "min": 50,
                "max": 99,
                "step": 1
            },
            {
                "name": "Q3",
                "label": null,
                "min": 2,
                "max": 5,
                "step": 1
            }
        ],
        "calculated": [
            {
                "name": "T1",
                "function": "{{Q1}}*{{Q2}}+{{Q3}}",
                "temp": true
            },
            {
                "name": "A1",
                "label": "{{function}}",
                "function": "{{Q2}}"
            },
            {
                "name": "A2",
                "label": "{{function}}",
                "function": "{{Q3}}"
            }
        ],
        "uniques": true
    },
    "algorithm": {
        "name": "calculateOperation",
        "params": {
            "method": "equivLiteral",
            "keyboard": "NUMERICAL"
        }
    }
}</v>
      </c>
      <c r="AA236" s="8" t="s">
        <v>1223</v>
      </c>
      <c r="AB236" s="21" t="str">
        <f t="shared" si="2"/>
        <v>M3-NyO-20a-A-4</v>
      </c>
      <c r="AC236" s="21" t="str">
        <f t="shared" si="3"/>
        <v>M3-NyO-20a-A-4-EN</v>
      </c>
      <c r="AD236" s="20" t="s">
        <v>47</v>
      </c>
      <c r="AE236" s="23"/>
      <c r="AF236" s="9" t="s">
        <v>48</v>
      </c>
      <c r="AG236" s="9" t="s">
        <v>49</v>
      </c>
    </row>
    <row r="237" ht="112.5" customHeight="1">
      <c r="A237" s="9" t="s">
        <v>1194</v>
      </c>
      <c r="B237" s="8" t="s">
        <v>1195</v>
      </c>
      <c r="C237" s="9" t="s">
        <v>68</v>
      </c>
      <c r="D237" s="10" t="s">
        <v>36</v>
      </c>
      <c r="E237" s="11"/>
      <c r="F237" s="13" t="s">
        <v>1224</v>
      </c>
      <c r="G237" s="13"/>
      <c r="H237" s="12" t="s">
        <v>1225</v>
      </c>
      <c r="I237" s="11" t="s">
        <v>38</v>
      </c>
      <c r="J237" s="11" t="s">
        <v>92</v>
      </c>
      <c r="K237" s="12" t="s">
        <v>1226</v>
      </c>
      <c r="L237" s="13" t="s">
        <v>1206</v>
      </c>
      <c r="M237" s="14" t="s">
        <v>42</v>
      </c>
      <c r="N237" s="12" t="s">
        <v>1201</v>
      </c>
      <c r="O237" s="19" t="s">
        <v>1202</v>
      </c>
      <c r="P237" s="18"/>
      <c r="Q237" s="21"/>
      <c r="R237" s="18"/>
      <c r="S237" s="18"/>
      <c r="T237" s="18"/>
      <c r="U237" s="18"/>
      <c r="V237" s="18"/>
      <c r="W237" s="18"/>
      <c r="X237" s="21"/>
      <c r="Y237" s="20" t="s">
        <v>45</v>
      </c>
      <c r="Z237" s="13" t="str">
        <f t="shared" si="1"/>
        <v>{
    "id": "M3-NyO-20a-A-5-EN",
    "stimulus": "&lt;p&gt;Juliet has a collection of {{T1}} stickers from different parts of the world. She wants to divide them into {{Q1}} envelopes to keep them organized. How many stickers does she have to put in each envelope? And how many stickers are not distributed?&lt;/p&gt;",
    "template": "&lt;p&gt;She has to put {{response}} stickers in every envelope and has {{response}} left.&lt;/p&gt;",
    "hint": "&lt;p&gt;Divide the dividend by the divisor.&lt;/p&gt;",
    "feedback": "&lt;p&gt;A division is the distribution of a dividend as many times as indicated by the divisor.&lt;/p&gt;",
    "seed": {
        "parameters": [
            {
                "name": "Q1",
                "label": null,
                "min": 5,
                "max": 9,
                "step": 1
            },
            {
                "name": "Q2",
                "label": null,
                "min": 30,
                "max": 60,
                "step": 1
            },
            {
                "name": "Q3",
                "label": null,
                "min": 2,
                "max": 4,
                "step": 1
            }
        ],
        "calculated": [
            {
                "name": "T1",
                "function": "{{Q1}}*{{Q2}}+{{Q3}}",
                "temp": true
            },
            {
                "name": "A1",
                "label": "{{function}}",
                "function": "{{Q2}}"
            },
            {
                "name": "A2",
                "label": "{{function}}",
                "function": "{{Q3}}"
            }
        ],
        "uniques": true
    },
    "algorithm": {
        "name": "calculateOperation",
        "params": {
            "method": "equivLiteral",
            "keyboard": "NUMERICAL"
        }
    }
}</v>
      </c>
      <c r="AA237" s="8" t="s">
        <v>1227</v>
      </c>
      <c r="AB237" s="21" t="str">
        <f t="shared" si="2"/>
        <v>M3-NyO-20a-A-5</v>
      </c>
      <c r="AC237" s="21" t="str">
        <f t="shared" si="3"/>
        <v>M3-NyO-20a-A-5-EN</v>
      </c>
      <c r="AD237" s="20" t="s">
        <v>47</v>
      </c>
      <c r="AE237" s="23"/>
      <c r="AF237" s="9" t="s">
        <v>48</v>
      </c>
      <c r="AG237" s="9" t="s">
        <v>49</v>
      </c>
    </row>
    <row r="238" ht="112.5" customHeight="1">
      <c r="A238" s="9" t="s">
        <v>1228</v>
      </c>
      <c r="B238" s="8" t="s">
        <v>1229</v>
      </c>
      <c r="C238" s="9" t="s">
        <v>35</v>
      </c>
      <c r="D238" s="10" t="s">
        <v>36</v>
      </c>
      <c r="E238" s="11"/>
      <c r="F238" s="13" t="s">
        <v>1230</v>
      </c>
      <c r="G238" s="13"/>
      <c r="H238" s="12"/>
      <c r="I238" s="11" t="s">
        <v>38</v>
      </c>
      <c r="J238" s="11" t="s">
        <v>309</v>
      </c>
      <c r="K238" s="13" t="s">
        <v>1231</v>
      </c>
      <c r="L238" s="13" t="s">
        <v>1232</v>
      </c>
      <c r="M238" s="14" t="s">
        <v>42</v>
      </c>
      <c r="N238" s="15" t="s">
        <v>1233</v>
      </c>
      <c r="O238" s="15" t="s">
        <v>1234</v>
      </c>
      <c r="P238" s="16"/>
      <c r="Q238" s="17"/>
      <c r="R238" s="18"/>
      <c r="S238" s="18"/>
      <c r="T238" s="18"/>
      <c r="U238" s="18"/>
      <c r="V238" s="18"/>
      <c r="W238" s="18"/>
      <c r="X238" s="21"/>
      <c r="Y238" s="20" t="s">
        <v>45</v>
      </c>
      <c r="Z238" s="13" t="str">
        <f t="shared" si="1"/>
        <v>{
    "id": "M3-NyO-20b-I-1-EN",
    "stimulus": "&lt;p&gt;In the following division, what is the value of ⬤?&lt;/p&gt;&lt;p style=\"text-align: center\"&gt;{{T1}} : ⬤ = {{Q1}}&lt;/p&gt;",
    "hint": "&lt;p&gt;To check a division follow this:&lt;/p&gt;&lt;p style=\"text-align: center\"&gt;dividend = divisor × quotient + remainder&lt;/p&gt;",
    "feedback": "&lt;p&gt;To check a division follow this:&lt;/p&gt;&lt;p style=\"text-align: center\"&gt;dividend = divisor × quotient + remainder&lt;/p&gt;&lt;p&gt;Therefore, ⬤ is a number that satisfies this condition: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v>
      </c>
      <c r="AA238" s="8" t="s">
        <v>1235</v>
      </c>
      <c r="AB238" s="21" t="str">
        <f t="shared" si="2"/>
        <v>M3-NyO-20b-I-1</v>
      </c>
      <c r="AC238" s="21" t="str">
        <f t="shared" si="3"/>
        <v>M3-NyO-20b-I-1-EN</v>
      </c>
      <c r="AD238" s="20" t="s">
        <v>47</v>
      </c>
      <c r="AE238" s="9"/>
      <c r="AF238" s="9" t="s">
        <v>48</v>
      </c>
      <c r="AG238" s="9" t="s">
        <v>49</v>
      </c>
    </row>
    <row r="239" ht="112.5" customHeight="1">
      <c r="A239" s="9" t="s">
        <v>1228</v>
      </c>
      <c r="B239" s="8" t="s">
        <v>1229</v>
      </c>
      <c r="C239" s="9" t="s">
        <v>35</v>
      </c>
      <c r="D239" s="10" t="s">
        <v>36</v>
      </c>
      <c r="E239" s="11"/>
      <c r="F239" s="12" t="s">
        <v>1236</v>
      </c>
      <c r="G239" s="12"/>
      <c r="H239" s="12"/>
      <c r="I239" s="11" t="s">
        <v>38</v>
      </c>
      <c r="J239" s="11" t="s">
        <v>309</v>
      </c>
      <c r="K239" s="12" t="s">
        <v>1237</v>
      </c>
      <c r="L239" s="13" t="s">
        <v>1238</v>
      </c>
      <c r="M239" s="14" t="s">
        <v>42</v>
      </c>
      <c r="N239" s="15" t="s">
        <v>1233</v>
      </c>
      <c r="O239" s="15" t="s">
        <v>1239</v>
      </c>
      <c r="P239" s="16"/>
      <c r="Q239" s="17"/>
      <c r="R239" s="18"/>
      <c r="S239" s="18"/>
      <c r="T239" s="18"/>
      <c r="U239" s="18"/>
      <c r="V239" s="18"/>
      <c r="W239" s="18"/>
      <c r="X239" s="21"/>
      <c r="Y239" s="20" t="s">
        <v>45</v>
      </c>
      <c r="Z239" s="13" t="str">
        <f t="shared" si="1"/>
        <v>{
    "id": "M3-NyO-20b-I-2-EN",
    "stimulus": "&lt;p&gt;In the following division, what is the value of ⬤?&lt;/p&gt;&lt;p style=\"text-align: center\"&gt;⬤ : {{Q2}} = {{Q1}}&lt;/p&gt;",
    "hint": "&lt;p&gt;To check a division follow this:&lt;/p&gt;&lt;p style=\"text-align: center\"&gt;dividend = divisor × quotient + remainder&lt;/p&gt;",
    "feedback": "&lt;p&gt;To check a division follow this:&lt;/p&gt;&lt;p style=\"text-align: center\"&gt;dividend = divisor × quotient + remainder&lt;/p&gt;&lt;p&gt;Therefore:&lt;/p&gt;&lt;p style=\"text-align: center\"&gt;⬤ = {{Q1}} × {{Q2}} = {{T1}}&lt;/p&gt;",
    "seed": {
        "parameters": [
            {
                "name": "Q1",
                "label": null,
                "min": 5,
                "max": 9,
                "step": 1
            },
            {
                "name": "Q2",
                "label": null,
                "min": 2,
                "max": 4,
                "step": 1
            }
        ],
        "calculated": [
            {
                "name": "T1",
                "function": "{{Q1}}*{{Q2}}",
                "temp": true
            },
            {
                "name": "T2",
                "function": "math.floor({{Q1}}/{{Q2}})",
                "temp": true
            },
            {
                "name": "T3",
                "function": "{{Q1}}+{{Q2}}",
                "temp": true
            },
            {
                "name": "T4",
                "function": "math.abs({{Q1}}-{{Q2}})",
                "temp": true
            },
            {
                "name": "A1",
                "label": "⬤ = {{function}}",
                "function": "{{T1}}"
            },
            {
                "name": "A2",
                "label": "⬤ = {{function}}",
                "function": "{{T2}}",
                "incorrect": true
            },
            {
                "name": "A3",
                "label": "⬤ = {{function}}",
                "function": "{{T3}}",
                "incorrect": true
            },
            {
                "name": "A4",
                "label": "⬤ = {{function}}",
                "function": "{{T4}}",
                "incorrect": true
            }
        ],
        "uniques": true
    },
    "algorithm": {
        "name": "trueFalse",
        "template": "Multiple choice – standard",
        "params": {
            "countCorrect": 1,
            "countIncorrect": 2,
            "showCheckIcon": false,
            "columns": 3
        }
    }
}</v>
      </c>
      <c r="AA239" s="8" t="s">
        <v>1240</v>
      </c>
      <c r="AB239" s="21" t="str">
        <f t="shared" si="2"/>
        <v>M3-NyO-20b-I-2</v>
      </c>
      <c r="AC239" s="21" t="str">
        <f t="shared" si="3"/>
        <v>M3-NyO-20b-I-2-EN</v>
      </c>
      <c r="AD239" s="20" t="s">
        <v>47</v>
      </c>
      <c r="AE239" s="9"/>
      <c r="AF239" s="9" t="s">
        <v>48</v>
      </c>
      <c r="AG239" s="9" t="s">
        <v>49</v>
      </c>
    </row>
    <row r="240" ht="112.5" customHeight="1">
      <c r="A240" s="9" t="s">
        <v>1228</v>
      </c>
      <c r="B240" s="8" t="s">
        <v>1229</v>
      </c>
      <c r="C240" s="9" t="s">
        <v>50</v>
      </c>
      <c r="D240" s="10" t="s">
        <v>36</v>
      </c>
      <c r="E240" s="11"/>
      <c r="F240" s="12" t="s">
        <v>1241</v>
      </c>
      <c r="G240" s="12"/>
      <c r="H240" s="12"/>
      <c r="I240" s="11" t="s">
        <v>38</v>
      </c>
      <c r="J240" s="11" t="s">
        <v>92</v>
      </c>
      <c r="K240" s="12" t="s">
        <v>1242</v>
      </c>
      <c r="L240" s="13" t="s">
        <v>1074</v>
      </c>
      <c r="M240" s="14" t="s">
        <v>42</v>
      </c>
      <c r="N240" s="15" t="s">
        <v>1233</v>
      </c>
      <c r="O240" s="15" t="s">
        <v>1234</v>
      </c>
      <c r="P240" s="16"/>
      <c r="Q240" s="17"/>
      <c r="R240" s="26"/>
      <c r="S240" s="26"/>
      <c r="T240" s="18"/>
      <c r="U240" s="26"/>
      <c r="V240" s="26"/>
      <c r="W240" s="8"/>
      <c r="X240" s="21"/>
      <c r="Y240" s="20" t="s">
        <v>45</v>
      </c>
      <c r="Z240" s="13" t="str">
        <f t="shared" si="1"/>
        <v>{
    "id": "M3-NyO-20b-E-1-EN",
    "stimulus": "&lt;p&gt;Complete the following division.&lt;/p&gt;",
    "template": "&lt;p style=\"text-align: center\"&gt;{{T1}} : {{response}} = {{Q1}}&lt;/p&gt;",
    "hint": "&lt;p&gt;To check a division follow this:&lt;/p&gt;&lt;p style=\"text-align: center\"&gt;dividend = divisor × quotient + remainder&lt;/p&gt;",
    "feedback": "&lt;p&gt;To check a division follow this:&lt;/p&gt;&lt;p style=\"text-align: center\"&gt;dividend = divisor × quotient + remainder&lt;/p&gt;&lt;p&gt;Therefore, ⬤ is a number that satisfies this condition: {{Q1}} × ⬤ = {{T1}}&lt;/p&gt;",
    "seed": {
        "parameters": [
            {
                "name": "Q1",
                "label": null,
                "min": 10,
                "max": 50,
                "step": 1
            },
            {
                "name": "Q2",
                "label": null,
                "min": 2,
                "max": 9,
                "step": 1
            }
        ],
        "calculated": [
            {
                "name": "T1",
                "function": "{{Q1}}*{{Q2}}",
                "temp": true
            },
            {
                "name": "A1",
                "label": "{{function}}",
                "function": "{{Q2}}"
            }
        ],
        "uniques": true
    },
    "algorithm": {
        "name": "calculateOperation",
        "params": {
            "method": "equivLiteral",
            "keyboard": "NUMERICAL"
        }
    }
}</v>
      </c>
      <c r="AA240" s="8" t="s">
        <v>1243</v>
      </c>
      <c r="AB240" s="21" t="str">
        <f t="shared" si="2"/>
        <v>M3-NyO-20b-E-1</v>
      </c>
      <c r="AC240" s="21" t="str">
        <f t="shared" si="3"/>
        <v>M3-NyO-20b-E-1-EN</v>
      </c>
      <c r="AD240" s="20" t="s">
        <v>47</v>
      </c>
      <c r="AE240" s="9"/>
      <c r="AF240" s="9" t="s">
        <v>48</v>
      </c>
      <c r="AG240" s="9" t="s">
        <v>49</v>
      </c>
    </row>
    <row r="241" ht="112.5" customHeight="1">
      <c r="A241" s="9" t="s">
        <v>1228</v>
      </c>
      <c r="B241" s="8" t="s">
        <v>1229</v>
      </c>
      <c r="C241" s="9" t="s">
        <v>50</v>
      </c>
      <c r="D241" s="10" t="s">
        <v>36</v>
      </c>
      <c r="E241" s="11"/>
      <c r="F241" s="12" t="s">
        <v>1244</v>
      </c>
      <c r="G241" s="12"/>
      <c r="H241" s="12"/>
      <c r="I241" s="11" t="s">
        <v>38</v>
      </c>
      <c r="J241" s="11" t="s">
        <v>92</v>
      </c>
      <c r="K241" s="12" t="s">
        <v>1245</v>
      </c>
      <c r="L241" s="13" t="s">
        <v>788</v>
      </c>
      <c r="M241" s="14" t="s">
        <v>42</v>
      </c>
      <c r="N241" s="15" t="s">
        <v>1233</v>
      </c>
      <c r="O241" s="15" t="s">
        <v>1246</v>
      </c>
      <c r="P241" s="15"/>
      <c r="Q241" s="17"/>
      <c r="R241" s="26"/>
      <c r="S241" s="26"/>
      <c r="T241" s="18"/>
      <c r="U241" s="26"/>
      <c r="V241" s="26"/>
      <c r="W241" s="8"/>
      <c r="X241" s="21"/>
      <c r="Y241" s="20" t="s">
        <v>45</v>
      </c>
      <c r="Z241" s="13" t="str">
        <f t="shared" si="1"/>
        <v>{
    "id": "M3-NyO-20b-E-2-EN",
    "stimulus": "&lt;p&gt;Complete the following division.&lt;/p&gt;",
    "template": "&lt;p style=\"text-align: center\"&gt;{{response}} : {{Q2}} = {{Q1}}&lt;/p&gt;",
    "hint": "&lt;p&gt;To check a division follow this:&lt;/p&gt;&lt;p style=\"text-align: center\"&gt;dividend = divisor × quotient + remainder&lt;/p&gt;",
    "feedback": "&lt;p&gt;To check a division follow this:&lt;/p&gt;&lt;p style=\"text-align: center\"&gt;dividend = divisor × quotient + remainder&lt;/p&gt;&lt;p&gt;Therefore:&lt;/p&gt;&lt;p style=\"text-align: center\"&gt;dividend = {{Q1}} × {{Q2}} = {{T1}}&lt;/p&gt;",
    "seed": {
        "parameters": [
            {
                "name": "Q1",
                "label": null,
                "min": 2,
                "max": 9,
                "step": 1
            },
            {
                "name": "Q2",
                "label": null,
                "min": 2,
                "max": 9,
                "step": 1
            }
        ],
        "calculated": [
            {
                "name": "T1",
                "function": "{{Q1}}*{{Q2}}",
                "temp": true
            },
            {
                "name": "A1",
                "label": "{{function}}",
                "function": "{{Q1}}*{{Q2}}"
            }
        ],
        "uniques": true
    },
    "algorithm": {
        "name": "calculateOperation",
        "params": {
            "method": "equivLiteral",
            "keyboard": "NUMERICAL"
        }
    }
}</v>
      </c>
      <c r="AA241" s="8" t="s">
        <v>1247</v>
      </c>
      <c r="AB241" s="21" t="str">
        <f t="shared" si="2"/>
        <v>M3-NyO-20b-E-2</v>
      </c>
      <c r="AC241" s="21" t="str">
        <f t="shared" si="3"/>
        <v>M3-NyO-20b-E-2-EN</v>
      </c>
      <c r="AD241" s="20" t="s">
        <v>47</v>
      </c>
      <c r="AE241" s="9"/>
      <c r="AF241" s="9" t="s">
        <v>48</v>
      </c>
      <c r="AG241" s="9" t="s">
        <v>49</v>
      </c>
    </row>
    <row r="242" ht="112.5" customHeight="1">
      <c r="A242" s="9" t="s">
        <v>1228</v>
      </c>
      <c r="B242" s="8" t="s">
        <v>1229</v>
      </c>
      <c r="C242" s="9" t="s">
        <v>68</v>
      </c>
      <c r="D242" s="10" t="s">
        <v>36</v>
      </c>
      <c r="E242" s="11"/>
      <c r="F242" s="13" t="s">
        <v>1248</v>
      </c>
      <c r="G242" s="13"/>
      <c r="H242" s="12"/>
      <c r="I242" s="11" t="s">
        <v>38</v>
      </c>
      <c r="J242" s="11" t="s">
        <v>92</v>
      </c>
      <c r="K242" s="12" t="s">
        <v>1249</v>
      </c>
      <c r="L242" s="13" t="s">
        <v>788</v>
      </c>
      <c r="M242" s="14" t="s">
        <v>42</v>
      </c>
      <c r="N242" s="15" t="s">
        <v>1250</v>
      </c>
      <c r="O242" s="15" t="s">
        <v>1251</v>
      </c>
      <c r="P242" s="15"/>
      <c r="Q242" s="17"/>
      <c r="R242" s="26"/>
      <c r="S242" s="26"/>
      <c r="T242" s="18"/>
      <c r="U242" s="26"/>
      <c r="V242" s="26"/>
      <c r="W242" s="18"/>
      <c r="X242" s="21"/>
      <c r="Y242" s="20" t="s">
        <v>45</v>
      </c>
      <c r="Z242" s="13" t="str">
        <f t="shared" si="1"/>
        <v>{
    "id": "M3-NyO-20b-A-1-EN",
    "stimulus": "&lt;p&gt;Joe has divided his collection of marbles among his {{Q1}} granddaughters. If each received {{Q2}} marbles, how many marbles were in the collection?&lt;/p&gt;",
    "template": "&lt;p&gt;The collection consisted of {{response}} marbles.&lt;/p&gt;",
    "hint": "&lt;p&gt;The operation of the statement is:&lt;/p&gt;&lt;p style=\"text-align: center\"&gt;... : {{Q1}} granddaughters = {{Q2}} marbles&lt;/p&gt;",
    "feedback": "&lt;p&gt;The operation of the statement is:&lt;/p&gt;&lt;p style=\"text-align: center\"&gt;... : {{Q1}} granddaughters = {{Q2}} marbles&lt;/p&gt;&lt;p&gt;According to the test of the division:&lt;/p&gt;&lt;p style=\"text-align: center\"&gt;dividend = divisor × quotient + remainder&lt;/p&gt;&lt;p&gt;Therefore, Joe's collection consisted of these marbles:&lt;/p&gt;&lt;p style=\"text-align: center\"&gt;dividend = {{Q1}} × {{Q2}} = {{T1}}&lt;/p&gt;",
    "seed": {
        "parameters": [
            {
                "name": "Q1",
                "label": null,
                "min": 2,
                "max": 8,
                "step": 1
            },
            {
                "name": "Q2",
                "label": null,
                "min": 5,
                "max": 20,
                "step": 1
            }
        ],
        "calculated": [
            {
                "name": "T1",
                "function": "{{Q1}}*{{Q2}}",
                "temp": true
            },
            {
                "name": "A1",
                "label": "{{function}}",
                "function": "{{Q1}}*{{Q2}}"
            }
        ],
        "uniques": true
    },
    "algorithm": {
        "name": "calculateOperation",
        "params": {
            "method": "equivLiteral",
            "keyboard": "NUMERICAL"
        }
    }
}</v>
      </c>
      <c r="AA242" s="8" t="s">
        <v>1252</v>
      </c>
      <c r="AB242" s="21" t="str">
        <f t="shared" si="2"/>
        <v>M3-NyO-20b-A-1</v>
      </c>
      <c r="AC242" s="21" t="str">
        <f t="shared" si="3"/>
        <v>M3-NyO-20b-A-1-EN</v>
      </c>
      <c r="AD242" s="20" t="s">
        <v>47</v>
      </c>
      <c r="AE242" s="9"/>
      <c r="AF242" s="9" t="s">
        <v>48</v>
      </c>
      <c r="AG242" s="9" t="s">
        <v>49</v>
      </c>
    </row>
    <row r="243" ht="112.5" customHeight="1">
      <c r="A243" s="9" t="s">
        <v>1228</v>
      </c>
      <c r="B243" s="8" t="s">
        <v>1229</v>
      </c>
      <c r="C243" s="9" t="s">
        <v>68</v>
      </c>
      <c r="D243" s="10" t="s">
        <v>36</v>
      </c>
      <c r="E243" s="11"/>
      <c r="F243" s="13" t="s">
        <v>1253</v>
      </c>
      <c r="G243" s="13"/>
      <c r="H243" s="12"/>
      <c r="I243" s="11"/>
      <c r="J243" s="11" t="s">
        <v>92</v>
      </c>
      <c r="K243" s="12" t="s">
        <v>1254</v>
      </c>
      <c r="L243" s="13" t="s">
        <v>788</v>
      </c>
      <c r="M243" s="49" t="s">
        <v>42</v>
      </c>
      <c r="N243" s="8" t="s">
        <v>1255</v>
      </c>
      <c r="O243" s="8" t="s">
        <v>1256</v>
      </c>
      <c r="P243" s="18"/>
      <c r="Q243" s="21"/>
      <c r="R243" s="8"/>
      <c r="S243" s="8"/>
      <c r="T243" s="18"/>
      <c r="U243" s="8"/>
      <c r="V243" s="8"/>
      <c r="W243" s="18"/>
      <c r="X243" s="21"/>
      <c r="Y243" s="20" t="s">
        <v>45</v>
      </c>
      <c r="Z243" s="13" t="str">
        <f t="shared" si="1"/>
        <v>{
    "id": "M3-NyO-20b-A-2-EN",
    "stimulus": "&lt;p&gt;The {{Q1}} guests at a birthday party received {{Q2}} peach juices each. How many juices were there at the party?&lt;/p&gt;",
    "template": "&lt;p&gt;There were {{response}} juices at the party.&lt;/p&gt;",
    "hint": "&lt;p&gt;The operation of the statement is:&lt;/p&gt;&lt;p style=\"text-align: center\"&gt;... : {{Q1}} guests = {{Q2}} juices&lt;/p&gt;",
    "feedback": "&lt;p&gt;The operation of the statement is:&lt;/p&gt;&lt;p style=\"text-align: center\"&gt;... : {{Q1}} guests = {{Q2}} juices&lt;/p&gt;&lt;p&gt;According to the test of the division:&lt;/p&gt;&lt;p style=\"text-align: center\"&gt;dividend = divisor × quotient + remainder&lt;/p&gt;&lt;p&gt;So, these are the juices that were at the party:&lt;/p&gt;&lt;p style=\"text-align: center\"&gt;dividend = {{Q1}} × {{Q2}} = {{A1}}&lt;/p&gt;",
    "seed": {
        "parameters": [
            {
                "name": "Q1",
                "label": null,
                "min": 10,
                "max": 40,
                "step": 1
            },
            {
                "name": "Q2",
                "label": null,
                "min": 2,
                "max": 5,
                "step": 1
            }
        ],
        "calculated": [
            {
                "name": "A1",
                "label": "{{function}}",
                "function": "{{Q1}}*{{Q2}}"
            }
        ],
        "uniques": true
    },
    "algorithm": {
        "name": "calculateOperation",
        "params": {
            "method": "equivLiteral",
            "keyboard": "NUMERICAL"
        }
    }
}</v>
      </c>
      <c r="AA243" s="8" t="s">
        <v>1257</v>
      </c>
      <c r="AB243" s="21" t="str">
        <f t="shared" si="2"/>
        <v>M3-NyO-20b-A-2</v>
      </c>
      <c r="AC243" s="21" t="str">
        <f t="shared" si="3"/>
        <v>M3-NyO-20b-A-2-EN</v>
      </c>
      <c r="AD243" s="20" t="s">
        <v>47</v>
      </c>
      <c r="AE243" s="23"/>
      <c r="AF243" s="9" t="s">
        <v>48</v>
      </c>
      <c r="AG243" s="9" t="s">
        <v>49</v>
      </c>
    </row>
    <row r="244" ht="112.5" customHeight="1">
      <c r="A244" s="9" t="s">
        <v>1228</v>
      </c>
      <c r="B244" s="8" t="s">
        <v>1229</v>
      </c>
      <c r="C244" s="9" t="s">
        <v>68</v>
      </c>
      <c r="D244" s="10" t="s">
        <v>36</v>
      </c>
      <c r="E244" s="11"/>
      <c r="F244" s="13" t="s">
        <v>1258</v>
      </c>
      <c r="G244" s="13"/>
      <c r="H244" s="12"/>
      <c r="I244" s="11" t="s">
        <v>38</v>
      </c>
      <c r="J244" s="11" t="s">
        <v>92</v>
      </c>
      <c r="K244" s="13" t="s">
        <v>1259</v>
      </c>
      <c r="L244" s="13" t="s">
        <v>788</v>
      </c>
      <c r="M244" s="49" t="s">
        <v>42</v>
      </c>
      <c r="N244" s="8" t="s">
        <v>1260</v>
      </c>
      <c r="O244" s="8" t="s">
        <v>1261</v>
      </c>
      <c r="P244" s="18"/>
      <c r="Q244" s="21"/>
      <c r="R244" s="8"/>
      <c r="S244" s="8"/>
      <c r="T244" s="18"/>
      <c r="U244" s="8"/>
      <c r="V244" s="8"/>
      <c r="W244" s="18"/>
      <c r="X244" s="21"/>
      <c r="Y244" s="20" t="s">
        <v>45</v>
      </c>
      <c r="Z244" s="13" t="str">
        <f t="shared" si="1"/>
        <v>{
    "id": "M3-NyO-20b-A-3-EN",
    "stimulus": "&lt;p&gt;For a class assignment, the teacher has divided her students into {{Q1}} groups of {{Q2}} people each. Calculate how many students are in the classroom.&lt;/p&gt;",
    "template": "&lt;p&gt;There are {{response}} students in the classroom.&lt;/p&gt;",
    "hint": "&lt;p&gt;The operation of the statement is:&lt;/p&gt;&lt;p style=\"text-align: center\"&gt;... : {{Q1}} groups = {{Q2}} students&lt;/p&gt;",
    "feedback": "&lt;p&gt;The operation of the statement is:&lt;/p&gt;&lt;p style=\"text-align: center\"&gt;... : {{Q1}} groups = {{Q2}} students&lt;/p&gt;&lt;p&gt;According to the test of the division:&lt;/p&gt;&lt;p style=\"text-align: center\"&gt;dividend = divisor × quotient + remainder&lt;/p&gt;&lt;p&gt;Therefore, these are the students in the classroom:&lt;/p&gt;&lt;p style=\"text-align: center\"&gt;dividend = {{Q1}} × {{Q2}} = {{A1}}&lt;/p&gt;",
    "seed": {
        "parameters": [
            {
                "name": "Q1",
                "label": null,
                "list": [
                    4,
                    5,
                    6
                ]
            },
            {
                "name": "Q2",
                "label": null,
                "min": 3,
                "max": 8,
                "step": 1
            }
        ],
        "calculated": [
            {
                "name": "A1",
                "label": "{{function}}",
                "function": "{{Q1}}*{{Q2}}"
            }
        ],
        "uniques": true
    },
    "algorithm": {
        "name": "calculateOperation",
        "params": {
            "method": "equivLiteral",
            "keyboard": "NUMERICAL"
        }
    }
}</v>
      </c>
      <c r="AA244" s="8" t="s">
        <v>1262</v>
      </c>
      <c r="AB244" s="21" t="str">
        <f t="shared" si="2"/>
        <v>M3-NyO-20b-A-3</v>
      </c>
      <c r="AC244" s="21" t="str">
        <f t="shared" si="3"/>
        <v>M3-NyO-20b-A-3-EN</v>
      </c>
      <c r="AD244" s="20" t="s">
        <v>47</v>
      </c>
      <c r="AE244" s="23"/>
      <c r="AF244" s="9" t="s">
        <v>48</v>
      </c>
      <c r="AG244" s="9" t="s">
        <v>49</v>
      </c>
    </row>
    <row r="245" ht="112.5" customHeight="1">
      <c r="A245" s="9" t="s">
        <v>1228</v>
      </c>
      <c r="B245" s="8" t="s">
        <v>1229</v>
      </c>
      <c r="C245" s="9" t="s">
        <v>68</v>
      </c>
      <c r="D245" s="10" t="s">
        <v>36</v>
      </c>
      <c r="E245" s="11"/>
      <c r="F245" s="13" t="s">
        <v>1263</v>
      </c>
      <c r="G245" s="13"/>
      <c r="H245" s="12"/>
      <c r="I245" s="11"/>
      <c r="J245" s="11" t="s">
        <v>92</v>
      </c>
      <c r="K245" s="12" t="s">
        <v>1264</v>
      </c>
      <c r="L245" s="12" t="s">
        <v>788</v>
      </c>
      <c r="M245" s="49" t="s">
        <v>42</v>
      </c>
      <c r="N245" s="8" t="s">
        <v>1265</v>
      </c>
      <c r="O245" s="8" t="s">
        <v>1266</v>
      </c>
      <c r="P245" s="18"/>
      <c r="Q245" s="21"/>
      <c r="R245" s="8"/>
      <c r="S245" s="8"/>
      <c r="T245" s="18"/>
      <c r="U245" s="8"/>
      <c r="V245" s="8"/>
      <c r="W245" s="18"/>
      <c r="X245" s="21"/>
      <c r="Y245" s="20" t="s">
        <v>45</v>
      </c>
      <c r="Z245" s="13" t="str">
        <f t="shared" si="1"/>
        <v>{
    "id": "M3-NyO-20b-A-4-EN",
    "stimulus": "&lt;p&gt;Susan divided her candy equally among {{Q1}} children, so each child got {{Q2}} candies. How many candies did Susan have at the beginning?&lt;/ p&gt;",
    "template": "&lt;p&gt;Susana had {{response}} candies.&lt;/p&gt;",
    "hint": "&lt;p&gt;The operation of the statement is:&lt;/p&gt;&lt;p style=\"text-align: center\"&gt;... : {{Q1}} kids = {{Q2}} candies&lt;/p&gt;",
    "feedback": "&lt;p&gt;The operation of the statement is:&lt;/p&gt;&lt;p style=\"text-align: center\"&gt;... : {{Q1}} children = {{Q2}} candies&lt;/p&gt;&lt;p&gt;According to the test of the division:&lt;/p&gt;&lt;p style=\"text-align: center\"&gt;dividend = divisor × quotient + remainder&lt;/p&gt;&lt;p&gt;Therefore, Susan had these candies:&lt;/p&gt;&lt;p style=\"text-align: center\"&gt;dividend = {{Q1}} × {{Q2}} = {{A1}}&lt;/p&gt;",
    "seed": {
        "parameters": [
            {
                "name": "Q1",
                "label": null,
                "min": 2,
                "max": 9,
                "step": 1
            },
            {
                "name": "Q2",
                "label": null,
                "min": 5,
                "max": 10,
                "step": 1
            }
        ],
        "calculated": [
            {
                "name": "A1",
                "label": "{{function}}",
                "function": "{{Q1}}*{{Q2}}"
            }
        ],
        "uniques": true
    },
    "algorithm": {
        "name": "calculateOperation",
        "params": {
            "method": "equivLiteral",
            "keyboard": "NUMERICAL"
        }
    }
}</v>
      </c>
      <c r="AA245" s="8" t="s">
        <v>1267</v>
      </c>
      <c r="AB245" s="21" t="str">
        <f t="shared" si="2"/>
        <v>M3-NyO-20b-A-4</v>
      </c>
      <c r="AC245" s="21" t="str">
        <f t="shared" si="3"/>
        <v>M3-NyO-20b-A-4-EN</v>
      </c>
      <c r="AD245" s="20" t="s">
        <v>47</v>
      </c>
      <c r="AE245" s="23"/>
      <c r="AF245" s="9" t="s">
        <v>48</v>
      </c>
      <c r="AG245" s="9" t="s">
        <v>49</v>
      </c>
    </row>
    <row r="246" ht="112.5" customHeight="1">
      <c r="A246" s="9" t="s">
        <v>1228</v>
      </c>
      <c r="B246" s="8" t="s">
        <v>1229</v>
      </c>
      <c r="C246" s="9" t="s">
        <v>68</v>
      </c>
      <c r="D246" s="10" t="s">
        <v>36</v>
      </c>
      <c r="E246" s="11"/>
      <c r="F246" s="13" t="s">
        <v>1268</v>
      </c>
      <c r="G246" s="13"/>
      <c r="H246" s="12"/>
      <c r="I246" s="11"/>
      <c r="J246" s="11" t="s">
        <v>92</v>
      </c>
      <c r="K246" s="12" t="s">
        <v>1269</v>
      </c>
      <c r="L246" s="12" t="s">
        <v>788</v>
      </c>
      <c r="M246" s="49" t="s">
        <v>42</v>
      </c>
      <c r="N246" s="8" t="s">
        <v>1270</v>
      </c>
      <c r="O246" s="8" t="s">
        <v>1271</v>
      </c>
      <c r="P246" s="18"/>
      <c r="Q246" s="21"/>
      <c r="R246" s="8"/>
      <c r="S246" s="8"/>
      <c r="T246" s="18"/>
      <c r="U246" s="8"/>
      <c r="V246" s="8"/>
      <c r="W246" s="18"/>
      <c r="X246" s="21"/>
      <c r="Y246" s="20" t="s">
        <v>45</v>
      </c>
      <c r="Z246" s="13" t="str">
        <f t="shared" si="1"/>
        <v>{
    "id": "M3-NyO-20b-A-5-EN",
    "stimulus": "&lt;p&gt;A charity distributed bags of food among {{Q1}} families. If each family received {{Q2}} bags, how many did the charity have?&lt;/p&gt;",
    "template": "&lt;p&gt;The charity had {{response}} bags.&lt;/p&gt;",
    "hint": "&lt;p&gt;The operation of the statement is:&lt;/p&gt;&lt;p style=\"text-align: center\"&gt;... : {{Q1}} families = {{Q2}} bags&lt;/p&gt;",
    "feedback": "&lt;p&gt;The operation of the statement is:&lt;/p&gt;&lt;p style=\"text-align: center\"&gt;... : {{Q1}} families = {{Q2}} bags&lt;/p&gt;&lt;p&gt;According to the test of the division:&lt;/p&gt;&lt;p style=\"text-align: center\"&gt;dividend = divisor × quotient + remainder&lt;/p&gt;&lt;p&gt;Therefore, the charity distributed these bags:&lt;/p&gt;&lt;p style=\"text-align: center\"&gt;dividend = {{Q1}} × {{Q2}} = {{A1}}&lt;/p&gt;",
    "seed": {
        "parameters": [
            {
                "name": "Q1",
                "label": null,
                "min": 3,
                "max": 20,
                "step": 1
            },
            {
                "name": "Q2",
                "label": null,
                "min": 2,
                "max": 10,
                "step": 1
            }
        ],
        "calculated": [
            {
                "name": "A1",
                "label": "{{function}}",
                "function": "{{Q1}}*{{Q2}}"
            }
        ],
        "uniques": true
    },
    "algorithm": {
        "name": "calculateOperation",
        "params": {
            "method": "equivLiteral",
            "keyboard": "NUMERICAL"
        }
    }
}</v>
      </c>
      <c r="AA246" s="8" t="s">
        <v>1272</v>
      </c>
      <c r="AB246" s="21" t="str">
        <f t="shared" si="2"/>
        <v>M3-NyO-20b-A-5</v>
      </c>
      <c r="AC246" s="21" t="str">
        <f t="shared" si="3"/>
        <v>M3-NyO-20b-A-5-EN</v>
      </c>
      <c r="AD246" s="20" t="s">
        <v>47</v>
      </c>
      <c r="AE246" s="23"/>
      <c r="AF246" s="9" t="s">
        <v>48</v>
      </c>
      <c r="AG246" s="9" t="s">
        <v>49</v>
      </c>
    </row>
    <row r="247" ht="112.5" customHeight="1">
      <c r="A247" s="23" t="s">
        <v>1273</v>
      </c>
      <c r="B247" s="24" t="s">
        <v>1274</v>
      </c>
      <c r="C247" s="23" t="s">
        <v>35</v>
      </c>
      <c r="D247" s="10" t="s">
        <v>36</v>
      </c>
      <c r="E247" s="11"/>
      <c r="F247" s="22" t="s">
        <v>1275</v>
      </c>
      <c r="G247" s="22"/>
      <c r="H247" s="24"/>
      <c r="I247" s="24"/>
      <c r="J247" s="23" t="s">
        <v>456</v>
      </c>
      <c r="K247" s="24" t="s">
        <v>1276</v>
      </c>
      <c r="L247" s="24" t="s">
        <v>1277</v>
      </c>
      <c r="M247" s="25" t="s">
        <v>322</v>
      </c>
      <c r="N247" s="8"/>
      <c r="O247" s="8"/>
      <c r="P247" s="18"/>
      <c r="Q247" s="21"/>
      <c r="R247" s="24"/>
      <c r="S247" s="24" t="s">
        <v>1278</v>
      </c>
      <c r="T247" s="68" t="s">
        <v>1279</v>
      </c>
      <c r="U247" s="22" t="s">
        <v>1280</v>
      </c>
      <c r="V247" s="8"/>
      <c r="W247" s="18"/>
      <c r="X247" s="21"/>
      <c r="Y247" s="20" t="s">
        <v>45</v>
      </c>
      <c r="Z247" s="13" t="str">
        <f t="shared" si="1"/>
        <v>{
    "id": "M3-NyO-20c-I-1-EN",
    "seed": {
        "parameters": [
            {
                "name": "Q1",
                "label": null,
                "min": 2,
                "max": 9,
                "step": 1
            },
            {
                "name": "Q2",
                "label": null,
                "min": 2,
                "max": 9,
                "step": 1
            },
            {
                "name": "Q3",
                "label": null,
                "min": 2,
                "max": 9,
                "step": 1
            }
        ],
        "uniques": true
    },
    "scaffolding": [
        {
            "id": "step-0",
            "stimulus": "&lt;p&gt;To work on mental arithmetic, solve the following division by decomposing the dividend.&lt;/p&gt;&lt;p style=\"text-align: center\"&gt;{{T1}} : {{Q3}} = ...&lt;/p&gt;",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"template": "Cloze with drag &amp; drop",
                "params": {
                    "keyboard": "NUMERICAL"
                }
            }
        },
        {
            "id": "step-1",
            "stimulus": "&lt;p&gt;To solve this division, start by decomposing the dividend to divide by a multiple of 10.&lt;/p&gt;",
            "template": "&lt;p style=\"text-align: center\"&gt;{{T2}} : {{Q3}} = {{response}}&lt;/p&gt;",
            "seed": {
                "calculated": [
                    {
                        "name": "T2",
                        "label": "{{function}}",
                        "function": "{{Q1}}*{{Q3}}*10",
                        "temp": true
                    },
                    {
                        "name": "1 TO 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v>
      </c>
      <c r="AA247" s="8" t="s">
        <v>1281</v>
      </c>
      <c r="AB247" s="21" t="str">
        <f t="shared" si="2"/>
        <v>M3-NyO-20c-I-1</v>
      </c>
      <c r="AC247" s="21" t="str">
        <f t="shared" si="3"/>
        <v>M3-NyO-20c-I-1-EN</v>
      </c>
      <c r="AD247" s="20" t="s">
        <v>47</v>
      </c>
      <c r="AE247" s="23"/>
      <c r="AF247" s="9" t="s">
        <v>48</v>
      </c>
      <c r="AG247" s="9" t="s">
        <v>49</v>
      </c>
    </row>
    <row r="248" ht="112.5" customHeight="1">
      <c r="A248" s="23" t="s">
        <v>1273</v>
      </c>
      <c r="B248" s="24" t="s">
        <v>1274</v>
      </c>
      <c r="C248" s="23" t="s">
        <v>50</v>
      </c>
      <c r="D248" s="10" t="s">
        <v>36</v>
      </c>
      <c r="E248" s="11"/>
      <c r="F248" s="24" t="s">
        <v>1282</v>
      </c>
      <c r="G248" s="24"/>
      <c r="H248" s="24"/>
      <c r="I248" s="24"/>
      <c r="J248" s="23" t="s">
        <v>92</v>
      </c>
      <c r="K248" s="24" t="s">
        <v>1276</v>
      </c>
      <c r="L248" s="24" t="s">
        <v>1277</v>
      </c>
      <c r="M248" s="25" t="s">
        <v>322</v>
      </c>
      <c r="N248" s="8"/>
      <c r="O248" s="8"/>
      <c r="P248" s="18"/>
      <c r="Q248" s="21"/>
      <c r="R248" s="24"/>
      <c r="S248" s="24" t="s">
        <v>1278</v>
      </c>
      <c r="T248" s="68" t="s">
        <v>1279</v>
      </c>
      <c r="U248" s="22" t="s">
        <v>1280</v>
      </c>
      <c r="V248" s="8"/>
      <c r="W248" s="18"/>
      <c r="X248" s="21"/>
      <c r="Y248" s="20" t="s">
        <v>45</v>
      </c>
      <c r="Z248" s="13" t="str">
        <f t="shared" si="1"/>
        <v>{
    "id": "M3-NyO-20c-E-1-EN",
    "seed": {
        "parameters": [
            {
                "name": "Q1",
                "label": null,
                "min": 2,
                "max": 9,
                "step": 1
            },
            {
                "name": "Q2",
                "label": null,
                "min": 2,
                "max": 9,
                "step": 1
            },
            {
                "name": "Q3",
                "label": null,
                "min": 2,
                "max": 9,
                "step": 1
            }
        ],
        "uniques": true
    },
    "scaffolding": [
        {
            "id": "step-0",
            "stimulus": "&lt;p&gt;To work on mental arithmetic, solve the following division by decomposing the dividend.&lt;/p&gt;&lt;p style=\"text-align: center\"&gt;{{T1}} : {{Q3}} = ...&lt;/p&gt;",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v>
      </c>
      <c r="AA248" s="8" t="s">
        <v>1283</v>
      </c>
      <c r="AB248" s="21" t="str">
        <f t="shared" si="2"/>
        <v>M3-NyO-20c-E-1</v>
      </c>
      <c r="AC248" s="21" t="str">
        <f t="shared" si="3"/>
        <v>M3-NyO-20c-E-1-EN</v>
      </c>
      <c r="AD248" s="20" t="s">
        <v>47</v>
      </c>
      <c r="AE248" s="23"/>
      <c r="AF248" s="9" t="s">
        <v>48</v>
      </c>
      <c r="AG248" s="9" t="s">
        <v>49</v>
      </c>
    </row>
    <row r="249" ht="112.5" customHeight="1">
      <c r="A249" s="23" t="s">
        <v>1273</v>
      </c>
      <c r="B249" s="24" t="s">
        <v>1274</v>
      </c>
      <c r="C249" s="23" t="s">
        <v>68</v>
      </c>
      <c r="D249" s="10" t="s">
        <v>36</v>
      </c>
      <c r="E249" s="11"/>
      <c r="F249" s="22" t="s">
        <v>1284</v>
      </c>
      <c r="G249" s="22"/>
      <c r="H249" s="24"/>
      <c r="I249" s="24"/>
      <c r="J249" s="23" t="s">
        <v>92</v>
      </c>
      <c r="K249" s="22" t="s">
        <v>1276</v>
      </c>
      <c r="L249" s="24" t="s">
        <v>1277</v>
      </c>
      <c r="M249" s="25" t="s">
        <v>322</v>
      </c>
      <c r="N249" s="8"/>
      <c r="O249" s="8"/>
      <c r="P249" s="18"/>
      <c r="Q249" s="21"/>
      <c r="R249" s="24"/>
      <c r="S249" s="24" t="s">
        <v>1278</v>
      </c>
      <c r="T249" s="68" t="s">
        <v>1279</v>
      </c>
      <c r="U249" s="22" t="s">
        <v>1280</v>
      </c>
      <c r="V249" s="8"/>
      <c r="W249" s="18"/>
      <c r="X249" s="21"/>
      <c r="Y249" s="20" t="s">
        <v>45</v>
      </c>
      <c r="Z249" s="13" t="str">
        <f t="shared" si="1"/>
        <v>{
    "id": "M3-NyO-20c-A-1-EN",
    "seed": {
        "parameters": [
            {
                "name": "Q1",
                "label": null,
                "min": 2,
                "max": 9,
                "step": 1
            },
            {
                "name": "Q2",
                "label": null,
                "min": 2,
                "max": 9,
                "step": 1
            },
            {
                "name": "Q3",
                "label": null,
                "min": 2,
                "max": 9,
                "step": 1
            }
        ],
        "uniques": true
    },
    "scaffolding": [
        {
            "id": "step-0",
            "stimulus": "&lt;p&gt;A store offered Tyler to pay ${{T1}} in {{Q3}} months for the product he wants. How much does he have to pay each month? To work on mental arithmetic,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v>
      </c>
      <c r="AA249" s="8" t="s">
        <v>1285</v>
      </c>
      <c r="AB249" s="21" t="str">
        <f t="shared" si="2"/>
        <v>M3-NyO-20c-A-1</v>
      </c>
      <c r="AC249" s="21" t="str">
        <f t="shared" si="3"/>
        <v>M3-NyO-20c-A-1-EN</v>
      </c>
      <c r="AD249" s="20" t="s">
        <v>47</v>
      </c>
      <c r="AE249" s="23"/>
      <c r="AF249" s="9" t="s">
        <v>48</v>
      </c>
      <c r="AG249" s="9" t="s">
        <v>49</v>
      </c>
    </row>
    <row r="250" ht="112.5" customHeight="1">
      <c r="A250" s="23" t="s">
        <v>1273</v>
      </c>
      <c r="B250" s="24" t="s">
        <v>1274</v>
      </c>
      <c r="C250" s="23" t="s">
        <v>68</v>
      </c>
      <c r="D250" s="10" t="s">
        <v>36</v>
      </c>
      <c r="E250" s="11"/>
      <c r="F250" s="22" t="s">
        <v>1286</v>
      </c>
      <c r="G250" s="22"/>
      <c r="H250" s="24"/>
      <c r="I250" s="24"/>
      <c r="J250" s="23" t="s">
        <v>92</v>
      </c>
      <c r="K250" s="24" t="s">
        <v>1276</v>
      </c>
      <c r="L250" s="24" t="s">
        <v>1277</v>
      </c>
      <c r="M250" s="25" t="s">
        <v>322</v>
      </c>
      <c r="N250" s="8"/>
      <c r="O250" s="8"/>
      <c r="P250" s="18"/>
      <c r="Q250" s="21"/>
      <c r="R250" s="24"/>
      <c r="S250" s="24" t="s">
        <v>1278</v>
      </c>
      <c r="T250" s="68" t="s">
        <v>1279</v>
      </c>
      <c r="U250" s="22" t="s">
        <v>1280</v>
      </c>
      <c r="V250" s="8"/>
      <c r="W250" s="18"/>
      <c r="X250" s="21"/>
      <c r="Y250" s="20" t="s">
        <v>45</v>
      </c>
      <c r="Z250" s="13" t="str">
        <f t="shared" si="1"/>
        <v>{
    "id": "M3-NyO-20c-A-2-EN",
    "seed": {
        "parameters": [
            {
                "name": "Q1",
                "label": null,
                "min": 2,
                "max": 9,
                "step": 1
            },
            {
                "name": "Q2",
                "label": null,
                "min": 2,
                "max": 9,
                "step": 1
            },
            {
                "name": "Q3",
                "label": null,
                "min": 2,
                "max": 9,
                "step": 1
            }
        ],
        "uniques": true
    },
    "scaffolding": [
        {
            "id": "step-0",
            "stimulus": "&lt;p&gt;Bruce and his friends have decided to make a trip of {{T1}} km in {{Q3}} days. How many kilometers will they travel each day? To work on mental math,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v>
      </c>
      <c r="AA250" s="8" t="s">
        <v>1287</v>
      </c>
      <c r="AB250" s="21" t="str">
        <f t="shared" si="2"/>
        <v>M3-NyO-20c-A-2</v>
      </c>
      <c r="AC250" s="21" t="str">
        <f t="shared" si="3"/>
        <v>M3-NyO-20c-A-2-EN</v>
      </c>
      <c r="AD250" s="20" t="s">
        <v>47</v>
      </c>
      <c r="AE250" s="23"/>
      <c r="AF250" s="9" t="s">
        <v>48</v>
      </c>
      <c r="AG250" s="9" t="s">
        <v>49</v>
      </c>
    </row>
    <row r="251" ht="112.5" customHeight="1">
      <c r="A251" s="23" t="s">
        <v>1273</v>
      </c>
      <c r="B251" s="24" t="s">
        <v>1274</v>
      </c>
      <c r="C251" s="23" t="s">
        <v>68</v>
      </c>
      <c r="D251" s="10" t="s">
        <v>36</v>
      </c>
      <c r="E251" s="11"/>
      <c r="F251" s="22" t="s">
        <v>1288</v>
      </c>
      <c r="G251" s="22"/>
      <c r="H251" s="24"/>
      <c r="I251" s="24"/>
      <c r="J251" s="23" t="s">
        <v>92</v>
      </c>
      <c r="K251" s="24" t="s">
        <v>1289</v>
      </c>
      <c r="L251" s="24" t="s">
        <v>1277</v>
      </c>
      <c r="M251" s="25" t="s">
        <v>322</v>
      </c>
      <c r="N251" s="8"/>
      <c r="O251" s="8"/>
      <c r="P251" s="18"/>
      <c r="Q251" s="21"/>
      <c r="R251" s="24"/>
      <c r="S251" s="24" t="s">
        <v>1278</v>
      </c>
      <c r="T251" s="68" t="s">
        <v>1279</v>
      </c>
      <c r="U251" s="22" t="s">
        <v>1280</v>
      </c>
      <c r="V251" s="8"/>
      <c r="W251" s="18"/>
      <c r="X251" s="21"/>
      <c r="Y251" s="20" t="s">
        <v>45</v>
      </c>
      <c r="Z251" s="13" t="str">
        <f t="shared" si="1"/>
        <v>{
    "id": "M3-NyO-20c-A-3-EN",
    "seed": {
        "parameters": [
            {
                "name": "Q1",
                "label": null,
                "min": 2,
                "max": 9,
                "step": 1
            },
            {
                "name": "Q2",
                "label": null,
                "min": 2,
                "max": 9,
                "step": 1
            },
            {
                "name": "Q3",
                "label": null,
                "min": 3,
                "max": 9,
                "step": 1
            }
        ],
        "uniques": true
    },
    "scaffolding": [
        {
            "id": "step-0",
            "stimulus": "&lt;p&gt;The owner of a restaurant has decided to distribute {{T1}} € among his {{Q3}} employees. How much money will each receive? To work on mental arithmetic, solve the division by decomposing the first term.&lt;/p&gt;",
            "template": "&lt;p style=\"text-align: center\"&gt;{{T2}} : {{Q3}} = {{response}}&lt;/p&gt;&lt;p style=\"text-align: center\"&gt;{{T3}} : {{Q3}} = {{response}}&lt;/p&gt;&lt;p&gt;Therefore:&lt;/p&gt;&lt;p style=\"text-align: center\"&gt;{{T1}} : {{Q3}} = {{response}}&lt;/p&gt;",
            "seed": {
                "calculated": [
                    {
                        "name": "T1",
                        "label": "{{function}}",
                        "function": "{{Q1}}*{{Q3}}*10+{{Q2}}*{{Q3}}",
                        "temp": true
                    },
                    {
                        "name": "T2",
                        "label": "{{function}}",
                        "function": "{{Q1}}*{{Q3}}*10",
                        "temp": true
                    },
                    {
                        "name": "T3",
                        "label": "{{function}}",
                        "function": "{{Q2}}*{{Q3}}",
                        "temp": true
                    },
                    {
                        "name": "0-A1",
                        "label": "{{function}}",
                        "function": "{{Q1}}*10"
                    },
                    {
                        "name": "0-A2",
                        "label": "{{function}}",
                        "function": "{{Q2}}"
                    },
                    {
                        "name": "0-A3",
                        "label": "{{function}}",
                        "function": "{{Q1}}*10+{{Q2}}"
                    }
                ]
            },
            "algorithm": {
                "name": "calculateOperation",
                "params": {
                    "method": "equivLiteral",
            "keyboard": "NUMERICAL"
                }
            }
        },
        {
            "id": "step-1",
            "stimulus": "&lt;p&gt;To solve this division, start by decomposing the dividend to divide by a multiple of 10.&lt;/p&gt;",
            "template": "&lt;p style=\"text-align: center\"&gt;{{T2}} : {{Q3}} = {{response}}&lt;/p&gt;",
            "seed": {
                "calculated": [
                    {
                        "name": "T2",
                        "label": "{{function}}",
                        "function": "{{Q1}}*{{Q3}}*10",
                        "temp": true
                    },
                    {
                        "name": "1-A1",
                        "label": "{{function}}",
                        "function": "{{Q1}}*10"
                    }
                ]
            },
            "algorithm": {
                "name": "calculateOperation",
                "params": {
                    "method": "equivLiteral",
            "keyboard": "NUMERICAL"
                }
            }
        },
        {
            "id": "step-2",
            "stimulus": "&lt;p&gt;Then divide the remainder of the dividend.&lt;/p&gt;",
            "template": "&lt;p style=\"text-align: center\"&gt;{{T3}} : {{Q3}} = {{response}}&lt;/p&gt;",
            "seed": {
                "calculated": [
                    {
                        "name": "T3",
                        "label": "{{function}}",
                        "function": "{{Q2}}*{{Q3}}",
                        "temp": true
                    },
                    {
                        "name": "2-A1",
                        "label": "{{function}}",
                        "function": "{{Q2}}"
                    }
                ]
            },
            "algorithm": {
                "name": "calculateOperation",
                "params": {
                    "method": "equivLiteral",
            "keyboard": "NUMERICAL"
                }
            }
        },
        {
            "id": "step-3",
            "stimulus": "&lt;p&gt;Now use these results to mentally calculate this division.&lt;/p&gt;",
            "template": "&lt;p style=\"text-align: center\"&gt;{{T2}} : {{Q3}} = {{T-A1}}&lt;/p&gt;&lt;p style=\"text-align: center\"&gt;{{T3}} : {{Q3}} = {{T-A2}}&lt;/p&gt;&lt;p&gt;Therefore:&lt;/p&gt;&lt;p style=\"text-align: center\"&gt;{{T1}} : {{Q3}} = {{T-A1}} + {{T-A2}} = {{response}}&lt;/p&gt;",
            "seed": {
                "calculated": [
                    {
                        "name": "T1",
                        "label": "{{function}}",
                        "function": "{{Q1}}*{{Q3}}*10+{{Q2}}*{{Q3}}",
                        "temp": true
                    },
                    {
                        "name": "T2",
                        "label": "{{function}}",
                        "function": "{{Q1}}*{{Q3}}*10",
                        "temp": true
                    },
                    {
                        "name": "T3",
                        "label": "{{function}}",
                        "function": "{{Q2}}*{{Q3}}",
                        "temp": true
                    },
                    {
                        "name": "T-A1",
                        "label": "{{function}}",
                        "function": "{{Q1}}*10",
                        "temp": true
                    },
                    {
                        "name": "T-A2",
                        "label": "{{function}}",
                        "function": "{{Q2}}",
                        "temp": true
                    },
                    {
                        "name": "0-A3",
                        "label": "{{function}}",
                        "function": "{{Q1}}*10+{{Q2}}"
                    }
                ]
            },
            "algorithm": {
                "name": "calculateOperation",
                "params": {
                    "method": "equivLiteral",
            "keyboard": "NUMERICAL"
                }
            }
        }
    ]
}</v>
      </c>
      <c r="AA251" s="8" t="s">
        <v>1290</v>
      </c>
      <c r="AB251" s="21" t="str">
        <f t="shared" si="2"/>
        <v>M3-NyO-20c-A-3</v>
      </c>
      <c r="AC251" s="21" t="str">
        <f t="shared" si="3"/>
        <v>M3-NyO-20c-A-3-EN</v>
      </c>
      <c r="AD251" s="20" t="s">
        <v>47</v>
      </c>
      <c r="AE251" s="23"/>
      <c r="AF251" s="9" t="s">
        <v>48</v>
      </c>
      <c r="AG251" s="9" t="s">
        <v>49</v>
      </c>
    </row>
    <row r="252" ht="112.5" customHeight="1">
      <c r="A252" s="23" t="s">
        <v>1291</v>
      </c>
      <c r="B252" s="24" t="s">
        <v>1292</v>
      </c>
      <c r="C252" s="9" t="s">
        <v>35</v>
      </c>
      <c r="D252" s="10" t="s">
        <v>36</v>
      </c>
      <c r="E252" s="11"/>
      <c r="F252" s="24" t="s">
        <v>1293</v>
      </c>
      <c r="G252" s="22"/>
      <c r="H252" s="24"/>
      <c r="I252" s="23" t="s">
        <v>38</v>
      </c>
      <c r="J252" s="23" t="s">
        <v>309</v>
      </c>
      <c r="K252" s="24" t="s">
        <v>1294</v>
      </c>
      <c r="L252" s="24" t="s">
        <v>1295</v>
      </c>
      <c r="M252" s="23" t="s">
        <v>42</v>
      </c>
      <c r="N252" s="22" t="s">
        <v>1296</v>
      </c>
      <c r="O252" s="22" t="s">
        <v>1296</v>
      </c>
      <c r="P252" s="18"/>
      <c r="Q252" s="21"/>
      <c r="R252" s="24"/>
      <c r="S252" s="24"/>
      <c r="T252" s="68"/>
      <c r="U252" s="22"/>
      <c r="V252" s="8"/>
      <c r="W252" s="18"/>
      <c r="X252" s="21"/>
      <c r="Y252" s="20" t="s">
        <v>45</v>
      </c>
      <c r="Z252" s="13" t="str">
        <f t="shared" si="1"/>
        <v>{
    "id": "M3-NyO-20d-I-1-EN",
    "stimulus": "&lt;p&gt;Which of these operations is the inverse of this division?&lt;/p&gt;&lt;p style=\"text-align: center\"&gt;{{T1}} : {{Q2}} = {{Q1}}&lt;/p&gt;",
    "feedback": "&lt;p&gt;Multiplication and division are inverse operations.&lt;/p&gt;",
    "hint": "&lt;p&gt;Multiplication and division are inverse operations.&lt;/p&gt;",
    "seed": {
        "parameters": [
            {
                "name": "Q1",
                "label": null,
                "min": 2,
                "max": 9,
                "step": 1
            },
            {
                "name": "Q2",
                "label": null,
                "min": 2,
                "max": 9,
                "step": 1
            }
        ],
        "calculated": [
            {
                "name": "T1",
                "label": "{{function}}",
                "function": "{{Q1}}*{{Q2}}",
                "temp": true
            },
            {
                "name": "A1",
                "label": "{{function}}",
                "function": "{{Q1}} × {{Q2}} = {{T1}}"
            },
            {
                "name": "A2",
                "label": "{{function}}",
                "function": "{{Q1}} × {{T1}} = {{Q2}}",
                "incorrect": true
            },
            {
                "name": "A3",
                "label": "{{function}}",
                "function": "{{T1}} × {{Q2}} = {{Q1}}",
                "incorrect": true
            }
        ],
        "uniques": true
    },
    "algorithm": {
        "name": "trueFalse",
        "template": "Multiple choice – standard",
        "params": {
            "countCorrect": 1,
            "countIncorrect": 2,
            "showCheckIcon":  false,
            "columns": 3
        }
    }
}</v>
      </c>
      <c r="AA252" s="8" t="s">
        <v>1297</v>
      </c>
      <c r="AB252" s="21" t="str">
        <f t="shared" si="2"/>
        <v>M3-NyO-20d-I-1</v>
      </c>
      <c r="AC252" s="21" t="str">
        <f t="shared" si="3"/>
        <v>M3-NyO-20d-I-1-EN</v>
      </c>
      <c r="AD252" s="20" t="s">
        <v>47</v>
      </c>
      <c r="AE252" s="23"/>
      <c r="AF252" s="9"/>
      <c r="AG252" s="9" t="s">
        <v>49</v>
      </c>
    </row>
    <row r="253" ht="112.5" customHeight="1">
      <c r="A253" s="23" t="s">
        <v>1291</v>
      </c>
      <c r="B253" s="24" t="s">
        <v>1292</v>
      </c>
      <c r="C253" s="9" t="s">
        <v>50</v>
      </c>
      <c r="D253" s="10" t="s">
        <v>36</v>
      </c>
      <c r="E253" s="11"/>
      <c r="F253" s="24" t="s">
        <v>1298</v>
      </c>
      <c r="G253" s="22"/>
      <c r="H253" s="24"/>
      <c r="I253" s="23" t="s">
        <v>38</v>
      </c>
      <c r="J253" s="23" t="s">
        <v>92</v>
      </c>
      <c r="K253" s="24" t="s">
        <v>1294</v>
      </c>
      <c r="L253" s="24" t="s">
        <v>1299</v>
      </c>
      <c r="M253" s="23" t="s">
        <v>42</v>
      </c>
      <c r="N253" s="22" t="s">
        <v>1296</v>
      </c>
      <c r="O253" s="24" t="s">
        <v>1300</v>
      </c>
      <c r="P253" s="18"/>
      <c r="Q253" s="21"/>
      <c r="R253" s="24"/>
      <c r="S253" s="24"/>
      <c r="T253" s="68"/>
      <c r="U253" s="22"/>
      <c r="V253" s="8"/>
      <c r="W253" s="18"/>
      <c r="X253" s="21"/>
      <c r="Y253" s="20" t="s">
        <v>45</v>
      </c>
      <c r="Z253" s="13" t="str">
        <f t="shared" si="1"/>
        <v>{
    "id": "M3-NyO-20d-E-1-EN",
    "stimulus": "&lt;p&gt;Solve the following operation.&lt;/p&gt;",
    "template": "&lt;p style=\"text-align: center\"&gt;{{T1}} : {{Q2}} = {{response}}&lt;/p&gt;",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v>
      </c>
      <c r="AA253" s="8" t="s">
        <v>1301</v>
      </c>
      <c r="AB253" s="21" t="str">
        <f t="shared" si="2"/>
        <v>M3-NyO-20d-E-1</v>
      </c>
      <c r="AC253" s="21" t="str">
        <f t="shared" si="3"/>
        <v>M3-NyO-20d-E-1-EN</v>
      </c>
      <c r="AD253" s="20" t="s">
        <v>47</v>
      </c>
      <c r="AE253" s="23"/>
      <c r="AF253" s="9"/>
      <c r="AG253" s="9" t="s">
        <v>49</v>
      </c>
    </row>
    <row r="254" ht="112.5" customHeight="1">
      <c r="A254" s="23" t="s">
        <v>1291</v>
      </c>
      <c r="B254" s="24" t="s">
        <v>1292</v>
      </c>
      <c r="C254" s="9" t="s">
        <v>68</v>
      </c>
      <c r="D254" s="10" t="s">
        <v>36</v>
      </c>
      <c r="E254" s="11"/>
      <c r="F254" s="22" t="s">
        <v>1302</v>
      </c>
      <c r="G254" s="22"/>
      <c r="H254" s="24"/>
      <c r="I254" s="23" t="s">
        <v>38</v>
      </c>
      <c r="J254" s="23" t="s">
        <v>92</v>
      </c>
      <c r="K254" s="24" t="s">
        <v>1294</v>
      </c>
      <c r="L254" s="24" t="s">
        <v>1299</v>
      </c>
      <c r="M254" s="23" t="s">
        <v>42</v>
      </c>
      <c r="N254" s="22" t="s">
        <v>1296</v>
      </c>
      <c r="O254" s="24" t="s">
        <v>1303</v>
      </c>
      <c r="P254" s="18"/>
      <c r="Q254" s="21"/>
      <c r="R254" s="24"/>
      <c r="S254" s="24"/>
      <c r="T254" s="68"/>
      <c r="U254" s="22"/>
      <c r="V254" s="8"/>
      <c r="W254" s="18"/>
      <c r="X254" s="21"/>
      <c r="Y254" s="20" t="s">
        <v>45</v>
      </c>
      <c r="Z254" s="13" t="str">
        <f t="shared" si="1"/>
        <v>{
    "id": "M3-NyO-20d-A-1-EN",
    "stimulus": "&lt;p&gt;Jake wants to distribute {{T1}} pencils among {{Q2}} friends. How many will each of them get?&lt;/p&gt;",
    "template": "&lt;p&gt;Each one will have {{response}} pencils.&lt;/p&gt;",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v>
      </c>
      <c r="AA254" s="8" t="s">
        <v>1304</v>
      </c>
      <c r="AB254" s="21" t="str">
        <f t="shared" si="2"/>
        <v>M3-NyO-20d-A-1</v>
      </c>
      <c r="AC254" s="21" t="str">
        <f t="shared" si="3"/>
        <v>M3-NyO-20d-A-1-EN</v>
      </c>
      <c r="AD254" s="20" t="s">
        <v>47</v>
      </c>
      <c r="AE254" s="23"/>
      <c r="AF254" s="9"/>
      <c r="AG254" s="9" t="s">
        <v>49</v>
      </c>
    </row>
    <row r="255" ht="112.5" customHeight="1">
      <c r="A255" s="23" t="s">
        <v>1291</v>
      </c>
      <c r="B255" s="24" t="s">
        <v>1292</v>
      </c>
      <c r="C255" s="9" t="s">
        <v>68</v>
      </c>
      <c r="D255" s="10" t="s">
        <v>36</v>
      </c>
      <c r="E255" s="11"/>
      <c r="F255" s="22" t="s">
        <v>1305</v>
      </c>
      <c r="G255" s="22"/>
      <c r="H255" s="24"/>
      <c r="I255" s="23" t="s">
        <v>38</v>
      </c>
      <c r="J255" s="23" t="s">
        <v>92</v>
      </c>
      <c r="K255" s="24" t="s">
        <v>1294</v>
      </c>
      <c r="L255" s="24" t="s">
        <v>1299</v>
      </c>
      <c r="M255" s="23" t="s">
        <v>42</v>
      </c>
      <c r="N255" s="22" t="s">
        <v>1296</v>
      </c>
      <c r="O255" s="24" t="s">
        <v>1303</v>
      </c>
      <c r="P255" s="18"/>
      <c r="Q255" s="21"/>
      <c r="R255" s="24"/>
      <c r="S255" s="24"/>
      <c r="T255" s="68"/>
      <c r="U255" s="22"/>
      <c r="V255" s="8"/>
      <c r="W255" s="18"/>
      <c r="X255" s="21"/>
      <c r="Y255" s="20" t="s">
        <v>45</v>
      </c>
      <c r="Z255" s="13" t="str">
        <f t="shared" si="1"/>
        <v>{
    "id": "M3-NyO-20d-A-2-EN",
    "stimulus": "&lt;p&gt;During a class, {{Q2}} children want to divide the {{T1}} chocolates that are in a box. How many will each one receive?&lt;/p&gt;",
    "template": "&lt;p&gt;Each child will get {{response}} chocolates.&lt;/p&gt;",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v>
      </c>
      <c r="AA255" s="8" t="s">
        <v>1306</v>
      </c>
      <c r="AB255" s="21" t="str">
        <f t="shared" si="2"/>
        <v>M3-NyO-20d-A-2</v>
      </c>
      <c r="AC255" s="21" t="str">
        <f t="shared" si="3"/>
        <v>M3-NyO-20d-A-2-EN</v>
      </c>
      <c r="AD255" s="20" t="s">
        <v>47</v>
      </c>
      <c r="AE255" s="23"/>
      <c r="AF255" s="9"/>
      <c r="AG255" s="9" t="s">
        <v>49</v>
      </c>
    </row>
    <row r="256" ht="112.5" customHeight="1">
      <c r="A256" s="23" t="s">
        <v>1291</v>
      </c>
      <c r="B256" s="24" t="s">
        <v>1292</v>
      </c>
      <c r="C256" s="9" t="s">
        <v>68</v>
      </c>
      <c r="D256" s="10" t="s">
        <v>36</v>
      </c>
      <c r="E256" s="11"/>
      <c r="F256" s="22" t="s">
        <v>1307</v>
      </c>
      <c r="G256" s="22"/>
      <c r="H256" s="24"/>
      <c r="I256" s="23" t="s">
        <v>38</v>
      </c>
      <c r="J256" s="23" t="s">
        <v>92</v>
      </c>
      <c r="K256" s="24" t="s">
        <v>1294</v>
      </c>
      <c r="L256" s="24" t="s">
        <v>1299</v>
      </c>
      <c r="M256" s="23" t="s">
        <v>42</v>
      </c>
      <c r="N256" s="22" t="s">
        <v>1296</v>
      </c>
      <c r="O256" s="24" t="s">
        <v>1303</v>
      </c>
      <c r="P256" s="18"/>
      <c r="Q256" s="21"/>
      <c r="R256" s="24"/>
      <c r="S256" s="24"/>
      <c r="T256" s="68"/>
      <c r="U256" s="22"/>
      <c r="V256" s="8"/>
      <c r="W256" s="18"/>
      <c r="X256" s="21"/>
      <c r="Y256" s="20" t="s">
        <v>45</v>
      </c>
      <c r="Z256" s="13" t="str">
        <f t="shared" si="1"/>
        <v>{
    "id": "M3-NyO-20d-A-3-EN",
    "stimulus": "&lt;p&gt;Grace distributed {{T1}} stickers to her {{Q2}} grandchildren. How many did each get?&lt;/p&gt;",
    "template": "&lt;p&gt;Each grandchild received {{response}} stickers.&lt;/p&gt;",
    "hint": "&lt;p&gt;Multiplication and division are inverse operations.&lt;/p&gt;",
    "feedback": "&lt;p&gt;Multiplication and division are inverse operations.&lt;/p&gt;&lt;p&gt;To calculate a division, think about what multiplication it corresponds to:&lt;/p&gt;&lt;p style=\"text-align: center\"&gt;{{Q1}} × {{Q2}} = {{T1}}&lt;/p&gt;",
    "seed": {
        "parameters": [
            {
                "name": "Q1",
                "label": null,
                "min": 2,
                "max": 9,
                "step": 1
            },
            {
                "name": "Q2",
                "label": null,
                "min": 2,
                "max": 9,
                "step": 1
            }
        ],
        "calculated": [
            {
                "name": "T1",
                "label": "{{function}}",
                "function": "{{Q1}}*{{Q2}}",
                "temp": true
            },
            {
                "name": "A1",
                "label": "{{function}}",
                "function": "{{Q1}}"
            }
        ],
        "uniques": true
    },
    "algorithm": {
        "name": "calculateOperation",
        "params": {
            "method": "equivLiteral",
            "keyboard": "NUMERICAL"
        }
    }
}</v>
      </c>
      <c r="AA256" s="8" t="s">
        <v>1308</v>
      </c>
      <c r="AB256" s="21" t="str">
        <f t="shared" si="2"/>
        <v>M3-NyO-20d-A-3</v>
      </c>
      <c r="AC256" s="21" t="str">
        <f t="shared" si="3"/>
        <v>M3-NyO-20d-A-3-EN</v>
      </c>
      <c r="AD256" s="20" t="s">
        <v>47</v>
      </c>
      <c r="AE256" s="23"/>
      <c r="AF256" s="9"/>
      <c r="AG256" s="9" t="s">
        <v>49</v>
      </c>
    </row>
    <row r="257" ht="112.5" customHeight="1">
      <c r="A257" s="23" t="s">
        <v>1309</v>
      </c>
      <c r="B257" s="24" t="s">
        <v>1310</v>
      </c>
      <c r="C257" s="35" t="s">
        <v>35</v>
      </c>
      <c r="D257" s="10" t="s">
        <v>36</v>
      </c>
      <c r="E257" s="11"/>
      <c r="F257" s="22" t="s">
        <v>1311</v>
      </c>
      <c r="G257" s="22" t="s">
        <v>1312</v>
      </c>
      <c r="H257" s="24"/>
      <c r="I257" s="23" t="s">
        <v>38</v>
      </c>
      <c r="J257" s="23" t="s">
        <v>456</v>
      </c>
      <c r="K257" s="22" t="s">
        <v>1313</v>
      </c>
      <c r="L257" s="22" t="s">
        <v>1314</v>
      </c>
      <c r="M257" s="23" t="s">
        <v>42</v>
      </c>
      <c r="N257" s="24" t="s">
        <v>1315</v>
      </c>
      <c r="O257" s="24" t="s">
        <v>1316</v>
      </c>
      <c r="P257" s="18"/>
      <c r="Q257" s="21"/>
      <c r="R257" s="24"/>
      <c r="S257" s="24"/>
      <c r="T257" s="68"/>
      <c r="U257" s="22"/>
      <c r="V257" s="8"/>
      <c r="W257" s="18"/>
      <c r="X257" s="21"/>
      <c r="Y257" s="20" t="s">
        <v>45</v>
      </c>
      <c r="Z257" s="13" t="str">
        <f t="shared" si="1"/>
        <v>{
    "id": "M3-NyO-20e-I-1-EN",
    "stimulus": "&lt;p&gt;A mailman delivered {{T1}} letters in {{Q2}} mailboxes. If he delivered the same letters in all of them, how many letters did he leave in each mailbox? Drag the correct answer.&lt;/p&gt;",
    "template": "&lt;p&gt;He delivered {{response}} letters in each mailbox.&lt;/p&gt;",
    "hint": "&lt;p&gt;Divide the total number of letters by the mailboxes:&lt;/p&gt;&lt;p style=\"text-align: center\"&gt;{{T1}} : {{Q2}} = ...&lt;/p&gt;",
    "feedback": "&lt;p&gt;The total number of letters should be divided by the number of mailboxes:&lt;/p&gt;&lt;p style=\"text-align: center\"&gt;{{T1}} : {{Q2}} = {{Q1}}&lt;/p&gt;",
    "seed": {
        "parameters": [
            {
                "name": "Q1",
                "label": null,
                "min": 2,
                "max": 6,
                "step": 1
            },
            {
                "name": "Q2",
                "label": null,
                "min": 4,
                "max": 9,
                "step": 1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v>
      </c>
      <c r="AA257" s="8" t="s">
        <v>1317</v>
      </c>
      <c r="AB257" s="21" t="str">
        <f t="shared" si="2"/>
        <v>M3-NyO-20e-I-1</v>
      </c>
      <c r="AC257" s="21" t="str">
        <f t="shared" si="3"/>
        <v>M3-NyO-20e-I-1-EN</v>
      </c>
      <c r="AD257" s="20"/>
      <c r="AE257" s="23"/>
      <c r="AF257" s="9"/>
      <c r="AG257" s="9" t="s">
        <v>49</v>
      </c>
    </row>
    <row r="258" ht="112.5" customHeight="1">
      <c r="A258" s="23" t="s">
        <v>1309</v>
      </c>
      <c r="B258" s="24" t="s">
        <v>1310</v>
      </c>
      <c r="C258" s="35" t="s">
        <v>35</v>
      </c>
      <c r="D258" s="10" t="s">
        <v>36</v>
      </c>
      <c r="E258" s="11"/>
      <c r="F258" s="22" t="s">
        <v>1318</v>
      </c>
      <c r="G258" s="22" t="s">
        <v>1319</v>
      </c>
      <c r="H258" s="24"/>
      <c r="I258" s="23" t="s">
        <v>38</v>
      </c>
      <c r="J258" s="23" t="s">
        <v>456</v>
      </c>
      <c r="K258" s="22" t="s">
        <v>1320</v>
      </c>
      <c r="L258" s="22" t="s">
        <v>1314</v>
      </c>
      <c r="M258" s="23" t="s">
        <v>42</v>
      </c>
      <c r="N258" s="24" t="s">
        <v>1321</v>
      </c>
      <c r="O258" s="24" t="s">
        <v>1322</v>
      </c>
      <c r="P258" s="18"/>
      <c r="Q258" s="21"/>
      <c r="R258" s="24"/>
      <c r="S258" s="24"/>
      <c r="T258" s="68"/>
      <c r="U258" s="22"/>
      <c r="V258" s="8"/>
      <c r="W258" s="18"/>
      <c r="X258" s="21"/>
      <c r="Y258" s="20" t="s">
        <v>45</v>
      </c>
      <c r="Z258" s="13" t="str">
        <f t="shared" si="1"/>
        <v>{
    "id": "M3-NyO-20e-I-2-EN",
    "stimulus": "&lt;p&gt;A pizza maker has {{T1}} slices of salami to make pizza with. If he always puts {{Q2}} slices on each one, how many pizzas can he cook? Drag the correct answer.&lt;/p&gt;",
    "template": "&lt;p&gt;He can cook {{response}} pizzas.&lt;/p&gt;",
    "hint": "&lt;p&gt;Divide the total number of slices by the slices on each pizza:&lt;/p&gt;&lt;p style=\"text-align: center\"&gt;{{T1}} : {{Q2}} = ...&lt;/p&gt;",
    "feedback": "&lt;p&gt;The total number of slices must be divided by the slices on each pizza.&lt;/p&gt;&lt;p style=\"text-align: center\"&gt;{{T1}} : {{Q2}} = {{Q1}}&lt;/p&gt;",
    "seed": {
        "parameters": [
            {
                "name": "Q1",
                "label": null,
                "min": 5,
                "max": 9,
                "step": 1
            },
            {
                "name": "Q2",
                "label": null,
                "list": [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v>
      </c>
      <c r="AA258" s="8" t="s">
        <v>1323</v>
      </c>
      <c r="AB258" s="21" t="str">
        <f t="shared" si="2"/>
        <v>M3-NyO-20e-I-2</v>
      </c>
      <c r="AC258" s="21" t="str">
        <f t="shared" si="3"/>
        <v>M3-NyO-20e-I-2-EN</v>
      </c>
      <c r="AD258" s="20"/>
      <c r="AE258" s="23"/>
      <c r="AF258" s="9"/>
      <c r="AG258" s="9" t="s">
        <v>49</v>
      </c>
    </row>
    <row r="259" ht="112.5" customHeight="1">
      <c r="A259" s="23" t="s">
        <v>1309</v>
      </c>
      <c r="B259" s="24" t="s">
        <v>1310</v>
      </c>
      <c r="C259" s="35" t="s">
        <v>35</v>
      </c>
      <c r="D259" s="10" t="s">
        <v>36</v>
      </c>
      <c r="E259" s="11"/>
      <c r="F259" s="22" t="s">
        <v>1324</v>
      </c>
      <c r="G259" s="22" t="s">
        <v>1325</v>
      </c>
      <c r="H259" s="24"/>
      <c r="I259" s="23" t="s">
        <v>38</v>
      </c>
      <c r="J259" s="23" t="s">
        <v>456</v>
      </c>
      <c r="K259" s="22" t="s">
        <v>1326</v>
      </c>
      <c r="L259" s="22" t="s">
        <v>1314</v>
      </c>
      <c r="M259" s="23" t="s">
        <v>42</v>
      </c>
      <c r="N259" s="24" t="s">
        <v>1327</v>
      </c>
      <c r="O259" s="24" t="s">
        <v>1328</v>
      </c>
      <c r="P259" s="18"/>
      <c r="Q259" s="21"/>
      <c r="R259" s="24"/>
      <c r="S259" s="24"/>
      <c r="T259" s="68"/>
      <c r="U259" s="22"/>
      <c r="V259" s="8"/>
      <c r="W259" s="18"/>
      <c r="X259" s="21"/>
      <c r="Y259" s="20" t="s">
        <v>45</v>
      </c>
      <c r="Z259" s="13" t="str">
        <f t="shared" si="1"/>
        <v>{
    "id": "M3-NyO-20e-I-3-EN",
    "stimulus": "&lt;p&gt;A teacher wants to make {{Q2}} groups with {{T1}} students. How many will there be in each group so that every group has the same number of people? Drag the correct answer.&lt;/p&gt;",
    "template": "&lt;p&gt;Each group will have {{response}} students.&lt;/p&gt;",
    "hint": "&lt;p&gt;Divide the total number of students by the number of groups:&lt;/p&gt;&lt;p style=\"text-align: center\"&gt;{{T1}} : {{Q2}} = ...&lt;/p&gt;",
    "feedback": "&lt;p&gt;Divide the total number of students by the number of groups:&lt;/p&gt;&lt;p style=\"text-align: center\"&gt;{{T1}} : {{Q2}} = {{Q1}}&lt;/p&gt;",
    "seed": {
        "parameters": [
            {
                "name": "Q1",
                "label": null,
                "min": 5,
                "max": 8,
                "step": 1
            },
            {
                "name": "Q2",
                "label": null,
                "list": [
                    3,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v>
      </c>
      <c r="AA259" s="8" t="s">
        <v>1329</v>
      </c>
      <c r="AB259" s="21" t="str">
        <f t="shared" si="2"/>
        <v>M3-NyO-20e-I-3</v>
      </c>
      <c r="AC259" s="21" t="str">
        <f t="shared" si="3"/>
        <v>M3-NyO-20e-I-3-EN</v>
      </c>
      <c r="AD259" s="20"/>
      <c r="AE259" s="23"/>
      <c r="AF259" s="9"/>
      <c r="AG259" s="9" t="s">
        <v>49</v>
      </c>
    </row>
    <row r="260" ht="112.5" customHeight="1">
      <c r="A260" s="23" t="s">
        <v>1309</v>
      </c>
      <c r="B260" s="24" t="s">
        <v>1310</v>
      </c>
      <c r="C260" s="37" t="s">
        <v>50</v>
      </c>
      <c r="D260" s="10" t="s">
        <v>36</v>
      </c>
      <c r="E260" s="11"/>
      <c r="F260" s="22" t="s">
        <v>1330</v>
      </c>
      <c r="G260" s="22" t="s">
        <v>1331</v>
      </c>
      <c r="H260" s="24"/>
      <c r="I260" s="23" t="s">
        <v>38</v>
      </c>
      <c r="J260" s="9" t="s">
        <v>156</v>
      </c>
      <c r="K260" s="24" t="s">
        <v>1332</v>
      </c>
      <c r="L260" s="24" t="s">
        <v>1333</v>
      </c>
      <c r="M260" s="23" t="s">
        <v>42</v>
      </c>
      <c r="N260" s="24" t="s">
        <v>1334</v>
      </c>
      <c r="O260" s="24" t="s">
        <v>1335</v>
      </c>
      <c r="P260" s="18"/>
      <c r="Q260" s="21"/>
      <c r="R260" s="24"/>
      <c r="S260" s="24"/>
      <c r="T260" s="68"/>
      <c r="U260" s="22"/>
      <c r="V260" s="8"/>
      <c r="W260" s="18"/>
      <c r="X260" s="21"/>
      <c r="Y260" s="20" t="s">
        <v>45</v>
      </c>
      <c r="Z260" s="13" t="str">
        <f t="shared" si="1"/>
        <v>{
    "id": "M3-NyO-20e-E-1-EN",
    "stimulus": "&lt;p&gt;Amelia has {{T1}} songs on {{Q2}} different playlists. If they all have the same number of songs, how many are on each list?&lt;/p&gt;",
    "template": "&lt;p&gt;There are {{response}} songs.&lt;/p&gt;",
    "hint": "&lt;p&gt;Divide the total number of songs by the playlists:&lt;/p&gt;&lt;p style=\"text-align: center\"&gt;{{T1}} : {{Q2}} = ...&lt;/p&gt;",
    "feedback": "&lt;p&gt;Divide the total number of songs between the playlists:&lt;/p&gt;&lt;p style=\"text-align: center\"&gt;{{T1}} : {{Q2}} = {{Q1}}&lt;/p&gt;",
    "seed": {
        "parameters": [
            {
                "name": "Q1",
                "label": null,
                "min": 5,
                "max": 9,
                "step": 1
            },
            {
                "name": "Q2",
                "label": null,
                "min": 2,
                "max": 9,
                "step": 1
            }
        ],
        "calculated": [
            {
                "name": "T1",
                "label": "{{function}}",
                "function": "{{Q1}}*{{Q2}}",
                "temp": true
            },
            {
                "name": "A1",
                "label": "{{function}}",
                "function": "{{Q1}}"
            }
        ],
        "uniques": true
    },
    "algorithm": {
        "name": "calculateOperation",
        "params": {
            "method": "equivLiteral",
            "keyboard": "NUMERICAL"
        }
    }
}</v>
      </c>
      <c r="AA260" s="8" t="s">
        <v>1336</v>
      </c>
      <c r="AB260" s="21" t="str">
        <f t="shared" si="2"/>
        <v>M3-NyO-20e-E-1</v>
      </c>
      <c r="AC260" s="21" t="str">
        <f t="shared" si="3"/>
        <v>M3-NyO-20e-E-1-EN</v>
      </c>
      <c r="AD260" s="20"/>
      <c r="AE260" s="23"/>
      <c r="AF260" s="9"/>
      <c r="AG260" s="9" t="s">
        <v>49</v>
      </c>
    </row>
    <row r="261" ht="112.5" customHeight="1">
      <c r="A261" s="23" t="s">
        <v>1309</v>
      </c>
      <c r="B261" s="24" t="s">
        <v>1310</v>
      </c>
      <c r="C261" s="37" t="s">
        <v>50</v>
      </c>
      <c r="D261" s="10" t="s">
        <v>36</v>
      </c>
      <c r="E261" s="11"/>
      <c r="F261" s="22" t="s">
        <v>1337</v>
      </c>
      <c r="G261" s="22" t="s">
        <v>1338</v>
      </c>
      <c r="H261" s="24"/>
      <c r="I261" s="23" t="s">
        <v>38</v>
      </c>
      <c r="J261" s="9" t="s">
        <v>156</v>
      </c>
      <c r="K261" s="22" t="s">
        <v>1339</v>
      </c>
      <c r="L261" s="24" t="s">
        <v>1333</v>
      </c>
      <c r="M261" s="23" t="s">
        <v>42</v>
      </c>
      <c r="N261" s="24" t="s">
        <v>1340</v>
      </c>
      <c r="O261" s="24" t="s">
        <v>1341</v>
      </c>
      <c r="P261" s="18"/>
      <c r="Q261" s="21"/>
      <c r="R261" s="24"/>
      <c r="S261" s="24"/>
      <c r="T261" s="68"/>
      <c r="U261" s="22"/>
      <c r="V261" s="8"/>
      <c r="W261" s="18"/>
      <c r="X261" s="21"/>
      <c r="Y261" s="20" t="s">
        <v>45</v>
      </c>
      <c r="Z261" s="13" t="str">
        <f t="shared" si="1"/>
        <v>{
    "id": "M3-NyO-20e-E-2-EN",
    "stimulus": "&lt;p&gt;Aurora made a video using {{Q2}} photos. If the video is {{T1}} minutes long and all the images appear the same amount of time on the screen, how long does each one appear?&lt;/p&gt;",
    "template": "&lt;p&gt;Each one appears {{response}} minutes.&lt;/p&gt;",
    "hint": "&lt;p&gt;Divide the total length of the video by the number of photos:&lt;/p&gt;&lt;p style=\"text-align: center\"&gt;{{T1}} : {{Q2}} = ...&lt;/p&gt;",
    "feedback": "&lt;p&gt;Divide the total length of the video by the number of photos:&lt;/p&gt;&lt;p style=\"text-align: center\"&gt;{{T1}} : {{Q2}} = {{Q1}}&lt;/p&gt;",
    "seed": {
        "parameters": [
            {
                "name": "Q1",
                "label": null,
                "min": 2,
                "max": 9,
                "step": 1
            },
            {
                "name": "Q2",
                "label": null,
                "min": 5,
                "max": 9,
                "step": 1
            }
        ],
        "calculated": [
            {
                "name": "T1",
                "label": "{{function}}",
                "function": "{{Q1}}*{{Q2}}",
                "temp": true
            },
            {
                "name": "A1",
                "label": "{{function}}",
                "function": "{{Q1}}"
            }
        ],
        "uniques": true
    },
    "algorithm": {
        "name": "calculateOperation",
        "params": {
            "method": "equivLiteral",
            "keyboard": "NUMERICAL"
        }
    }
}</v>
      </c>
      <c r="AA261" s="8" t="s">
        <v>1342</v>
      </c>
      <c r="AB261" s="21" t="str">
        <f t="shared" si="2"/>
        <v>M3-NyO-20e-E-2</v>
      </c>
      <c r="AC261" s="21" t="str">
        <f t="shared" si="3"/>
        <v>M3-NyO-20e-E-2-EN</v>
      </c>
      <c r="AD261" s="20"/>
      <c r="AE261" s="23"/>
      <c r="AF261" s="9"/>
      <c r="AG261" s="9" t="s">
        <v>49</v>
      </c>
    </row>
    <row r="262" ht="112.5" customHeight="1">
      <c r="A262" s="23" t="s">
        <v>1309</v>
      </c>
      <c r="B262" s="24" t="s">
        <v>1310</v>
      </c>
      <c r="C262" s="37" t="s">
        <v>50</v>
      </c>
      <c r="D262" s="10" t="s">
        <v>36</v>
      </c>
      <c r="E262" s="11"/>
      <c r="F262" s="22" t="s">
        <v>1343</v>
      </c>
      <c r="G262" s="22" t="s">
        <v>1344</v>
      </c>
      <c r="H262" s="24"/>
      <c r="I262" s="23" t="s">
        <v>38</v>
      </c>
      <c r="J262" s="9" t="s">
        <v>156</v>
      </c>
      <c r="K262" s="22" t="s">
        <v>1345</v>
      </c>
      <c r="L262" s="24" t="s">
        <v>1333</v>
      </c>
      <c r="M262" s="23" t="s">
        <v>42</v>
      </c>
      <c r="N262" s="24" t="s">
        <v>1346</v>
      </c>
      <c r="O262" s="24" t="s">
        <v>1347</v>
      </c>
      <c r="P262" s="18"/>
      <c r="Q262" s="21"/>
      <c r="R262" s="24"/>
      <c r="S262" s="24"/>
      <c r="T262" s="68"/>
      <c r="U262" s="22"/>
      <c r="V262" s="8"/>
      <c r="W262" s="18"/>
      <c r="X262" s="21"/>
      <c r="Y262" s="20" t="s">
        <v>45</v>
      </c>
      <c r="Z262" s="13" t="str">
        <f t="shared" si="1"/>
        <v>{
    "id": "M3-NyO-20e-E-3-EN",
    "stimulus": "&lt;p&gt;In a box there are {{T1}} marbles divided into {{Q2}} bags. If there are the same number of marbles in all of them, how many are there per bag?&lt;/p&gt;",
    "template": "&lt;p&gt;{{response}} marbles.&lt;/p&gt;",
    "hint": "&lt;p&gt;Divide the total number of marbles by the bags:&lt;/p&gt;&lt;p style=\"text-align: center\"&gt;{{T1}} : {{Q2}} = ...&lt;/p&gt;",
    "feedback": "&lt;p&gt;The total number of marbles must be divided by the bags:&lt;/p&gt;&lt;p style=\"text-align: center\"&gt;{{T1}} : {{Q2}} = {{Q1}}&lt;/p&gt;",
    "seed": {
        "parameters": [
            {
                "name": "Q1",
                "label": null,
                "min": 3,
                "max": 9,
                "step": 1
            },
            {
                "name": "Q2",
                "label": null,
                "min": 3,
                "max": 9,
                "step": 1
            }
        ],
        "calculated": [
            {
                "name": "T1",
                "label": "{{function}}",
                "function": "{{Q1}}*{{Q2}}",
                "temp": true
            },
            {
                "name": "A1",
                "label": "{{function}}",
                "function": "{{Q1}}"
            }
        ],
        "uniques": true
    },
    "algorithm": {
        "name": "calculateOperation",
        "params": {
            "method": "equivLiteral",
            "keyboard": "NUMERICAL"
        }
    }
}</v>
      </c>
      <c r="AA262" s="8" t="s">
        <v>1348</v>
      </c>
      <c r="AB262" s="21" t="str">
        <f t="shared" si="2"/>
        <v>M3-NyO-20e-E-3</v>
      </c>
      <c r="AC262" s="21" t="str">
        <f t="shared" si="3"/>
        <v>M3-NyO-20e-E-3-EN</v>
      </c>
      <c r="AD262" s="20"/>
      <c r="AE262" s="23"/>
      <c r="AF262" s="9"/>
      <c r="AG262" s="9" t="s">
        <v>49</v>
      </c>
    </row>
    <row r="263" ht="112.5" customHeight="1">
      <c r="A263" s="23" t="s">
        <v>1349</v>
      </c>
      <c r="B263" s="24" t="s">
        <v>1350</v>
      </c>
      <c r="C263" s="9" t="s">
        <v>35</v>
      </c>
      <c r="D263" s="10" t="s">
        <v>36</v>
      </c>
      <c r="E263" s="11"/>
      <c r="F263" s="22" t="s">
        <v>1351</v>
      </c>
      <c r="G263" s="22"/>
      <c r="H263" s="24"/>
      <c r="I263" s="23" t="s">
        <v>38</v>
      </c>
      <c r="J263" s="23" t="s">
        <v>309</v>
      </c>
      <c r="K263" s="24" t="s">
        <v>1352</v>
      </c>
      <c r="L263" s="24" t="s">
        <v>1353</v>
      </c>
      <c r="M263" s="23" t="s">
        <v>42</v>
      </c>
      <c r="N263" s="22" t="s">
        <v>1354</v>
      </c>
      <c r="O263" s="22" t="s">
        <v>1354</v>
      </c>
      <c r="P263" s="18"/>
      <c r="Q263" s="21"/>
      <c r="R263" s="24"/>
      <c r="S263" s="24"/>
      <c r="T263" s="68"/>
      <c r="U263" s="22"/>
      <c r="V263" s="8"/>
      <c r="W263" s="18"/>
      <c r="X263" s="21"/>
      <c r="Y263" s="20" t="s">
        <v>45</v>
      </c>
      <c r="Z263" s="13" t="str">
        <f t="shared" si="1"/>
        <v>{
    "id": "M3-NyO-30a-I-1-EN",
    "stimulus": "&lt;p&gt;Judy had ${{T1}} in her wallet and ${{Q2}} in her pocket. After buying some records, she was left with ${{Q3}}. Which operation could she use to find out the money (&lt;i&gt;m&lt;/i&gt;) she spent on records?&lt;/p&gt;",
    "feedback": "&lt;p&gt;Write the operations of the statement step by step.&lt;/p&gt;",
    "hint": "&lt;p&gt;Write the operations of the statement step by step.&lt;/p&gt;",
    "seed": {
        "parameters": [
            {
                "name": "Q1",
                "label": null,
                "min": 10,
                "max": 30,
                "step": 1
            },
            {
                "name": "Q2",
                "label": null,
                "min": 10,
                "max": 30,
                "step": 1
            },
            {
                "name": "Q3",
                "label": null,
                "min": 10,
                "max": 30,
                "step": 1
            }
        ],
        "calculated": [
            {
                "name": "T1",
                "label": "{{function}}",
                "function": "{{Q1}}+{{Q3}}",
                "temp": true
            },
            {
                "name": "A1",
                "label": "{{function}}",
                "function": "{{T1}} + {{Q2}} − {{Q3}} = &lt;i&gt;m&lt;/i&gt;"
            },
            {
                "name": "A2",
                "label": "{{function}}",
                "function": "{{T1}} + {{Q3}} − {{Q2}} = &lt;i&gt;m&lt;/i&gt;",
                "incorrect": true
            },
            {
                "name": "A3",
                "label": "{{function}}",
                "function": "{{T1}} − {{Q2}} + {{Q3}} = &lt;i&gt;m&lt;/i&gt;",
                "incorrect": true
            }
        ],
        "uniques": true
    },
    "algorithm": {
        "name": "trueFalse",
        "template": "Multiple choice – standard",
        "params": {
            "countCorrect": 1,
            "countIncorrect": 2,
            "showCheckIcon": false,
            "columns": 3
        }
    }
}</v>
      </c>
      <c r="AA263" s="8" t="s">
        <v>1355</v>
      </c>
      <c r="AB263" s="21" t="str">
        <f t="shared" si="2"/>
        <v>M3-NyO-30a-I-1</v>
      </c>
      <c r="AC263" s="21" t="str">
        <f t="shared" si="3"/>
        <v>M3-NyO-30a-I-1-EN</v>
      </c>
      <c r="AD263" s="20" t="s">
        <v>47</v>
      </c>
      <c r="AE263" s="23"/>
      <c r="AF263" s="9"/>
      <c r="AG263" s="9" t="s">
        <v>49</v>
      </c>
    </row>
    <row r="264" ht="112.5" customHeight="1">
      <c r="A264" s="23" t="s">
        <v>1349</v>
      </c>
      <c r="B264" s="24" t="s">
        <v>1350</v>
      </c>
      <c r="C264" s="9" t="s">
        <v>35</v>
      </c>
      <c r="D264" s="10" t="s">
        <v>36</v>
      </c>
      <c r="E264" s="11"/>
      <c r="F264" s="22" t="s">
        <v>1356</v>
      </c>
      <c r="G264" s="22"/>
      <c r="H264" s="24"/>
      <c r="I264" s="23" t="s">
        <v>38</v>
      </c>
      <c r="J264" s="23" t="s">
        <v>309</v>
      </c>
      <c r="K264" s="24" t="s">
        <v>1357</v>
      </c>
      <c r="L264" s="24" t="s">
        <v>1114</v>
      </c>
      <c r="M264" s="23" t="s">
        <v>42</v>
      </c>
      <c r="N264" s="22" t="s">
        <v>1354</v>
      </c>
      <c r="O264" s="22" t="s">
        <v>1354</v>
      </c>
      <c r="P264" s="18"/>
      <c r="Q264" s="21"/>
      <c r="R264" s="24"/>
      <c r="S264" s="24"/>
      <c r="T264" s="68"/>
      <c r="U264" s="22"/>
      <c r="V264" s="8"/>
      <c r="W264" s="18"/>
      <c r="X264" s="21"/>
      <c r="Y264" s="20" t="s">
        <v>45</v>
      </c>
      <c r="Z264" s="13" t="str">
        <f t="shared" si="1"/>
        <v>{
    "id": "M3-NyO-30a-I-2-EN",
    "stimulus": "&lt;p&gt;A teacher brought {{T1}} cards to class to distribute among {{Q1}} students. He gave each one {{Q2}} cards. Which operation can be used to find out the number of cards (&lt;i&gt;c&lt;/i&gt;) that the teacher did not distribute?&lt;/p&gt;",
    "feedback": "&lt;p&gt;Write the operations of the statement step by step.&lt;/p&gt;",
    "hint": "&lt;p&gt;Write the operations of the statement step by step.&lt;/p&gt;",
    "seed": {
        "parameters": [
            {
                "name": "Q1",
                "label": null,
                "min": 15,
                "max": 25,
                "step": 1
            },
            {
                "name": "Q2",
                "label": null,
                "min": 2,
                "max": 6,
                "step": 1
            },
            {
                "name": "Q3",
                "label": null,
                "min": 10,
                "max": 50,
                "step": 10
            }
        ],
        "calculated": [
            {
                "name": "T1",
                "label": "{{function}}",
                "function": "{{Q1}}*{{Q2}}+{{Q3}}",
                "temp": true
            },
            {
                "name": "A1",
                "label": "{{function}}",
                "function": "{{T1}} − {{Q1}} × {{Q2}} = &lt;i&gt;c&lt;/i&gt;"
            },
            {
                "name": "A2",
                "label": "{{function}}",
                "function": "{{T1}} × {{Q2}} − {{Q1}} = &lt;i&gt;c&lt;/i&gt;",
                "incorrect": true
            },
            {
                "name": "A3",
                "label": "{{function}}",
                "function": "{{T1}} + {{Q1}} × {{Q2}} = &lt;i&gt;c&lt;/i&gt;",
                "incorrect": true
            }
        ],
        "uniques": true
    },
    "algorithm": {
        "name": "trueFalse",
        "template": "Multiple choice – standard",
        "params": {
            "countCorrect": 1,
            "countIncorrect": 2,
            "showCheckIcon":  false,
            "columns": 3
        }
    }
}</v>
      </c>
      <c r="AA264" s="8" t="s">
        <v>1358</v>
      </c>
      <c r="AB264" s="21" t="str">
        <f t="shared" si="2"/>
        <v>M3-NyO-30a-I-2</v>
      </c>
      <c r="AC264" s="21" t="str">
        <f t="shared" si="3"/>
        <v>M3-NyO-30a-I-2-EN</v>
      </c>
      <c r="AD264" s="20" t="s">
        <v>47</v>
      </c>
      <c r="AE264" s="23"/>
      <c r="AF264" s="9"/>
      <c r="AG264" s="9" t="s">
        <v>49</v>
      </c>
    </row>
    <row r="265" ht="112.5" customHeight="1">
      <c r="A265" s="23" t="s">
        <v>1349</v>
      </c>
      <c r="B265" s="24" t="s">
        <v>1350</v>
      </c>
      <c r="C265" s="9" t="s">
        <v>35</v>
      </c>
      <c r="D265" s="10" t="s">
        <v>36</v>
      </c>
      <c r="E265" s="11"/>
      <c r="F265" s="22" t="s">
        <v>1359</v>
      </c>
      <c r="G265" s="22"/>
      <c r="H265" s="24"/>
      <c r="I265" s="23" t="s">
        <v>38</v>
      </c>
      <c r="J265" s="23" t="s">
        <v>309</v>
      </c>
      <c r="K265" s="24" t="s">
        <v>1360</v>
      </c>
      <c r="L265" s="24" t="s">
        <v>956</v>
      </c>
      <c r="M265" s="23" t="s">
        <v>42</v>
      </c>
      <c r="N265" s="22" t="s">
        <v>1354</v>
      </c>
      <c r="O265" s="22" t="s">
        <v>1354</v>
      </c>
      <c r="P265" s="18"/>
      <c r="Q265" s="21"/>
      <c r="R265" s="24"/>
      <c r="S265" s="24"/>
      <c r="T265" s="68"/>
      <c r="U265" s="22"/>
      <c r="V265" s="8"/>
      <c r="W265" s="18"/>
      <c r="X265" s="21"/>
      <c r="Y265" s="20" t="s">
        <v>45</v>
      </c>
      <c r="Z265" s="13" t="str">
        <f t="shared" si="1"/>
        <v>{
    "id": "M3-NyO-30a-I-3-EN",
    "stimulus": "&lt;p&gt;Hazel distributed {{T1}} cookies among {{Q2}} children, including herself. Since she ate {{Q3}} and saved the rest, which operation can be used to find out the cookies (&lt;i&gt;c&lt;/i&gt;) she has left?&lt;/p&gt;",
    "feedback": "&lt;p&gt;Write the operations of the statement step by step.&lt;/p&gt;",
    "hint": "&lt;p&gt;Write the operations of the statement step by step.&lt;/p&gt;",
    "seed": {
        "parameters": [
            {
                "name": "Q1",
                "label": null,
                "min": 5,
                "max": 10,
                "step": 1
            },
            {
                "name": "Q2",
                "label": null,
                "min": 3,
                "max": 10,
                "step": 1
            },
            {
                "name": "Q3",
                "label": null,
                "list": [
                    2,
                    3,
                    4
                ]
            }
        ],
        "calculated": [
            {
                "name": "T1",
                "label": "{{function}}",
                "function": "{{Q1}}*{{Q2}}",
                "temp": true
            },
            {
                "name": "A1",
                "label": "{{function}}",
                "function": "{{T1}} : {{Q2}} − {{Q3}} = &lt;i&gt;c&lt;/i&gt;"
            },
            {
                "name": "A2",
                "label": "{{function}}",
                "function": "{{T1}} : {{Q2}} + {{Q3}} = &lt;i&gt;c&lt;/i&gt;",
                "incorrect": true
            },
            {
                "name": "A3",
                "label": "{{function}}",
                "function": "{{T1}} − {{Q2}} − {{Q3}} = &lt;i&gt;c&lt;/i&gt;",
                "incorrect": true
            }
        ],
        "uniques": true
    },
    "algorithm": {
        "name": "trueFalse",
        "template": "Multiple choice – standard",
        "params": {
            "countCorrect": 1,
            "countIncorrect": 2,
            "showCheckIcon":  false,
            "columns": 3
        }
    }
}</v>
      </c>
      <c r="AA265" s="8" t="s">
        <v>1361</v>
      </c>
      <c r="AB265" s="21" t="str">
        <f t="shared" si="2"/>
        <v>M3-NyO-30a-I-3</v>
      </c>
      <c r="AC265" s="21" t="str">
        <f t="shared" si="3"/>
        <v>M3-NyO-30a-I-3-EN</v>
      </c>
      <c r="AD265" s="20" t="s">
        <v>47</v>
      </c>
      <c r="AE265" s="23"/>
      <c r="AF265" s="9"/>
      <c r="AG265" s="9" t="s">
        <v>49</v>
      </c>
    </row>
    <row r="266" ht="112.5" customHeight="1">
      <c r="A266" s="23" t="s">
        <v>1349</v>
      </c>
      <c r="B266" s="24" t="s">
        <v>1350</v>
      </c>
      <c r="C266" s="9" t="s">
        <v>50</v>
      </c>
      <c r="D266" s="10" t="s">
        <v>36</v>
      </c>
      <c r="E266" s="11"/>
      <c r="F266" s="22" t="s">
        <v>1362</v>
      </c>
      <c r="G266" s="22"/>
      <c r="H266" s="24"/>
      <c r="I266" s="23" t="s">
        <v>38</v>
      </c>
      <c r="J266" s="23" t="s">
        <v>92</v>
      </c>
      <c r="K266" s="24" t="s">
        <v>1363</v>
      </c>
      <c r="L266" s="24" t="s">
        <v>1364</v>
      </c>
      <c r="M266" s="23" t="s">
        <v>42</v>
      </c>
      <c r="N266" s="22" t="s">
        <v>1365</v>
      </c>
      <c r="O266" s="24" t="s">
        <v>1366</v>
      </c>
      <c r="P266" s="18"/>
      <c r="Q266" s="21"/>
      <c r="R266" s="24"/>
      <c r="S266" s="24"/>
      <c r="T266" s="68"/>
      <c r="U266" s="22"/>
      <c r="V266" s="8"/>
      <c r="W266" s="18"/>
      <c r="X266" s="21"/>
      <c r="Y266" s="20" t="s">
        <v>45</v>
      </c>
      <c r="Z266" s="13" t="str">
        <f t="shared" si="1"/>
        <v>{
    "id": "M3-NyO-30a-E-1-EN",
    "stimulus": "&lt;p&gt;To buy Alex a present, {{Q1}} friends have put up ${{Q2}} each. As it was not enough, his girlfriend Irene put up the ${{Q3}} that were missing. How much does the gift cost?&lt;/p&gt;",
    "template": "&lt;p&gt;The price of the gift is ${{response}}.&lt;/p&gt;",
    "hint": "&lt;p&gt;The calculation to solve this is:&lt;/p&gt;&lt;p style=\"text-align: center\"&gt;{{Q1}} × {{Q2}} + {{Q3}} = ...&lt;/p&gt;",
    "feedback": "&lt;p&gt;The calculation to solve this is:&lt;/p&gt;&lt;p style=\"text-align: center\"&gt;{{Q1}} × {{Q2}} + {{Q3}} = {{A1}}&lt;/p&gt;",
    "seed": {
        "parameters": [
            {
                "name": "Q1",
                "label": null,
                "min": 3,
                "max": 8,
                "step": 1
            },
            {
                "name": "Q2",
                "label": null,
                "min": 10,
                "max": 15,
                "step": 1
            },
            {
                "name": "Q3",
                "label": null,
                "min": 10,
                "max": 15,
                "step": 1
            }
        ],
        "calculated": [
            {
                "name": "A1",
                "label": "{{function}}",
                "function": "{{Q1}}*{{Q2}}+{{Q3}}"
            }
        ],
        "uniques": true
    },
    "algorithm": {
        "name": "calculateOperation",
        "params": {
            "method": "equivLiteral",
            "keyboard": "NUMERICAL"
        }
    }
}</v>
      </c>
      <c r="AA266" s="8" t="s">
        <v>1367</v>
      </c>
      <c r="AB266" s="21" t="str">
        <f t="shared" si="2"/>
        <v>M3-NyO-30a-E-1</v>
      </c>
      <c r="AC266" s="21" t="str">
        <f t="shared" si="3"/>
        <v>M3-NyO-30a-E-1-EN</v>
      </c>
      <c r="AD266" s="20" t="s">
        <v>47</v>
      </c>
      <c r="AE266" s="23"/>
      <c r="AF266" s="9"/>
      <c r="AG266" s="9" t="s">
        <v>49</v>
      </c>
    </row>
    <row r="267" ht="112.5" customHeight="1">
      <c r="A267" s="23" t="s">
        <v>1349</v>
      </c>
      <c r="B267" s="24" t="s">
        <v>1350</v>
      </c>
      <c r="C267" s="9" t="s">
        <v>50</v>
      </c>
      <c r="D267" s="10" t="s">
        <v>36</v>
      </c>
      <c r="E267" s="11"/>
      <c r="F267" s="22" t="s">
        <v>1368</v>
      </c>
      <c r="G267" s="22"/>
      <c r="H267" s="24"/>
      <c r="I267" s="23" t="s">
        <v>38</v>
      </c>
      <c r="J267" s="23" t="s">
        <v>92</v>
      </c>
      <c r="K267" s="24" t="s">
        <v>1369</v>
      </c>
      <c r="L267" s="24" t="s">
        <v>1370</v>
      </c>
      <c r="M267" s="23" t="s">
        <v>42</v>
      </c>
      <c r="N267" s="22" t="s">
        <v>1371</v>
      </c>
      <c r="O267" s="22" t="s">
        <v>1372</v>
      </c>
      <c r="P267" s="18"/>
      <c r="Q267" s="21"/>
      <c r="R267" s="24"/>
      <c r="S267" s="24"/>
      <c r="T267" s="68"/>
      <c r="U267" s="22"/>
      <c r="V267" s="8"/>
      <c r="W267" s="18"/>
      <c r="X267" s="21"/>
      <c r="Y267" s="20" t="s">
        <v>45</v>
      </c>
      <c r="Z267" s="13" t="str">
        <f t="shared" si="1"/>
        <v>{
    "id": "M3-NyO-30a-E-2-EN",
    "stimulus": "&lt;p&gt;During a break there were {{T1}} children playing {{Q4}}. After a while, {{Q2}} left, but {{Q3}} joined. How many children were there finally playing?&lt;/p&gt;",
    "template": "&lt;p&gt;There were {{response}} kids playing.&lt;/p&gt;",
    "hint": "&lt;p&gt;The calculation to solve this is:&lt;/p&gt;&lt;p style=\"text-align: center\"&gt;{{T1}} − {{Q2}} + {{Q3}} = ...&lt;/p&gt;",
    "feedback": "&lt;p&gt;The calculation to solve this is:&lt;/p&gt;&lt;p style=\"text-align: center\"&gt;{{T1}} − {{Q2}} + {{Q3}} = {{A1}} children&lt;/p &gt;",
    "seed": {
        "parameters": [
            {
                "name": "Q1",
                "label": null,
                "min": 3,
                "max": 9,
                "step": 1
            },
            {
                "name": "Q2",
                "label": null,
                "min": 3,
                "max": 9,
                "step": 1
            },
            {
                "name": "Q3",
                "label": null,
                "min": 3,
                "max": 9,
                "step": 1
            },
            {
                "name": "Q4",
                "label": null,
                "list": [
                    "hide-and-heek",
                    "foursquare",
                    "tag"
                ]
            }
        ],
        "calculated": [
            {
                "name": "T1",
                "label": "{{function}}",
                "function": "{{Q1}}+{{Q2}}",
                "temp": true
            },
            {
                "name": "A1",
                "label": "{{function}}",
                "function": "{{Q1}}+{{Q3}}"
            }
        ],
        "uniques": true
    },
    "algorithm": {
        "name": "calculateOperation",
        "params": {
            "method": "equivLiteral",
            "keyboard": "NUMERICAL"
        }
    }
}</v>
      </c>
      <c r="AA267" s="8" t="s">
        <v>1373</v>
      </c>
      <c r="AB267" s="21" t="str">
        <f t="shared" si="2"/>
        <v>M3-NyO-30a-E-2</v>
      </c>
      <c r="AC267" s="21" t="str">
        <f t="shared" si="3"/>
        <v>M3-NyO-30a-E-2-EN</v>
      </c>
      <c r="AD267" s="20" t="s">
        <v>47</v>
      </c>
      <c r="AE267" s="23"/>
      <c r="AF267" s="9"/>
      <c r="AG267" s="9" t="s">
        <v>49</v>
      </c>
    </row>
    <row r="268" ht="112.5" customHeight="1">
      <c r="A268" s="23" t="s">
        <v>1349</v>
      </c>
      <c r="B268" s="24" t="s">
        <v>1350</v>
      </c>
      <c r="C268" s="9" t="s">
        <v>50</v>
      </c>
      <c r="D268" s="10" t="s">
        <v>36</v>
      </c>
      <c r="E268" s="11"/>
      <c r="F268" s="22" t="s">
        <v>1374</v>
      </c>
      <c r="G268" s="22"/>
      <c r="H268" s="24"/>
      <c r="I268" s="23" t="s">
        <v>38</v>
      </c>
      <c r="J268" s="23" t="s">
        <v>92</v>
      </c>
      <c r="K268" s="24" t="s">
        <v>1375</v>
      </c>
      <c r="L268" s="24" t="s">
        <v>1364</v>
      </c>
      <c r="M268" s="23" t="s">
        <v>42</v>
      </c>
      <c r="N268" s="22" t="s">
        <v>1365</v>
      </c>
      <c r="O268" s="24" t="s">
        <v>1376</v>
      </c>
      <c r="P268" s="18"/>
      <c r="Q268" s="21"/>
      <c r="R268" s="24"/>
      <c r="S268" s="24"/>
      <c r="T268" s="68"/>
      <c r="U268" s="22"/>
      <c r="V268" s="8"/>
      <c r="W268" s="18"/>
      <c r="X268" s="21"/>
      <c r="Y268" s="20" t="s">
        <v>45</v>
      </c>
      <c r="Z268" s="13" t="str">
        <f t="shared" si="1"/>
        <v>{
    "id": "M3-NyO-30a-E-3-EN",
    "stimulus": "&lt;p&gt;Marion stored {{Q1}} shirts in each of the {{Q2}} drawers of a cabinet. However, she has {{Q3}} other shirts not stored yet. Calculate the number of shirts she has.&lt;/p&gt;",
    "template": "&lt;p&gt;Marion has {{response}} shirts.&lt;/p&gt;",
    "hint": "&lt;p&gt;The calculation to solve this is:&lt;/p&gt;&lt;p style=\"text-align: center\"&gt;{{Q1}} × {{Q2}} + {{Q3}} = ...&lt;/p&gt;",
    "feedback": "&lt;p&gt;The calculation to solve this is:&lt;/p&gt;&lt;p style=\"text-align: center\"&gt;{{Q1}} × {{Q2}} + {{Q3}} = {{A1}} shirts&lt;/p &gt;",
    "seed": {
        "parameters": [
            {
                "name": "Q1",
                "label": null,
                "min": 2,
                "max": 9,
                "step": 1
            },
            {
                "name": "Q2",
                "label": null,
                "min": 2,
                "max": 9,
                "step": 1
            },
            {
                "name": "Q3",
                "label": null,
                "min": 2,
                "max": 9,
                "step": 1
            }
        ],
        "calculated": [
            {
                "name": "A1",
                "label": "{{function}}",
                "function": "{{Q1}}*{{Q2}}+{{Q3}}"
            }
        ],
        "uniques": true
    },
    "algorithm": {
        "name": "calculateOperation",
        "params": {
            "method": "equivLiteral",
            "keyboard": "NUMERICAL"
        }
    }
}</v>
      </c>
      <c r="AA268" s="8" t="s">
        <v>1377</v>
      </c>
      <c r="AB268" s="21" t="str">
        <f t="shared" si="2"/>
        <v>M3-NyO-30a-E-3</v>
      </c>
      <c r="AC268" s="21" t="str">
        <f t="shared" si="3"/>
        <v>M3-NyO-30a-E-3-EN</v>
      </c>
      <c r="AD268" s="20" t="s">
        <v>47</v>
      </c>
      <c r="AE268" s="23"/>
      <c r="AF268" s="9"/>
      <c r="AG268" s="9" t="s">
        <v>49</v>
      </c>
    </row>
    <row r="269" ht="112.5" customHeight="1">
      <c r="A269" s="9" t="s">
        <v>1378</v>
      </c>
      <c r="B269" s="8" t="s">
        <v>1379</v>
      </c>
      <c r="C269" s="9" t="s">
        <v>35</v>
      </c>
      <c r="D269" s="10" t="s">
        <v>36</v>
      </c>
      <c r="E269" s="11"/>
      <c r="F269" s="13" t="s">
        <v>1380</v>
      </c>
      <c r="G269" s="13"/>
      <c r="H269" s="12"/>
      <c r="I269" s="11" t="s">
        <v>38</v>
      </c>
      <c r="J269" s="11" t="s">
        <v>52</v>
      </c>
      <c r="K269" s="12" t="s">
        <v>1381</v>
      </c>
      <c r="L269" s="13" t="s">
        <v>1382</v>
      </c>
      <c r="M269" s="14" t="s">
        <v>42</v>
      </c>
      <c r="N269" s="43" t="s">
        <v>1383</v>
      </c>
      <c r="O269" s="43" t="s">
        <v>1384</v>
      </c>
      <c r="P269" s="18"/>
      <c r="Q269" s="21"/>
      <c r="R269" s="18"/>
      <c r="S269" s="18"/>
      <c r="T269" s="18"/>
      <c r="U269" s="18"/>
      <c r="V269" s="18"/>
      <c r="W269" s="18"/>
      <c r="X269" s="21"/>
      <c r="Y269" s="20" t="s">
        <v>45</v>
      </c>
      <c r="Z269" s="13" t="str">
        <f t="shared" si="1"/>
        <v>{
    "id": "M3-NyO-22a-I-1-EN",
    "stimulus": "&lt;p&gt;From fraction &lt;span class=\"fr-math-v2 fr-draggable\" contenteditable=\"false\" data-original-math=\"\\(\\frac {{{Q1}}}{{{T2}}}\\)\" draggable=\"true\"&gt;\\(\\frac{{{Q1}}}{{{T2}}}\\) &lt;/span&gt;, complete the following sentences.&lt;/p&gt;",
    "template": "&lt;p&gt;The numerator is {{response}}&lt;/p&gt;&lt;p&gt;The denominator is {{response}}.&lt;/p&gt;",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5,
                "step": 1
            }
        ],
        "calculated": [
            {
                "name": "T2",
                "function": "{{Q1}}+{{Q2}}",
                "temp": true
            },
            {
                "name": "A1",
                "label": "{{function}}",
                "function": "{{Q1}}"
            },
            {
                "name": "A2",
                "label": "{{function}}",
                "function": "{{T2}}"
            }
        ],
        "uniques": true
    },
    "algorithm": {
        "name": "calculateOperation",
        "params": {
            "method": "equivLiteral",
            "keyboard": "INTERMEDIATE"
        }
    }
}</v>
      </c>
      <c r="AA269" s="8" t="s">
        <v>1385</v>
      </c>
      <c r="AB269" s="21" t="str">
        <f t="shared" si="2"/>
        <v>M3-NyO-22a-I-1</v>
      </c>
      <c r="AC269" s="21" t="str">
        <f t="shared" si="3"/>
        <v>M3-NyO-22a-I-1-EN</v>
      </c>
      <c r="AD269" s="20" t="s">
        <v>47</v>
      </c>
      <c r="AE269" s="9"/>
      <c r="AF269" s="9" t="s">
        <v>48</v>
      </c>
      <c r="AG269" s="9" t="s">
        <v>49</v>
      </c>
    </row>
    <row r="270" ht="112.5" customHeight="1">
      <c r="A270" s="9" t="s">
        <v>1378</v>
      </c>
      <c r="B270" s="8" t="s">
        <v>1379</v>
      </c>
      <c r="C270" s="9" t="s">
        <v>35</v>
      </c>
      <c r="D270" s="10" t="s">
        <v>36</v>
      </c>
      <c r="E270" s="11"/>
      <c r="F270" s="13" t="s">
        <v>1386</v>
      </c>
      <c r="G270" s="13"/>
      <c r="H270" s="12"/>
      <c r="I270" s="11" t="s">
        <v>38</v>
      </c>
      <c r="J270" s="11" t="s">
        <v>52</v>
      </c>
      <c r="K270" s="12" t="s">
        <v>1387</v>
      </c>
      <c r="L270" s="13" t="s">
        <v>1382</v>
      </c>
      <c r="M270" s="14" t="s">
        <v>42</v>
      </c>
      <c r="N270" s="43" t="s">
        <v>1383</v>
      </c>
      <c r="O270" s="43" t="s">
        <v>1384</v>
      </c>
      <c r="P270" s="18"/>
      <c r="Q270" s="21"/>
      <c r="R270" s="18"/>
      <c r="S270" s="18"/>
      <c r="T270" s="18"/>
      <c r="U270" s="18"/>
      <c r="V270" s="18"/>
      <c r="W270" s="18"/>
      <c r="X270" s="21"/>
      <c r="Y270" s="20" t="s">
        <v>45</v>
      </c>
      <c r="Z270" s="13" t="str">
        <f t="shared" si="1"/>
        <v>{
    "id": "M3-NyO-22a-I-2-EN",
    "stimulus": "&lt;p&gt;From fraction&lt;span class=\"fr-math-v2 fr-draggable\" contenteditable=\"false\" data-original-math=\"\\(\\frac{{{Q1}}}{{{T2}}}\\)\" draggable=\"true\"&gt;\\(\\frac{{{Q1}}}{{{T2}}}\\)&lt;/span&gt;, complete the following sentences.&lt;/p&gt;",
    "template": "&lt;p&gt;The denominator is {{response}}&lt;/p&gt;&lt;p&gt;The numerator is {{response}}.&lt;/p&gt;",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"{{function}}",
                "function": "{{T2}}"
            },
            {
                "name": "A2",
                "label": "{{function}}",
                "function": "{{Q1}}"
            }
        ],
        "uniques": true
    },
    "algorithm": {
        "name": "calculateOperation",
        "params": {
            "method": "equivLiteral",
            "keyboard": "INTERMEDIATE"
        }
    }
}</v>
      </c>
      <c r="AA270" s="8" t="s">
        <v>1388</v>
      </c>
      <c r="AB270" s="21" t="str">
        <f t="shared" si="2"/>
        <v>M3-NyO-22a-I-2</v>
      </c>
      <c r="AC270" s="21" t="str">
        <f t="shared" si="3"/>
        <v>M3-NyO-22a-I-2-EN</v>
      </c>
      <c r="AD270" s="20" t="s">
        <v>47</v>
      </c>
      <c r="AE270" s="23"/>
      <c r="AF270" s="9" t="s">
        <v>48</v>
      </c>
      <c r="AG270" s="9" t="s">
        <v>49</v>
      </c>
    </row>
    <row r="271" ht="112.5" customHeight="1">
      <c r="A271" s="9" t="s">
        <v>1378</v>
      </c>
      <c r="B271" s="8" t="s">
        <v>1379</v>
      </c>
      <c r="C271" s="9" t="s">
        <v>50</v>
      </c>
      <c r="D271" s="10" t="s">
        <v>36</v>
      </c>
      <c r="E271" s="11"/>
      <c r="F271" s="13" t="s">
        <v>1389</v>
      </c>
      <c r="G271" s="13"/>
      <c r="H271" s="19"/>
      <c r="I271" s="21" t="s">
        <v>38</v>
      </c>
      <c r="J271" s="21" t="s">
        <v>52</v>
      </c>
      <c r="K271" s="19" t="s">
        <v>1387</v>
      </c>
      <c r="L271" s="13" t="s">
        <v>1390</v>
      </c>
      <c r="M271" s="14" t="s">
        <v>42</v>
      </c>
      <c r="N271" s="80" t="s">
        <v>1383</v>
      </c>
      <c r="O271" s="80" t="s">
        <v>1384</v>
      </c>
      <c r="P271" s="19"/>
      <c r="Q271" s="21"/>
      <c r="R271" s="19"/>
      <c r="S271" s="19"/>
      <c r="T271" s="19"/>
      <c r="U271" s="19"/>
      <c r="V271" s="19"/>
      <c r="W271" s="19"/>
      <c r="X271" s="19"/>
      <c r="Y271" s="20" t="s">
        <v>45</v>
      </c>
      <c r="Z271" s="13" t="str">
        <f t="shared" si="1"/>
        <v>{
    "id": "M3-NyO-22a-E-1-EN",
    "stimulus": "&lt;p&gt;From fraction &lt;span class=\"fr-math-v2 fr-draggable\" contenteditable=\"false\" data-original-math=\"\\(\\frac {{{Q1}}}{{{T2}}}\\)\" draggable=\"true\"&gt;\\(\\frac{{{Q1}}}{{{T2}}}\\) &lt;/span&gt;, complete the following sentences.&lt;/p&gt;",
    "template": "&lt;p&gt;The {{response}} is {{Q1}}&lt;/p&gt;&lt;p&gt;The {{response}} is {{T2}}.&lt;/p&gt;",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"numerator"
            },
            {
                "name": "A2",
                "label": "denominator"
            }
        ],
        "uniques": true
    },
    "algorithm": {
        "name": "calculateOperation",
        "template": "Cloze with text"
    }
}</v>
      </c>
      <c r="AA271" s="8" t="s">
        <v>1391</v>
      </c>
      <c r="AB271" s="21" t="str">
        <f t="shared" si="2"/>
        <v>M3-NyO-22a-E-1</v>
      </c>
      <c r="AC271" s="21" t="str">
        <f t="shared" si="3"/>
        <v>M3-NyO-22a-E-1-EN</v>
      </c>
      <c r="AD271" s="20" t="s">
        <v>47</v>
      </c>
      <c r="AE271" s="68"/>
      <c r="AF271" s="9" t="s">
        <v>48</v>
      </c>
      <c r="AG271" s="9" t="s">
        <v>49</v>
      </c>
    </row>
    <row r="272" ht="112.5" customHeight="1">
      <c r="A272" s="9" t="s">
        <v>1378</v>
      </c>
      <c r="B272" s="8" t="s">
        <v>1379</v>
      </c>
      <c r="C272" s="9" t="s">
        <v>50</v>
      </c>
      <c r="D272" s="10" t="s">
        <v>36</v>
      </c>
      <c r="E272" s="11"/>
      <c r="F272" s="12" t="s">
        <v>1392</v>
      </c>
      <c r="G272" s="12"/>
      <c r="H272" s="12"/>
      <c r="I272" s="11" t="s">
        <v>38</v>
      </c>
      <c r="J272" s="11" t="s">
        <v>52</v>
      </c>
      <c r="K272" s="12" t="s">
        <v>1387</v>
      </c>
      <c r="L272" s="13" t="s">
        <v>1390</v>
      </c>
      <c r="M272" s="14" t="s">
        <v>42</v>
      </c>
      <c r="N272" s="43" t="s">
        <v>1383</v>
      </c>
      <c r="O272" s="43" t="s">
        <v>1384</v>
      </c>
      <c r="P272" s="18"/>
      <c r="Q272" s="21"/>
      <c r="R272" s="18"/>
      <c r="S272" s="18"/>
      <c r="T272" s="18"/>
      <c r="U272" s="18"/>
      <c r="V272" s="18"/>
      <c r="W272" s="18"/>
      <c r="X272" s="21"/>
      <c r="Y272" s="20" t="s">
        <v>45</v>
      </c>
      <c r="Z272" s="13" t="str">
        <f t="shared" si="1"/>
        <v>{
    "id": "M3-NyO-22a-E-2-EN",
    "stimulus": "&lt;p&gt;From fraction &lt;span class=\"fr-math-v2 fr-draggable\" contenteditable=\"false\" data-original-math=\"\\(\\frac {{{Q1}}}{{{T2}}}\\)\" draggable=\"true\"&gt;\\(\\frac{{{Q1}}}{{{T2}}}\\) &lt;/span&gt;, complete the following sentences.&lt;/p&gt;",
    "template": "&lt;p&gt;The {{response}} is {{T2}}.&lt;/p&gt;&lt;p&gt;The {{response}} is {{Q1}}.&lt;/p&gt;",
    "hint": "&lt;p&gt;In a fraction, the numerator is the number of parts in relation to the total. The denominator is the number of parts into which the total is divided.&lt;/p&gt;",
    "feedback": "&lt;p&gt;Fractions are made up of a numerator and denominator.&lt;/p&gt;&lt;ul&gt;&lt;li&gt;The numerator is the number of parts in relation to the total.&lt;/li&gt;&lt;li&gt;The denominator is the number of parts into which the total is divided.&lt;/li&gt;&lt;/ul&gt;",
    "seed": {
        "parameters": [
            {
                "name": "Q1",
                "label": null,
                "min": 1,
                "max": 9,
                "step": 1
            },
            {
                "name": "Q2",
                "label": null,
                "min": 1,
                "max": 9,
                "step": 1
            }
        ],
        "calculated": [
            {
                "name": "T2",
                "function": "{{Q1}}+{{Q2}}",
                "temp": true
            },
            {
                "name": "A1",
                "label": "denominator"
            },
            {
                "name": "A2",
                "label": "numerator"
            }
        ],
        "uniques": true
    },
    "algorithm": {
        "name": "calculateOperation",
        "template": "Cloze with text"
    }
}</v>
      </c>
      <c r="AA272" s="8" t="s">
        <v>1393</v>
      </c>
      <c r="AB272" s="21" t="str">
        <f t="shared" si="2"/>
        <v>M3-NyO-22a-E-2</v>
      </c>
      <c r="AC272" s="21" t="str">
        <f t="shared" si="3"/>
        <v>M3-NyO-22a-E-2-EN</v>
      </c>
      <c r="AD272" s="20" t="s">
        <v>47</v>
      </c>
      <c r="AE272" s="9"/>
      <c r="AF272" s="9" t="s">
        <v>48</v>
      </c>
      <c r="AG272" s="9" t="s">
        <v>49</v>
      </c>
    </row>
    <row r="273" ht="112.5" customHeight="1">
      <c r="A273" s="23" t="s">
        <v>1394</v>
      </c>
      <c r="B273" s="24" t="s">
        <v>1395</v>
      </c>
      <c r="C273" s="9" t="s">
        <v>35</v>
      </c>
      <c r="D273" s="10" t="s">
        <v>36</v>
      </c>
      <c r="E273" s="20"/>
      <c r="F273" s="24" t="s">
        <v>1396</v>
      </c>
      <c r="G273" s="24"/>
      <c r="H273" s="36"/>
      <c r="I273" s="23" t="s">
        <v>38</v>
      </c>
      <c r="J273" s="23" t="s">
        <v>39</v>
      </c>
      <c r="K273" s="24" t="s">
        <v>1397</v>
      </c>
      <c r="L273" s="24" t="s">
        <v>1398</v>
      </c>
      <c r="M273" s="25" t="s">
        <v>42</v>
      </c>
      <c r="N273" s="33" t="s">
        <v>1399</v>
      </c>
      <c r="O273" s="33" t="s">
        <v>1399</v>
      </c>
      <c r="P273" s="18"/>
      <c r="Q273" s="21"/>
      <c r="R273" s="18"/>
      <c r="S273" s="18"/>
      <c r="T273" s="18"/>
      <c r="U273" s="18"/>
      <c r="V273" s="18"/>
      <c r="W273" s="18"/>
      <c r="X273" s="21"/>
      <c r="Y273" s="20" t="s">
        <v>45</v>
      </c>
      <c r="Z273" s="13" t="str">
        <f t="shared" si="1"/>
        <v>{
    "id": "M3-NyO-22b-I-1-EN",
    "stimulus": "&lt;p&gt;Match each fraction with the way it is read.&lt;/p&gt;",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"min": 1,
                "max": 9,
                "step": 1
            },
            {
                "name": "Q2",
                "label": null,
                "min": 1,
                "max": 9,
                "step": 1
            },
            {
                "name": "Q3",
                "label": null,
                "min": 1,
                "max": 9,
                "step": 1
            }
        ],
        "calculated": [
            {
                "name": "T1",
                "label": "{{function}}",
                "function": "{{Q1}}+1",
                "temp": true
            },
            {
                "name": "T2",
                "label": "{{function}}",
                "function": "{{Q2}}+2",
                "temp": true
            },
            {
                "name": "T3",
                "label": "{{function}}",
                "function": "{{Q3}}+3",
                "temp": true
            },
            {
                "name": "T11",
                "label": "{{function}}",
                "function": "Lemonlib.fractionToWords({{Q1}},{{T1}}, 'eng')",
                "temp": true
            },
            {
                "name": "T22",
                "label": "{{function}}",
                "function": "Lemonlib.fractionToWords({{Q2}},{{T2}}, 'eng')",
                "temp": true
            },
            {
                "name": "T33",
                "label": "{{function}}",
                "function": "Lemonlib.fractionToWords({{Q3}},{{T3}}, 'eng')",
                "temp": true
            },
            {
                "name": "A1",
                "label": "{{T11}}",
                "function": "&lt;span class=\"fr-math-v2 fr-draggable\" contenteditable=\"false\" data-original-math=\"\\(\\frac{{{Q1}}}{{{T1}}}\\)\" draggable=\"true\"&gt;\\(\\frac{{{Q1}}}{{{T1}}}\\)&lt;/span&gt;"
            },
            {
                "name": "A2",
                "label": "{{T22}}",
                "function": "&lt;span class=\"fr-math-v2 fr-draggable\" contenteditable=\"false\" data-original-math=\"\\(\\frac{{{Q2}}}{{{T2}}}\\)\" draggable=\"true\"&gt;\\(\\frac{{{Q2}}}{{{T2}}}\\)&lt;/span&gt;"
            },
            {
                "name": "A3",
                "label": "{{T33}}",
                "function": "&lt;span class=\"fr-math-v2 fr-draggable\" contenteditable=\"false\" data-original-math=\"\\(\\frac{{{Q3}}}{{{T3}}}\\)\" draggable=\"true\"&gt;\\(\\frac{{{Q3}}}{{{T3}}}\\)&lt;/span&gt;"
            }
        ],
        "isNumToWords": true,
        "uniques": true
    },
    "algorithm": {
        "name": "linkOperationResult",
        "params": {
            "invert": false
        },
        "template": "Match list"
    }
}</v>
      </c>
      <c r="AA273" s="13" t="s">
        <v>1400</v>
      </c>
      <c r="AB273" s="21" t="str">
        <f t="shared" si="2"/>
        <v>M3-NyO-22b-I-1</v>
      </c>
      <c r="AC273" s="21" t="str">
        <f t="shared" si="3"/>
        <v>M3-NyO-22b-I-1-EN</v>
      </c>
      <c r="AD273" s="20" t="s">
        <v>47</v>
      </c>
      <c r="AE273" s="9"/>
      <c r="AF273" s="9" t="s">
        <v>48</v>
      </c>
      <c r="AG273" s="9" t="s">
        <v>49</v>
      </c>
    </row>
    <row r="274" ht="112.5" customHeight="1">
      <c r="A274" s="23" t="s">
        <v>1394</v>
      </c>
      <c r="B274" s="24" t="s">
        <v>1395</v>
      </c>
      <c r="C274" s="9" t="s">
        <v>50</v>
      </c>
      <c r="D274" s="10" t="s">
        <v>36</v>
      </c>
      <c r="E274" s="10"/>
      <c r="F274" s="22" t="s">
        <v>1401</v>
      </c>
      <c r="G274" s="22"/>
      <c r="H274" s="36"/>
      <c r="I274" s="23" t="s">
        <v>38</v>
      </c>
      <c r="J274" s="9" t="s">
        <v>52</v>
      </c>
      <c r="K274" s="77" t="s">
        <v>1402</v>
      </c>
      <c r="L274" s="24" t="s">
        <v>1403</v>
      </c>
      <c r="M274" s="25" t="s">
        <v>42</v>
      </c>
      <c r="N274" s="33" t="s">
        <v>1399</v>
      </c>
      <c r="O274" s="33" t="s">
        <v>1399</v>
      </c>
      <c r="P274" s="18"/>
      <c r="Q274" s="21"/>
      <c r="R274" s="18"/>
      <c r="S274" s="18"/>
      <c r="T274" s="18"/>
      <c r="U274" s="18"/>
      <c r="V274" s="18"/>
      <c r="W274" s="18"/>
      <c r="X274" s="21"/>
      <c r="Y274" s="20" t="s">
        <v>45</v>
      </c>
      <c r="Z274" s="13" t="str">
        <f t="shared" si="1"/>
        <v>{
    "id": "M3-NyO-22b-E-1-EN",
    "stimulus": "&lt;p&gt;Complete the following sentence.&lt;/p&gt;",
    "template": "&lt;p&gt;&lt;span class=\"fr-math-v2 fr-draggable\" contenteditable=\"false\" data-original-math=\"\\(\\frac{{{Q1}}}{{{T1}}}\\)\" draggable=\"true\"&gt;\\(\\frac{{{Q1}}}{{{T1}}}\\)&lt;/span&gt; is read as {{response}}.&lt;/p&gt;",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"list": [
                    1,
                    2,
                    3,
                    4,
                    5,
                    6
                ]
            },
            {
                "name": "Q2",
                "label": null,
                "list": [
                    1,
                    2,
                    3,
                    4,
                    5,
                    6
                ]
            }
        ],
        "calculated": [
            {
                "name": "T1",
                "label": "{{function}}",
                "function": "{{Q1}}+{{Q2}}",
                "temp": true
            },
            {
                "name": "A1",
                "label": "{{function}}",
                "function": "Lemonlib.fractionToWords({{Q1}},{{T1}}, 'en')"
            }
        ],
        "uniques": true
    },
    "algorithm": {
        "name": "calculateOperation",
        "template": "Cloze with text"
    }
}</v>
      </c>
      <c r="AA274" s="8" t="s">
        <v>1404</v>
      </c>
      <c r="AB274" s="21" t="str">
        <f t="shared" si="2"/>
        <v>M3-NyO-22b-E-1</v>
      </c>
      <c r="AC274" s="21" t="str">
        <f t="shared" si="3"/>
        <v>M3-NyO-22b-E-1-EN</v>
      </c>
      <c r="AD274" s="20" t="s">
        <v>47</v>
      </c>
      <c r="AE274" s="9"/>
      <c r="AF274" s="9" t="s">
        <v>48</v>
      </c>
      <c r="AG274" s="9" t="s">
        <v>49</v>
      </c>
    </row>
    <row r="275" ht="112.5" customHeight="1">
      <c r="A275" s="23" t="s">
        <v>1394</v>
      </c>
      <c r="B275" s="24" t="s">
        <v>1395</v>
      </c>
      <c r="C275" s="9" t="s">
        <v>68</v>
      </c>
      <c r="D275" s="10" t="s">
        <v>36</v>
      </c>
      <c r="E275" s="20"/>
      <c r="F275" s="22" t="s">
        <v>1405</v>
      </c>
      <c r="G275" s="22"/>
      <c r="H275" s="36"/>
      <c r="I275" s="23" t="s">
        <v>38</v>
      </c>
      <c r="J275" s="9" t="s">
        <v>52</v>
      </c>
      <c r="K275" s="24" t="s">
        <v>1406</v>
      </c>
      <c r="L275" s="22" t="s">
        <v>1407</v>
      </c>
      <c r="M275" s="25" t="s">
        <v>42</v>
      </c>
      <c r="N275" s="33" t="s">
        <v>1399</v>
      </c>
      <c r="O275" s="33" t="s">
        <v>1399</v>
      </c>
      <c r="P275" s="18"/>
      <c r="Q275" s="21"/>
      <c r="R275" s="18"/>
      <c r="S275" s="18"/>
      <c r="T275" s="18"/>
      <c r="U275" s="18"/>
      <c r="V275" s="18"/>
      <c r="W275" s="18"/>
      <c r="X275" s="21"/>
      <c r="Y275" s="20" t="s">
        <v>45</v>
      </c>
      <c r="Z275" s="13" t="str">
        <f t="shared" si="1"/>
        <v>{
    "id": "M3-NyO-22b-A-1-EN",
    "stimulus": "&lt;p&gt;&lt;span class=\"fr-math-v2 fr-draggable\" contenteditable=\"false\" data-original-math=\"\\(\\frac{{{Q1}}}{{{T1}}}\\)\" draggable=\"true\"&gt;\\(\\frac{{{Q1}}}{{{T1}}}\\)&lt;/ span&gt; of a chocolate bar to prepare a cake. Write how this fraction is read.&lt;/p&gt;",
    "template": "&lt;p&gt;&lt;span class=\"fr-math-v2 fr-draggable\" contenteditable=\"false\" data-original-math=\"\\(\\frac{{{Q1}}}{{{T1}}}\\)\" draggable=\"true\"&gt;\\(\\frac{{{Q1}}}{{{T1}}}\\)&lt;/span&gt; is read as {{response}}.&lt;/p&gt;",
    "hint": "&lt;p&gt;In fractions, the numerator is written first and then the denominator in fractional form. For example, halves, thirds, fourths or fifths.&lt;/p&gt;",
    "feedback": "&lt;p&gt;In fractions, the numerator is written first and then the denominator in fractional form. For example, halves, thirds, fourths or fifths.&lt;/p&gt;",
    "seed": {
        "parameters": [
            {
                "name": "Q1",
                "label": null,
                "list": [
                    2,
                    3,
                    4,
                    5,
                    6
                ]
            },
            {
                "name": "Q2",
                "label": null,
                "list": [
                    1,
                    2,
                    3,
                    4,
                    5,
                    6
                ]
            }
        ],
        "calculated": [
            {
                "name": "T1",
                "label": "{{function}}",
                "function": "{{Q1}}+{{Q2}}",
                "temp": true
            },
            {
                "name": "A1",
                "label": "{{function}}",
                "function": "Lemonlib.fractionToWords({{Q1}},{{T1}}, 'en')"
            }
        ],
        "uniques": true
    },
    "algorithm": {
        "name": "calculateOperation",
        "template": "Cloze with text"
    }
}</v>
      </c>
      <c r="AA275" s="8" t="s">
        <v>1408</v>
      </c>
      <c r="AB275" s="21" t="str">
        <f t="shared" si="2"/>
        <v>M3-NyO-22b-A-1</v>
      </c>
      <c r="AC275" s="21" t="str">
        <f t="shared" si="3"/>
        <v>M3-NyO-22b-A-1-EN</v>
      </c>
      <c r="AD275" s="20" t="s">
        <v>47</v>
      </c>
      <c r="AE275" s="9"/>
      <c r="AF275" s="9" t="s">
        <v>48</v>
      </c>
      <c r="AG275" s="9" t="s">
        <v>49</v>
      </c>
    </row>
    <row r="276" ht="112.5" customHeight="1">
      <c r="A276" s="23" t="s">
        <v>1394</v>
      </c>
      <c r="B276" s="24" t="s">
        <v>1395</v>
      </c>
      <c r="C276" s="9" t="s">
        <v>68</v>
      </c>
      <c r="D276" s="10" t="s">
        <v>36</v>
      </c>
      <c r="E276" s="20"/>
      <c r="F276" s="22" t="s">
        <v>1409</v>
      </c>
      <c r="G276" s="22"/>
      <c r="H276" s="36"/>
      <c r="I276" s="23" t="s">
        <v>38</v>
      </c>
      <c r="J276" s="9" t="s">
        <v>52</v>
      </c>
      <c r="K276" s="24" t="s">
        <v>1406</v>
      </c>
      <c r="L276" s="22" t="s">
        <v>1407</v>
      </c>
      <c r="M276" s="25" t="s">
        <v>42</v>
      </c>
      <c r="N276" s="33" t="s">
        <v>1399</v>
      </c>
      <c r="O276" s="33" t="s">
        <v>1399</v>
      </c>
      <c r="P276" s="18"/>
      <c r="Q276" s="21"/>
      <c r="R276" s="18"/>
      <c r="S276" s="18"/>
      <c r="T276" s="18"/>
      <c r="U276" s="18"/>
      <c r="V276" s="18"/>
      <c r="W276" s="18"/>
      <c r="X276" s="21"/>
      <c r="Y276" s="20" t="s">
        <v>45</v>
      </c>
      <c r="Z276" s="13" t="str">
        <f t="shared" si="1"/>
        <v>{
    "id": "M3-NyO-22b-A-2-EN",
    "stimulus": "&lt;p&gt;Of all the toys Monica has, &lt;span class=\"fr-math-v2 fr-draggable\" contenteditable=\"false\" data-original-math=\"\\( \\frac{{{Q1}}}{{{T1}}}\\)\" draggable=\"true\"&gt;\\(\\frac{{{Q1}}}{{{T1}}} \\)&lt;/span&gt; are dolls. Type how this fraction is read.&lt;/p&gt;",
    "template": "&lt;p&gt;&lt;span class=\"fr-math-v2 fr-draggable\" contenteditable=\"false\" data-original-math=\"\\(\\frac{{{Q1}}}{{{T1}}}\\)\" draggable=\"true\"&gt;\\(\\frac{{{Q1}}}{{{T1}}}\\)&lt;/span&gt; is read as {{response}}.&lt;/p&gt;",
    "hint": "&lt;p&gt;For fractions, write the numerator first, then the denominator in fractional form. For example, half, third, fourth, or fifth.&lt;/p&gt;",
    "feedback": "&lt;p&gt;For fractions, write the numerator first, then the denominator in fractional form. For example, half, third, fourth, or fifth.&lt;/p&gt;",
    "seed": {
        "parameters": [
            {
                "name": "Q1",
                "label": null,
                "list": [
                    2,
                    3,
                    4,
                    5,
                    6
                ]
            },
            {
                "name": "Q2",
                "label": null,
                "list": [
                    1,
                    2,
                    3,
                    4,
                    5,
                    6
                ]
            }
        ],
        "calculated": [
            {
                "name": "T1",
                "label": "{{function}}",
                "function": "{{Q1}}+{{Q2}}",
                "temp": true
            },
            {
                "name": "A1",
                "label": "{{function}}",
                "function": "Lemonlib.fractionToWords({{Q1}},{{T1}}, 'en')"
            }
        ],
        "uniques": true
    },
    "algorithm": {
        "name": "calculateOperation",
        "template": "Cloze with text"
    }
}</v>
      </c>
      <c r="AA276" s="8" t="s">
        <v>1410</v>
      </c>
      <c r="AB276" s="21" t="str">
        <f t="shared" si="2"/>
        <v>M3-NyO-22b-A-2</v>
      </c>
      <c r="AC276" s="21" t="str">
        <f t="shared" si="3"/>
        <v>M3-NyO-22b-A-2-EN</v>
      </c>
      <c r="AD276" s="20" t="s">
        <v>47</v>
      </c>
      <c r="AE276" s="9"/>
      <c r="AF276" s="9" t="s">
        <v>48</v>
      </c>
      <c r="AG276" s="9" t="s">
        <v>49</v>
      </c>
    </row>
    <row r="277" ht="112.5" customHeight="1">
      <c r="A277" s="23" t="s">
        <v>1394</v>
      </c>
      <c r="B277" s="24" t="s">
        <v>1395</v>
      </c>
      <c r="C277" s="9" t="s">
        <v>68</v>
      </c>
      <c r="D277" s="10" t="s">
        <v>36</v>
      </c>
      <c r="E277" s="20"/>
      <c r="F277" s="22" t="s">
        <v>1411</v>
      </c>
      <c r="G277" s="22"/>
      <c r="H277" s="36"/>
      <c r="I277" s="23" t="s">
        <v>38</v>
      </c>
      <c r="J277" s="9" t="s">
        <v>52</v>
      </c>
      <c r="K277" s="24" t="s">
        <v>1406</v>
      </c>
      <c r="L277" s="22" t="s">
        <v>1407</v>
      </c>
      <c r="M277" s="25" t="s">
        <v>42</v>
      </c>
      <c r="N277" s="33" t="s">
        <v>1399</v>
      </c>
      <c r="O277" s="33" t="s">
        <v>1399</v>
      </c>
      <c r="P277" s="18"/>
      <c r="Q277" s="21"/>
      <c r="R277" s="18"/>
      <c r="S277" s="18"/>
      <c r="T277" s="18"/>
      <c r="U277" s="18"/>
      <c r="V277" s="18"/>
      <c r="W277" s="18"/>
      <c r="X277" s="21"/>
      <c r="Y277" s="20" t="s">
        <v>45</v>
      </c>
      <c r="Z277" s="13" t="str">
        <f t="shared" si="1"/>
        <v>{
    "id": "M3-NyO-22b-A-3-EN",
    "stimulus": "&lt;p&gt;Paula needed &lt;span class=\"fr-math-v2 fr-draggable\" contenteditable=\"false\" data-original-math=\"\\(\\frac{{{Q1}}}{{{T1}}}\\)\" draggable=\"true\"&gt;\\(\\frac{{{Q1}}}{{{T1}}}\\)&lt;/ span&gt; of the time she had to complete her math homework. Type how this fraction is read.&lt;/p&gt;",
    "template": "&lt;p&gt;&lt;span class=\"fr-math-v2 fr-draggable\" contenteditable=\"false\" data-original-math=\"\\(\\frac{{{Q1}}}{{{T1}}}\\)\" draggable=\"true\"&gt;\\(\\frac{{{Q1}}}{{{T1}}}\\)&lt;/span&gt; is read as {{response}}.&lt;/p&gt;",
    "hint": "&lt;p&gt;For fractions, write the numerator first, then the denominator in fractional form. For example, half, third, fourth, or fifth.&lt;/p&gt;",
    "feedback": "&lt;p&gt;For fractions, write the numerator first, then the denominator in fractional form. For example, half, third, fourth, or fifth.&lt;/p&gt;",
    "seed": {
        "parameters": [
            {
                "name": "Q1",
                "label": null,
                "list": [
                    2,
                    3,
                    4,
                    5,
                    6
                ]
            },
            {
                "name": "Q2",
                "label": null,
                "list": [
                    1,
                    2,
                    3,
                    4,
                    5,
                    6
                ]
            }
        ],
        "calculated": [
            {
                "name": "T1",
                "label": "{{function}}",
                "function": "{{Q1}}+{{Q2}}",
                "temp": true
            },
            {
                "name": "A1",
                "label": "{{function}}",
                "function": "Lemonlib.fractionToWords({{Q1}},{{T1}}, 'es')"
            }
        ],
        "uniques": true
    },
    "algorithm": {
        "name": "calculateOperation",
        "template": "Cloze with text"
    }
}</v>
      </c>
      <c r="AA277" s="8" t="s">
        <v>1412</v>
      </c>
      <c r="AB277" s="21" t="str">
        <f t="shared" si="2"/>
        <v>M3-NyO-22b-A-3</v>
      </c>
      <c r="AC277" s="21" t="str">
        <f t="shared" si="3"/>
        <v>M3-NyO-22b-A-3-EN</v>
      </c>
      <c r="AD277" s="20" t="s">
        <v>47</v>
      </c>
      <c r="AE277" s="9"/>
      <c r="AF277" s="9" t="s">
        <v>48</v>
      </c>
      <c r="AG277" s="9" t="s">
        <v>49</v>
      </c>
    </row>
    <row r="278" ht="112.5" customHeight="1">
      <c r="A278" s="23" t="s">
        <v>1413</v>
      </c>
      <c r="B278" s="24" t="s">
        <v>1414</v>
      </c>
      <c r="C278" s="9" t="s">
        <v>35</v>
      </c>
      <c r="D278" s="10" t="s">
        <v>36</v>
      </c>
      <c r="E278" s="20"/>
      <c r="F278" s="22" t="s">
        <v>1415</v>
      </c>
      <c r="G278" s="22"/>
      <c r="H278" s="36"/>
      <c r="I278" s="23" t="s">
        <v>38</v>
      </c>
      <c r="J278" s="23" t="s">
        <v>39</v>
      </c>
      <c r="K278" s="24" t="s">
        <v>1397</v>
      </c>
      <c r="L278" s="24" t="s">
        <v>1416</v>
      </c>
      <c r="M278" s="25" t="s">
        <v>42</v>
      </c>
      <c r="N278" s="33" t="s">
        <v>1399</v>
      </c>
      <c r="O278" s="33" t="s">
        <v>1399</v>
      </c>
      <c r="P278" s="18"/>
      <c r="Q278" s="21"/>
      <c r="R278" s="18"/>
      <c r="S278" s="18"/>
      <c r="T278" s="18"/>
      <c r="U278" s="18"/>
      <c r="V278" s="18"/>
      <c r="W278" s="18"/>
      <c r="X278" s="21"/>
      <c r="Y278" s="20" t="s">
        <v>45</v>
      </c>
      <c r="Z278" s="13" t="str">
        <f t="shared" si="1"/>
        <v>{
    "id": "M3-NyO-22c-I-1-EN",
    "stimulus": "&lt;p&gt;Drag each fraction to the corresponding expression.&lt;/p&gt;",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"min": 1,
                "max": 9,
                "step": 1
            },
            {
                "name": "Q2",
                "label": null,
                "min": 1,
                "max": 9,
                "step": 1
            },
            {
                "name": "Q3",
                "label": null,
                "min": 1,
                "max": 9,
                "step": 1
            }
        ],
        "calculated": [
            {
                "name": "T1",
                "label": "{{function}}",
                "function": "{{Q1}}+1",
                "temp": true
            },
            {
                "name": "T2",
                "label": "{{function}}",
                "function": "{{Q2}}+2",
                "temp": true
            },
            {
                "name": "T3",
                "label": "{{function}}",
                "function": "{{Q3}}+3",
                "temp": true
            },
            {
                "name": "T11",
                "label": "{{function}}",
                "function": "Lemonlib.fractionToWords({{Q1}},{{T1}}, 'en')[0].toUpperCase() + Lemonlib.fractionToWords({{Q1}},{{T1}}, 'eng').slice(1,)",
                "temp": true
            },
            {
                "name": "T22",
                "label": "{{function}}",
                "function": "Lemonlib.fractionToWords({{Q2}},{{T2}}, 'en')[0].toUpperCase() + Lemonlib.fractionToWords({{Q2}},{{T2}}, 'eng').slice(1,)",
                "temp": true
            },
            {
                "name": "T33",
                "label": "{{function}}",
                "function": "Lemonlib.fractionToWords({{Q3}},{{T3}}, 'en')[0].toUpperCase() + Lemonlib.fractionToWords({{Q3}},{{T3}}, 'eng').slice(1,)",
                "temp": true
            },
            {
                "name": "A1",
                "label": "{{T11}}",
                "function": "&lt;span class=\"fr-math-v2 fr-draggable\" contenteditable=\"false\" data-original-math=\"\\(\\frac{{{Q1}}}{{{T1}}}\\)\" draggable=\"true\"&gt;\\(\\frac{{{Q1}}}{{{T1}}}\\)&lt;/span&gt;"
            },
            {
                "name": "A2",
                "label": "{{T22}}",
                "function": "&lt;span class=\"fr-math-v2 fr-draggable\" contenteditable=\"false\" data-original-math=\"\\(\\frac{{{Q2}}}{{{T2}}}\\)\" draggable=\"true\"&gt;\\(\\frac{{{Q2}}}{{{T2}}}\\)&lt;/span&gt;"
            },
            {
                "name": "A3",
                "label": "{{T33}}",
                "function": "&lt;span class=\"fr-math-v2 fr-draggable\" contenteditable=\"false\" data-original-math=\"\\(\\frac{{{Q3}}}{{{T3}}}\\)\" draggable=\"true\"&gt;\\(\\frac{{{Q3}}}{{{T3}}}\\)&lt;/span&gt;"
            }
        ],
        "isNumToWords": true,
        "uniques": true
    },
    "algorithm": {
        "name": "linkOperationResult",
        "params": {
            "invert": true
        },
        "template": "Match list"
    }
}</v>
      </c>
      <c r="AA278" s="13" t="s">
        <v>1417</v>
      </c>
      <c r="AB278" s="21" t="str">
        <f t="shared" si="2"/>
        <v>M3-NyO-22c-I-1</v>
      </c>
      <c r="AC278" s="21" t="str">
        <f t="shared" si="3"/>
        <v>M3-NyO-22c-I-1-EN</v>
      </c>
      <c r="AD278" s="20" t="s">
        <v>47</v>
      </c>
      <c r="AE278" s="9"/>
      <c r="AF278" s="9" t="s">
        <v>48</v>
      </c>
      <c r="AG278" s="9" t="s">
        <v>49</v>
      </c>
    </row>
    <row r="279" ht="112.5" customHeight="1">
      <c r="A279" s="23" t="s">
        <v>1413</v>
      </c>
      <c r="B279" s="24" t="s">
        <v>1414</v>
      </c>
      <c r="C279" s="9" t="s">
        <v>50</v>
      </c>
      <c r="D279" s="10" t="s">
        <v>36</v>
      </c>
      <c r="E279" s="20"/>
      <c r="F279" s="22" t="s">
        <v>1418</v>
      </c>
      <c r="G279" s="22"/>
      <c r="H279" s="36"/>
      <c r="I279" s="23" t="s">
        <v>38</v>
      </c>
      <c r="J279" s="23" t="s">
        <v>156</v>
      </c>
      <c r="K279" s="24" t="s">
        <v>1402</v>
      </c>
      <c r="L279" s="24" t="s">
        <v>1419</v>
      </c>
      <c r="M279" s="25" t="s">
        <v>42</v>
      </c>
      <c r="N279" s="33" t="s">
        <v>1399</v>
      </c>
      <c r="O279" s="33" t="s">
        <v>1399</v>
      </c>
      <c r="P279" s="18"/>
      <c r="Q279" s="21"/>
      <c r="R279" s="18"/>
      <c r="S279" s="18"/>
      <c r="T279" s="18"/>
      <c r="U279" s="18"/>
      <c r="V279" s="18"/>
      <c r="W279" s="18"/>
      <c r="X279" s="21"/>
      <c r="Y279" s="20" t="s">
        <v>45</v>
      </c>
      <c r="Z279" s="13" t="str">
        <f t="shared" si="1"/>
        <v>{
    "id": "M3-NyO-22c-E-1-EN",
    "stimulus": "&lt;p&gt;Complete the following sentence.&lt;/p&gt;",
    "template": "&lt;p&gt;{{T11}} expressed as a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'en')[0].toUpperCase() + Lemonlib.fractionToWords({{Q1}},{{T1}}, 'eng').slice(1,)",
                "temp": true
            },
            {
                "name": "A1",
                "label": "{{function}}",
                "function": "\\frac{{{Q1}}}{{{T1}}}"
            }
        ],
        "uniques": true
    },
    "algorithm": {
        "name": "calculateOperation",
        "params": {
            "method": "equivLiteral",
            "keyboard": "INTERMEDIATE"
        }
    }
}</v>
      </c>
      <c r="AA279" s="8" t="s">
        <v>1420</v>
      </c>
      <c r="AB279" s="21" t="str">
        <f t="shared" si="2"/>
        <v>M3-NyO-22c-E-1</v>
      </c>
      <c r="AC279" s="21" t="str">
        <f t="shared" si="3"/>
        <v>M3-NyO-22c-E-1-EN</v>
      </c>
      <c r="AD279" s="20" t="s">
        <v>47</v>
      </c>
      <c r="AE279" s="9"/>
      <c r="AF279" s="9" t="s">
        <v>48</v>
      </c>
      <c r="AG279" s="9" t="s">
        <v>49</v>
      </c>
    </row>
    <row r="280" ht="112.5" customHeight="1">
      <c r="A280" s="23" t="s">
        <v>1413</v>
      </c>
      <c r="B280" s="24" t="s">
        <v>1414</v>
      </c>
      <c r="C280" s="9" t="s">
        <v>68</v>
      </c>
      <c r="D280" s="10" t="s">
        <v>36</v>
      </c>
      <c r="E280" s="10"/>
      <c r="F280" s="22" t="s">
        <v>1421</v>
      </c>
      <c r="G280" s="22"/>
      <c r="H280" s="36"/>
      <c r="I280" s="23" t="s">
        <v>38</v>
      </c>
      <c r="J280" s="23" t="s">
        <v>156</v>
      </c>
      <c r="K280" s="24" t="s">
        <v>1402</v>
      </c>
      <c r="L280" s="22" t="s">
        <v>1422</v>
      </c>
      <c r="M280" s="14" t="s">
        <v>42</v>
      </c>
      <c r="N280" s="33" t="s">
        <v>1399</v>
      </c>
      <c r="O280" s="33" t="s">
        <v>1399</v>
      </c>
      <c r="P280" s="18"/>
      <c r="Q280" s="21"/>
      <c r="R280" s="18"/>
      <c r="S280" s="18"/>
      <c r="T280" s="18"/>
      <c r="U280" s="18"/>
      <c r="V280" s="18"/>
      <c r="W280" s="18"/>
      <c r="X280" s="21"/>
      <c r="Y280" s="20" t="s">
        <v>45</v>
      </c>
      <c r="Z280" s="13" t="str">
        <f t="shared" si="1"/>
        <v>{
    "id": "M3-NyO-22c-A-1-EN",
    "stimulus": "&lt;p&gt;At a birthday party there are {{T11}} of the cake left to distribute. Write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v>
      </c>
      <c r="AA280" s="8" t="s">
        <v>1423</v>
      </c>
      <c r="AB280" s="21" t="str">
        <f t="shared" si="2"/>
        <v>M3-NyO-22c-A-1</v>
      </c>
      <c r="AC280" s="21" t="str">
        <f t="shared" si="3"/>
        <v>M3-NyO-22c-A-1-EN</v>
      </c>
      <c r="AD280" s="20" t="s">
        <v>47</v>
      </c>
      <c r="AE280" s="9"/>
      <c r="AF280" s="9" t="s">
        <v>48</v>
      </c>
      <c r="AG280" s="9" t="s">
        <v>49</v>
      </c>
    </row>
    <row r="281" ht="112.5" customHeight="1">
      <c r="A281" s="23" t="s">
        <v>1413</v>
      </c>
      <c r="B281" s="24" t="s">
        <v>1414</v>
      </c>
      <c r="C281" s="9" t="s">
        <v>68</v>
      </c>
      <c r="D281" s="10" t="s">
        <v>36</v>
      </c>
      <c r="E281" s="20"/>
      <c r="F281" s="22" t="s">
        <v>1424</v>
      </c>
      <c r="G281" s="22"/>
      <c r="H281" s="36"/>
      <c r="I281" s="23" t="s">
        <v>38</v>
      </c>
      <c r="J281" s="23" t="s">
        <v>156</v>
      </c>
      <c r="K281" s="24" t="s">
        <v>1402</v>
      </c>
      <c r="L281" s="22" t="s">
        <v>1422</v>
      </c>
      <c r="M281" s="14" t="s">
        <v>42</v>
      </c>
      <c r="N281" s="33" t="s">
        <v>1399</v>
      </c>
      <c r="O281" s="33" t="s">
        <v>1399</v>
      </c>
      <c r="P281" s="18"/>
      <c r="Q281" s="21"/>
      <c r="R281" s="18"/>
      <c r="S281" s="18"/>
      <c r="T281" s="18"/>
      <c r="U281" s="18"/>
      <c r="V281" s="18"/>
      <c r="W281" s="18"/>
      <c r="X281" s="21"/>
      <c r="Y281" s="20" t="s">
        <v>45</v>
      </c>
      <c r="Z281" s="13" t="str">
        <f t="shared" si="1"/>
        <v>{
    "id": "M3-NyO-22c-A-2-EN",
    "stimulus": "&lt;p&gt;Lucia spent {{T11}} of her savings at the movies. Write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v>
      </c>
      <c r="AA281" s="8" t="s">
        <v>1425</v>
      </c>
      <c r="AB281" s="21" t="str">
        <f t="shared" si="2"/>
        <v>M3-NyO-22c-A-2</v>
      </c>
      <c r="AC281" s="21" t="str">
        <f t="shared" si="3"/>
        <v>M3-NyO-22c-A-2-EN</v>
      </c>
      <c r="AD281" s="20" t="s">
        <v>47</v>
      </c>
      <c r="AE281" s="9"/>
      <c r="AF281" s="9" t="s">
        <v>48</v>
      </c>
      <c r="AG281" s="9" t="s">
        <v>49</v>
      </c>
    </row>
    <row r="282" ht="112.5" customHeight="1">
      <c r="A282" s="23" t="s">
        <v>1413</v>
      </c>
      <c r="B282" s="24" t="s">
        <v>1414</v>
      </c>
      <c r="C282" s="9" t="s">
        <v>68</v>
      </c>
      <c r="D282" s="10" t="s">
        <v>36</v>
      </c>
      <c r="E282" s="20"/>
      <c r="F282" s="22" t="s">
        <v>1426</v>
      </c>
      <c r="G282" s="22"/>
      <c r="H282" s="36"/>
      <c r="I282" s="23" t="s">
        <v>38</v>
      </c>
      <c r="J282" s="23" t="s">
        <v>156</v>
      </c>
      <c r="K282" s="24" t="s">
        <v>1402</v>
      </c>
      <c r="L282" s="22" t="s">
        <v>1422</v>
      </c>
      <c r="M282" s="14" t="s">
        <v>42</v>
      </c>
      <c r="N282" s="33" t="s">
        <v>1399</v>
      </c>
      <c r="O282" s="33" t="s">
        <v>1399</v>
      </c>
      <c r="P282" s="18"/>
      <c r="Q282" s="21"/>
      <c r="R282" s="18"/>
      <c r="S282" s="18"/>
      <c r="T282" s="18"/>
      <c r="U282" s="18"/>
      <c r="V282" s="18"/>
      <c r="W282" s="18"/>
      <c r="X282" s="21"/>
      <c r="Y282" s="20" t="s">
        <v>45</v>
      </c>
      <c r="Z282" s="13" t="str">
        <f t="shared" si="1"/>
        <v>{
    "id": "M3-NyO-22c-A-3-EN",
    "stimulus": "&lt;p&gt;Juliet has read {{T11}} of a book. Type this amount as a fraction.&lt;/p&gt;",
    "template": "&lt;p&gt;The fraction is {{response}}.&lt;/p&gt;",
    "hint": "&lt;p&gt;When writing fractions, write the numerator first and then the denominator in fractional form. For example, halves, thirds, fourths or fifths.&lt;/p&gt;",
    "feedback": "&lt;p&gt;When writing fractions, write the numerator first and then the denominator in fractional form. For example, halves, thirds, fourths or fifths.&lt;/p&gt;",
    "seed": {
        "parameters": [
            {
                "name": "Q1",
                "label": null,
                "list": [
                    1,
                    2,
                    3,
                    4,
                    5,
                    6
                ]
            },
            {
                "name": "Q2",
                "label": null,
                "list": [
                    1,
                    2,
                    3,
                    4,
                    5,
                    6
                ]
            }
        ],
        "calculated": [
            {
                "name": "T1",
                "label": "{{function}}",
                "function": "{{Q1}}+{{Q2}}",
                "temp": true
            },
            {
                "name": "T11",
                "label": "{{function}}",
                "function": "Lemonlib.fractionToWords({{Q1}},{{T1}}, 'en')",
                "temp": true
            },
            {
                "name": "A1",
                "label": "{{function}}",
                "function": "\\frac{{{Q1}}}{{{T1}}}"
            }
        ],
        "uniques": true
    },
    "algorithm": {
        "name": "calculateOperation",
        "params": {
            "method": "equivLiteral",
            "keyboard": "INTERMEDIATE"
        }
    }
}</v>
      </c>
      <c r="AA282" s="8" t="s">
        <v>1427</v>
      </c>
      <c r="AB282" s="21" t="str">
        <f t="shared" si="2"/>
        <v>M3-NyO-22c-A-3</v>
      </c>
      <c r="AC282" s="21" t="str">
        <f t="shared" si="3"/>
        <v>M3-NyO-22c-A-3-EN</v>
      </c>
      <c r="AD282" s="20" t="s">
        <v>47</v>
      </c>
      <c r="AE282" s="9"/>
      <c r="AF282" s="9" t="s">
        <v>48</v>
      </c>
      <c r="AG282" s="9" t="s">
        <v>49</v>
      </c>
    </row>
    <row r="283" ht="112.5" customHeight="1">
      <c r="A283" s="9" t="s">
        <v>1428</v>
      </c>
      <c r="B283" s="8" t="s">
        <v>1429</v>
      </c>
      <c r="C283" s="9" t="s">
        <v>35</v>
      </c>
      <c r="D283" s="10" t="s">
        <v>36</v>
      </c>
      <c r="E283" s="20"/>
      <c r="F283" s="13" t="s">
        <v>1430</v>
      </c>
      <c r="G283" s="13"/>
      <c r="H283" s="12"/>
      <c r="I283" s="11" t="s">
        <v>428</v>
      </c>
      <c r="J283" s="11" t="s">
        <v>309</v>
      </c>
      <c r="K283" s="12" t="s">
        <v>113</v>
      </c>
      <c r="L283" s="12" t="s">
        <v>113</v>
      </c>
      <c r="M283" s="11" t="s">
        <v>42</v>
      </c>
      <c r="N283" s="8" t="s">
        <v>1431</v>
      </c>
      <c r="O283" s="8" t="s">
        <v>1432</v>
      </c>
      <c r="P283" s="18"/>
      <c r="Q283" s="21"/>
      <c r="R283" s="18"/>
      <c r="S283" s="18"/>
      <c r="T283" s="18"/>
      <c r="U283" s="18"/>
      <c r="V283" s="18"/>
      <c r="W283" s="18"/>
      <c r="X283" s="21"/>
      <c r="Y283" s="20" t="s">
        <v>45</v>
      </c>
      <c r="Z283" s="13" t="str">
        <f t="shared" si="1"/>
        <v>{
    "id": "M3-NyO-22d-I-1-EN",
    "stimulus": "&lt;p&gt;Select the figure that represents the fraction &lt;span class=\"fr-math-v2 fr-draggable\" contenteditable=\"false\" data-original-math=\"\\(\\frac{2}{5}\\)\" draggable=\"true\"&gt;\\(\\frac{2}{5}\\)&lt;/span&gt;.&lt;/p&gt;",
    "hint": "&lt;p&gt;The &lt;b&gt;denominator&lt;/b&gt; is the number of equal parts into which the figure is divided. The &lt;b&gt;numerator&lt;/b&gt; is the number of selected parts.&lt;/p&gt;",
    "feedback": "&lt;p&gt;The &lt;b&gt;denominator&lt;/b&gt;, 5, is the number of equal parts into which the figure is divided.&lt;/p&gt;&lt;p&gt;The &lt;b&gt;numerator,&lt;/b &gt; 2, is the number of selected parts.&lt;/p&gt;",
    "seed": {
        "parameters": [],
        "calculated": [
            {
                "name": "A1",
                "label": "&lt;img src='https://blueberry-assets.oneclick.es/M3_NyO_22d_1.svg' width=\"300\"&gt;"
            },
            {
                "name": "A2",
                "label": "&lt;img src='https://blueberry-assets.oneclick.es/M3_NyO_22d_2.svg' width=\"300\"&gt;"
            },
            {
                "name": "A3",
                "label": "&lt;img src='https://blueberry-assets.oneclick.es/M3_NyO_22d_3.svg' width=\"300\"&gt;",
                "incorrect": true
            },
            {
                "name": "A4",
                "label": "&lt;img src='https://blueberry-assets.oneclick.es/M3_NyO_22d_4.svg' width=\"300\"&gt;",
                "incorrect": true
            },
            {
                "name": "A5",
                "label": "&lt;img src='https://blueberry-assets.oneclick.es/M3_NyO_22d_5.svg' width=\"300\"&gt;",
                "incorrect": true
            },
            {
                "name": "A6",
                "label": "&lt;img src='https://blueberry-assets.oneclick.es/M3_NyO_22d_6.svg' width=\"300\"&gt;",
                "incorrect": true
            },
            {
                "name": "A7",
                "label": "&lt;img src='https://blueberry-assets.oneclick.es/M3_NyO_22d_7.svg' width=\"300\"&gt;",
                "incorrect": true
            },
            {
                "name": "A8",
                "label": "&lt;img src='https://blueberry-assets.oneclick.es/M3_NyO_22d_8.svg' width=\"300\"&gt;",
                "incorrect": true
            },
            {
                "name": "A9",
                "label": "&lt;img src='https://blueberry-assets.oneclick.es/M3_NyO_22d_9.svg' width=\"300\"&gt;",
                "incorrect": true
            },
            {
                "name": "A10",
                "label": "&lt;img src='https://blueberry-assets.oneclick.es/M3_NyO_22d_10.svg' width=\"300\"&gt;",
                "incorrect": true
            }
        ],
        "uniques": true
    },
    "algorithm": {
        "name": "trueFalse",
        "template": "Multiple choice – standard",
        "params": {
            "countCorrect": 1,
            "countIncorrect": 2,
            "columns": 3,
            "showCheckIcon": true}}}</v>
      </c>
      <c r="AA283" s="81" t="s">
        <v>1433</v>
      </c>
      <c r="AB283" s="21" t="str">
        <f t="shared" si="2"/>
        <v>M3-NyO-22d-I-1</v>
      </c>
      <c r="AC283" s="21" t="str">
        <f t="shared" si="3"/>
        <v>M3-NyO-22d-I-1-EN</v>
      </c>
      <c r="AD283" s="20" t="s">
        <v>47</v>
      </c>
      <c r="AE283" s="9"/>
      <c r="AF283" s="9" t="s">
        <v>48</v>
      </c>
      <c r="AG283" s="9" t="s">
        <v>49</v>
      </c>
    </row>
    <row r="284" ht="112.5" customHeight="1">
      <c r="A284" s="9" t="s">
        <v>1428</v>
      </c>
      <c r="B284" s="24" t="s">
        <v>1429</v>
      </c>
      <c r="C284" s="23" t="s">
        <v>35</v>
      </c>
      <c r="D284" s="10" t="s">
        <v>36</v>
      </c>
      <c r="E284" s="20"/>
      <c r="F284" s="13" t="s">
        <v>1434</v>
      </c>
      <c r="G284" s="13"/>
      <c r="H284" s="12"/>
      <c r="I284" s="11" t="s">
        <v>428</v>
      </c>
      <c r="J284" s="11" t="s">
        <v>309</v>
      </c>
      <c r="K284" s="12" t="s">
        <v>113</v>
      </c>
      <c r="L284" s="12" t="s">
        <v>113</v>
      </c>
      <c r="M284" s="11" t="s">
        <v>42</v>
      </c>
      <c r="N284" s="8" t="s">
        <v>1431</v>
      </c>
      <c r="O284" s="8" t="s">
        <v>1435</v>
      </c>
      <c r="P284" s="18"/>
      <c r="Q284" s="21"/>
      <c r="R284" s="18"/>
      <c r="S284" s="18"/>
      <c r="T284" s="18"/>
      <c r="U284" s="18"/>
      <c r="V284" s="18"/>
      <c r="W284" s="18"/>
      <c r="X284" s="21"/>
      <c r="Y284" s="20" t="s">
        <v>45</v>
      </c>
      <c r="Z284" s="13" t="str">
        <f t="shared" si="1"/>
        <v>{
    "id": "M3-NyO-22d-I-2-EN",
    "stimulus": "&lt;p&gt;Select the figure that represents the fraction &lt;span class=\"fr-math-v2 fr-draggable\" contenteditable=\"false\" data-original-math=\"\\(\\frac{2}{6}\\)\" draggable=\"true\"&gt;\\(\\frac{2}{6}\\)&lt;/span&gt;.&lt;/p&gt;",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2,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AA284" s="8" t="s">
        <v>1436</v>
      </c>
      <c r="AB284" s="21" t="str">
        <f t="shared" si="2"/>
        <v>M3-NyO-22d-I-2</v>
      </c>
      <c r="AC284" s="21" t="str">
        <f t="shared" si="3"/>
        <v>M3-NyO-22d-I-2-EN</v>
      </c>
      <c r="AD284" s="20" t="s">
        <v>47</v>
      </c>
      <c r="AE284" s="9"/>
      <c r="AF284" s="9" t="s">
        <v>48</v>
      </c>
      <c r="AG284" s="9" t="s">
        <v>49</v>
      </c>
    </row>
    <row r="285" ht="112.5" customHeight="1">
      <c r="A285" s="9" t="s">
        <v>1428</v>
      </c>
      <c r="B285" s="24" t="s">
        <v>1429</v>
      </c>
      <c r="C285" s="23" t="s">
        <v>35</v>
      </c>
      <c r="D285" s="10" t="s">
        <v>36</v>
      </c>
      <c r="E285" s="20"/>
      <c r="F285" s="13" t="s">
        <v>1437</v>
      </c>
      <c r="G285" s="13"/>
      <c r="H285" s="12"/>
      <c r="I285" s="11" t="s">
        <v>428</v>
      </c>
      <c r="J285" s="11" t="s">
        <v>309</v>
      </c>
      <c r="K285" s="12" t="s">
        <v>113</v>
      </c>
      <c r="L285" s="12" t="s">
        <v>113</v>
      </c>
      <c r="M285" s="14" t="s">
        <v>42</v>
      </c>
      <c r="N285" s="8" t="s">
        <v>1431</v>
      </c>
      <c r="O285" s="8" t="s">
        <v>1438</v>
      </c>
      <c r="P285" s="18"/>
      <c r="Q285" s="21"/>
      <c r="R285" s="18"/>
      <c r="S285" s="18"/>
      <c r="T285" s="18"/>
      <c r="U285" s="18"/>
      <c r="V285" s="18"/>
      <c r="W285" s="18"/>
      <c r="X285" s="21"/>
      <c r="Y285" s="20" t="s">
        <v>45</v>
      </c>
      <c r="Z285" s="13" t="str">
        <f t="shared" si="1"/>
        <v>{
    "id": "M3-NyO-22d-I-3-EN",
    "stimulus": "&lt;p&gt;Select the figure that represents the fraction &lt;span class=\"fr-math-v2 fr-draggable\" contenteditable=\"false\" data-original-math=\"\\(\\frac{3}{6}\\)\" draggable=\"true\"&gt;\\(\\frac{3}{6}\\)&lt;/span&gt;.&lt;/p&gt;",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3,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85" s="8" t="s">
        <v>1439</v>
      </c>
      <c r="AB285" s="21" t="str">
        <f t="shared" si="2"/>
        <v>M3-NyO-22d-I-3</v>
      </c>
      <c r="AC285" s="21" t="str">
        <f t="shared" si="3"/>
        <v>M3-NyO-22d-I-3-EN</v>
      </c>
      <c r="AD285" s="20" t="s">
        <v>47</v>
      </c>
      <c r="AE285" s="9"/>
      <c r="AF285" s="9" t="s">
        <v>48</v>
      </c>
      <c r="AG285" s="9" t="s">
        <v>49</v>
      </c>
    </row>
    <row r="286" ht="112.5" customHeight="1">
      <c r="A286" s="9" t="s">
        <v>1428</v>
      </c>
      <c r="B286" s="24" t="s">
        <v>1429</v>
      </c>
      <c r="C286" s="23" t="s">
        <v>35</v>
      </c>
      <c r="D286" s="10" t="s">
        <v>36</v>
      </c>
      <c r="E286" s="11"/>
      <c r="F286" s="13" t="s">
        <v>1440</v>
      </c>
      <c r="G286" s="13"/>
      <c r="H286" s="12"/>
      <c r="I286" s="11" t="s">
        <v>428</v>
      </c>
      <c r="J286" s="11" t="s">
        <v>309</v>
      </c>
      <c r="K286" s="12" t="s">
        <v>113</v>
      </c>
      <c r="L286" s="12" t="s">
        <v>113</v>
      </c>
      <c r="M286" s="11" t="s">
        <v>42</v>
      </c>
      <c r="N286" s="8" t="s">
        <v>1431</v>
      </c>
      <c r="O286" s="8" t="s">
        <v>1441</v>
      </c>
      <c r="P286" s="16"/>
      <c r="Q286" s="17"/>
      <c r="R286" s="18"/>
      <c r="S286" s="18"/>
      <c r="T286" s="18"/>
      <c r="U286" s="18"/>
      <c r="V286" s="18"/>
      <c r="W286" s="18"/>
      <c r="X286" s="19"/>
      <c r="Y286" s="20" t="s">
        <v>45</v>
      </c>
      <c r="Z286" s="13" t="str">
        <f t="shared" si="1"/>
        <v>{
    "id": "M3-NyO-22d-I-4-EN",
    "stimulus": "&lt;p&gt;Select the figure that represents the fraction &lt;span class=\"fr-math-v2 fr-draggable\" contenteditable=\"false\" data-original-math=\"\\(\\frac{7}{9}\\)\" draggable=\"true\"&gt;\\(\\frac{7}{9}\\)&lt;/span&gt;.&lt;/p&gt;",
    "hint": "&lt;p&gt;The &lt;b&gt;denominator&lt;/b&gt; is the number of equal parts into which the figure is divided. The &lt;b&gt;numerator&lt;/b&gt; is the number of selected parts.&lt;/p&gt;",
    "feedback": "&lt;p&gt;The &lt;b&gt;denominator&lt;/b&gt;, 9, is the number of equal parts into which the figure is divided.&lt;/p&gt;&lt;p&gt;The &lt;b&gt;numerator,&lt;/b &gt; 7,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AA286" s="8" t="s">
        <v>1442</v>
      </c>
      <c r="AB286" s="21" t="str">
        <f t="shared" si="2"/>
        <v>M3-NyO-22d-I-4</v>
      </c>
      <c r="AC286" s="21" t="str">
        <f t="shared" si="3"/>
        <v>M3-NyO-22d-I-4-EN</v>
      </c>
      <c r="AD286" s="20" t="s">
        <v>47</v>
      </c>
      <c r="AE286" s="9"/>
      <c r="AF286" s="9" t="s">
        <v>48</v>
      </c>
      <c r="AG286" s="9" t="s">
        <v>49</v>
      </c>
    </row>
    <row r="287" ht="112.5" customHeight="1">
      <c r="A287" s="9" t="s">
        <v>1428</v>
      </c>
      <c r="B287" s="24" t="s">
        <v>1429</v>
      </c>
      <c r="C287" s="23" t="s">
        <v>35</v>
      </c>
      <c r="D287" s="10" t="s">
        <v>36</v>
      </c>
      <c r="E287" s="11"/>
      <c r="F287" s="13" t="s">
        <v>1443</v>
      </c>
      <c r="G287" s="13"/>
      <c r="H287" s="12"/>
      <c r="I287" s="11" t="s">
        <v>428</v>
      </c>
      <c r="J287" s="11" t="s">
        <v>309</v>
      </c>
      <c r="K287" s="12" t="s">
        <v>113</v>
      </c>
      <c r="L287" s="12" t="s">
        <v>113</v>
      </c>
      <c r="M287" s="11" t="s">
        <v>42</v>
      </c>
      <c r="N287" s="8" t="s">
        <v>1431</v>
      </c>
      <c r="O287" s="8" t="s">
        <v>1444</v>
      </c>
      <c r="P287" s="16"/>
      <c r="Q287" s="17"/>
      <c r="R287" s="18"/>
      <c r="S287" s="18"/>
      <c r="T287" s="18"/>
      <c r="U287" s="18"/>
      <c r="V287" s="18"/>
      <c r="W287" s="18"/>
      <c r="X287" s="19"/>
      <c r="Y287" s="20" t="s">
        <v>45</v>
      </c>
      <c r="Z287" s="13" t="str">
        <f t="shared" si="1"/>
        <v>{
    "id": "M3-NyO-22d-I-5-EN",
    "stimulus": "&lt;p&gt;Select the figure that represents the fraction &lt;span class=\"fr-math-v2 fr-draggable\" contenteditable=\"false\" data-original-math=\"\\(\\frac{4}{7}\\)\" draggable=\"true\"&gt;\\(\\frac{4}{7}\\)&lt;/span&gt;.&lt;/p&gt;",
    "hint": "&lt;p&gt;The &lt;b&gt;denominator&lt;/b&gt; is the number of equal parts into which the figure is divided. The &lt;b&gt;numerator&lt;/b&gt; is the number of selected parts.&lt;/p&gt;",
    "feedback": "&lt;p&gt;The &lt;b&gt;denominator&lt;/b&gt;, 7, is the number of equal parts into which the figure is divided.&lt;/p&gt;&lt;p&gt;The &lt;b&gt;numerator,&lt;/b &gt; 4, is the number of selected parts.&lt;/p&gt;",
  "seed":{"parameters":[],"calculated":[{"name":"A1","label":"&lt;img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AA287" s="8" t="s">
        <v>1445</v>
      </c>
      <c r="AB287" s="21" t="str">
        <f t="shared" si="2"/>
        <v>M3-NyO-22d-I-5</v>
      </c>
      <c r="AC287" s="21" t="str">
        <f t="shared" si="3"/>
        <v>M3-NyO-22d-I-5-EN</v>
      </c>
      <c r="AD287" s="20" t="s">
        <v>47</v>
      </c>
      <c r="AE287" s="9"/>
      <c r="AF287" s="9" t="s">
        <v>48</v>
      </c>
      <c r="AG287" s="9" t="s">
        <v>49</v>
      </c>
    </row>
    <row r="288" ht="112.5" customHeight="1">
      <c r="A288" s="9" t="s">
        <v>1428</v>
      </c>
      <c r="B288" s="8" t="s">
        <v>1429</v>
      </c>
      <c r="C288" s="9" t="s">
        <v>50</v>
      </c>
      <c r="D288" s="10" t="s">
        <v>36</v>
      </c>
      <c r="E288" s="20"/>
      <c r="F288" s="13" t="s">
        <v>1446</v>
      </c>
      <c r="G288" s="13"/>
      <c r="H288" s="12"/>
      <c r="I288" s="11" t="s">
        <v>428</v>
      </c>
      <c r="J288" s="11" t="s">
        <v>92</v>
      </c>
      <c r="K288" s="12" t="s">
        <v>113</v>
      </c>
      <c r="L288" s="13" t="s">
        <v>1447</v>
      </c>
      <c r="M288" s="14" t="s">
        <v>42</v>
      </c>
      <c r="N288" s="8" t="s">
        <v>1431</v>
      </c>
      <c r="O288" s="8" t="s">
        <v>1448</v>
      </c>
      <c r="P288" s="18"/>
      <c r="Q288" s="21"/>
      <c r="R288" s="18"/>
      <c r="S288" s="18"/>
      <c r="T288" s="18"/>
      <c r="U288" s="18"/>
      <c r="V288" s="18"/>
      <c r="W288" s="18"/>
      <c r="X288" s="21"/>
      <c r="Y288" s="20" t="s">
        <v>45</v>
      </c>
      <c r="Z288" s="13" t="str">
        <f t="shared" si="1"/>
        <v>{
    "id": "M3-NyO-22d-E-1-EN",
    "stimulus": "&lt;p&gt;Type the fraction that the colored area in this figure represents.&lt;/p&gt;&lt;img src='https://blueberry-assets.oneclick.es/{{Q1}}' width=\"300\"&gt;",
    "template": "&lt;p&gt;The colored area represents {{response}} of the figure.&lt;/p&gt;",
    "hint": "&lt;p&gt;The &lt;b&gt;denominator&lt;/b&gt; is the number of equal parts into which the figure is divided. The &lt;b&gt;numerator&lt;/b&gt; is the number of selected parts.&lt;/p&gt;",
    "feedback": "&lt;p&gt;The &lt;b&gt;denominator&lt;/b&gt;, 5, is the number of equal parts into which the figure is divided.&lt;/p&gt;&lt;p&gt;The &lt;b&gt;denominator,&lt;/b &gt; 2, is the number of selected parts.&lt;/p&gt;",
    "seed": {
        "parameters": [
            {
                "name": "Q1",
                "list": [
                    "M3_NyO_22d_1.svg",
                    "M3_NyO_22d_2.svg"
                ]
            }
        ],
        "calculated": [
            {
                "name": "A1",
                "function": "\\frac{2}{5}"
            }
        ],
        "uniques": true
    },
    "algorithm": {
        "name": "calculateOperation",
        "params": {
            "method": "equivLiteral",
            "keyboard": "INTERMEDIATE"
        }
    }
}</v>
      </c>
      <c r="AA288" s="55" t="s">
        <v>1449</v>
      </c>
      <c r="AB288" s="21" t="str">
        <f t="shared" si="2"/>
        <v>M3-NyO-22d-E-1</v>
      </c>
      <c r="AC288" s="21" t="str">
        <f t="shared" si="3"/>
        <v>M3-NyO-22d-E-1-EN</v>
      </c>
      <c r="AD288" s="20" t="s">
        <v>47</v>
      </c>
      <c r="AE288" s="9"/>
      <c r="AF288" s="9" t="s">
        <v>48</v>
      </c>
      <c r="AG288" s="9" t="s">
        <v>49</v>
      </c>
    </row>
    <row r="289" ht="112.5" customHeight="1">
      <c r="A289" s="9" t="s">
        <v>1428</v>
      </c>
      <c r="B289" s="8" t="s">
        <v>1429</v>
      </c>
      <c r="C289" s="9" t="s">
        <v>50</v>
      </c>
      <c r="D289" s="10" t="s">
        <v>36</v>
      </c>
      <c r="E289" s="11"/>
      <c r="F289" s="13" t="s">
        <v>1450</v>
      </c>
      <c r="G289" s="13"/>
      <c r="H289" s="12"/>
      <c r="I289" s="11" t="s">
        <v>428</v>
      </c>
      <c r="J289" s="9" t="s">
        <v>156</v>
      </c>
      <c r="K289" s="12" t="s">
        <v>113</v>
      </c>
      <c r="L289" s="13" t="s">
        <v>1451</v>
      </c>
      <c r="M289" s="14" t="s">
        <v>42</v>
      </c>
      <c r="N289" s="8" t="s">
        <v>1431</v>
      </c>
      <c r="O289" s="8" t="s">
        <v>1435</v>
      </c>
      <c r="P289" s="16"/>
      <c r="Q289" s="17"/>
      <c r="R289" s="18"/>
      <c r="S289" s="18"/>
      <c r="T289" s="18"/>
      <c r="U289" s="18"/>
      <c r="V289" s="18"/>
      <c r="W289" s="18"/>
      <c r="X289" s="21"/>
      <c r="Y289" s="20" t="s">
        <v>45</v>
      </c>
      <c r="Z289" s="13" t="str">
        <f t="shared" si="1"/>
        <v>{
    "id": "M3-NyO-22d-E-2-EN",
    "stimulus": "&lt;p&gt;Type the fraction that the colored area in this figure represents.&lt;/p&gt;&lt;div style=\"display:flex; justify-content:center;\"&gt;&lt;img src='https://blueberry-assets.oneclick.es/{{Q1}}' width=\"300\"&gt;&lt;/div&gt;",
    "template": "&lt;p&gt;The colored area represents {{response}} of the figure.&lt;/p&gt;",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&lt;b&gt;numerator,&lt;/b&gt; 2, is the number of selected parts.&lt;/p&gt;",
    "seed": {
        "parameters": [
            {
                "name": "Q1",
                "list": [
                    "M3_NyO_22d_3.svg",
                    "M3_NyO_22d_4.svg"
                ]
            }
        ],
        "calculated": [
            {
                "name": "A1",
                "function": "\\frac{2}{6}"
            }
        ],
        "uniques": true
    },
    "algorithm": {
        "name": "calculateOperation",
        "params": {
            "method": "equivLiteral",
            "keyboard": "INTERMEDIATE"
        }
    }
}</v>
      </c>
      <c r="AA289" s="8" t="s">
        <v>1452</v>
      </c>
      <c r="AB289" s="21" t="str">
        <f t="shared" si="2"/>
        <v>M3-NyO-22d-E-2</v>
      </c>
      <c r="AC289" s="21" t="str">
        <f t="shared" si="3"/>
        <v>M3-NyO-22d-E-2-EN</v>
      </c>
      <c r="AD289" s="20" t="s">
        <v>47</v>
      </c>
      <c r="AE289" s="9"/>
      <c r="AF289" s="9" t="s">
        <v>48</v>
      </c>
      <c r="AG289" s="9" t="s">
        <v>49</v>
      </c>
    </row>
    <row r="290" ht="112.5" customHeight="1">
      <c r="A290" s="9" t="s">
        <v>1428</v>
      </c>
      <c r="B290" s="8" t="s">
        <v>1429</v>
      </c>
      <c r="C290" s="9" t="s">
        <v>50</v>
      </c>
      <c r="D290" s="10" t="s">
        <v>36</v>
      </c>
      <c r="E290" s="11"/>
      <c r="F290" s="13" t="s">
        <v>1453</v>
      </c>
      <c r="G290" s="13"/>
      <c r="H290" s="12"/>
      <c r="I290" s="11" t="s">
        <v>428</v>
      </c>
      <c r="J290" s="9" t="s">
        <v>156</v>
      </c>
      <c r="K290" s="12" t="s">
        <v>113</v>
      </c>
      <c r="L290" s="13" t="s">
        <v>1454</v>
      </c>
      <c r="M290" s="14" t="s">
        <v>42</v>
      </c>
      <c r="N290" s="8" t="s">
        <v>1431</v>
      </c>
      <c r="O290" s="8" t="s">
        <v>1438</v>
      </c>
      <c r="P290" s="16"/>
      <c r="Q290" s="17"/>
      <c r="R290" s="18"/>
      <c r="S290" s="18"/>
      <c r="T290" s="18"/>
      <c r="U290" s="18"/>
      <c r="V290" s="18"/>
      <c r="W290" s="18"/>
      <c r="X290" s="21"/>
      <c r="Y290" s="20" t="s">
        <v>45</v>
      </c>
      <c r="Z290" s="13" t="str">
        <f t="shared" si="1"/>
        <v>{
    "id": "M3-NyO-22d-E-3-EN",
    "stimulus": "&lt;p&gt;Type the fraction that the colored area in this figure represents.&lt;/p&gt;&lt;img src=\"https://blueberry-assets.oneclick.es/{{Q1}}\" width=\"300\"&gt;&lt;/img&gt;",
    "template": "&lt;p&gt;The colored area represents {{response}} of the figure.&lt;/p&gt;",
    "hint": "&lt;p&gt;The &lt;b&gt;denominator&lt;/b&gt; is the number of equal parts into which the figure is divided. The &lt;b&gt;numerator&lt;/b&gt; is the number of selected parts.&lt;/p&gt;",
    "feedback": "&lt;p&gt;The &lt;b&gt;denominator&lt;/b&gt;, 6, is the number of equal parts into which the figure is divided.&lt;/p&gt;&lt;p&gt;The &lt;b&gt;numerator,&lt;/b &gt; 3, is the number of selected parts.&lt;/p&gt;",
    "seed": {
        "parameters": [
            {
                "name": "Q1",
                "list": [
                    "M3_NyO_22d_5.svg",
                    "M3_NyO_22d_6.svg"
                ]
            }
        ],
        "calculated": [
            {
                "name": "A1",
                "function": "\\frac{3}{6}"
            }
        ],
        "uniques": true
    },
    "algorithm": {
        "name": "calculateOperation",
        "params": {
            "method": "equivLiteral",
            "keyboard": "INTERMEDIATE"
        }
    }
}</v>
      </c>
      <c r="AA290" s="55" t="s">
        <v>1455</v>
      </c>
      <c r="AB290" s="21" t="str">
        <f t="shared" si="2"/>
        <v>M3-NyO-22d-E-3</v>
      </c>
      <c r="AC290" s="21" t="str">
        <f t="shared" si="3"/>
        <v>M3-NyO-22d-E-3-EN</v>
      </c>
      <c r="AD290" s="20" t="s">
        <v>47</v>
      </c>
      <c r="AE290" s="9"/>
      <c r="AF290" s="9" t="s">
        <v>48</v>
      </c>
      <c r="AG290" s="9" t="s">
        <v>49</v>
      </c>
    </row>
    <row r="291" ht="112.5" customHeight="1">
      <c r="A291" s="9" t="s">
        <v>1428</v>
      </c>
      <c r="B291" s="8" t="s">
        <v>1429</v>
      </c>
      <c r="C291" s="9" t="s">
        <v>50</v>
      </c>
      <c r="D291" s="10" t="s">
        <v>36</v>
      </c>
      <c r="E291" s="11"/>
      <c r="F291" s="13" t="s">
        <v>1456</v>
      </c>
      <c r="G291" s="13"/>
      <c r="H291" s="12"/>
      <c r="I291" s="11" t="s">
        <v>428</v>
      </c>
      <c r="J291" s="9" t="s">
        <v>156</v>
      </c>
      <c r="K291" s="12" t="s">
        <v>113</v>
      </c>
      <c r="L291" s="13" t="s">
        <v>1457</v>
      </c>
      <c r="M291" s="14" t="s">
        <v>42</v>
      </c>
      <c r="N291" s="8" t="s">
        <v>1431</v>
      </c>
      <c r="O291" s="8" t="s">
        <v>1441</v>
      </c>
      <c r="P291" s="16"/>
      <c r="Q291" s="17"/>
      <c r="R291" s="18"/>
      <c r="S291" s="18"/>
      <c r="T291" s="18"/>
      <c r="U291" s="18"/>
      <c r="V291" s="18"/>
      <c r="W291" s="18"/>
      <c r="X291" s="21"/>
      <c r="Y291" s="20" t="s">
        <v>45</v>
      </c>
      <c r="Z291" s="13" t="str">
        <f t="shared" si="1"/>
        <v>{
    "id": "M3-NyO-22d-E-4-EN",
    "stimulus": "&lt;p&gt;Type the fraction that the colored area in this figure represents.&lt;/p&gt;&lt;img src=\"https://blueberry-assets.oneclick.es/{{Q1}}\" width=\"300\"&gt;&lt;/img&gt;",
    "template": "&lt;p&gt;The colored area represents {{response}} of the figure.&lt;/p&gt;",
    "hint": "&lt;p&gt;The &lt;b&gt;denominator&lt;/b&gt; is the number of equal parts into which the figure is divided. The &lt;b&gt;numerator&lt;/b&gt; is the number of selected parts.&lt;/p&gt;",
    "feedback": "&lt;p&gt;The &lt;b&gt;denominator&lt;/b&gt;, 9, is the number of equal parts into which the figure is divided.&lt;/p&gt;&lt;p&gt;The &lt;b&gt;numerator,&lt;/b &gt; 7, is the number of selected parts.&lt;/p&gt;",
    "seed": {
        "parameters": [
            {
                "name": "Q1",
                "list": [
                    "M3_NyO_22d_7.svg",
                    "M3_NyO_22d_8.svg"
                ]
            }
        ],
        "calculated": [
            {
                "name": "A1",
                "function": "\\frac{7}{9}"
            }
        ],
        "uniques": true
    },
    "algorithm": {
        "name": "calculateOperation",
        "params": {
            "method": "equivLiteral",
            "keyboard": "INTERMEDIATE"
        }
    }
}</v>
      </c>
      <c r="AA291" s="55" t="s">
        <v>1458</v>
      </c>
      <c r="AB291" s="21" t="str">
        <f t="shared" si="2"/>
        <v>M3-NyO-22d-E-4</v>
      </c>
      <c r="AC291" s="21" t="str">
        <f t="shared" si="3"/>
        <v>M3-NyO-22d-E-4-EN</v>
      </c>
      <c r="AD291" s="20" t="s">
        <v>47</v>
      </c>
      <c r="AE291" s="9"/>
      <c r="AF291" s="9" t="s">
        <v>48</v>
      </c>
      <c r="AG291" s="9" t="s">
        <v>49</v>
      </c>
    </row>
    <row r="292" ht="112.5" customHeight="1">
      <c r="A292" s="9" t="s">
        <v>1428</v>
      </c>
      <c r="B292" s="8" t="s">
        <v>1429</v>
      </c>
      <c r="C292" s="9" t="s">
        <v>50</v>
      </c>
      <c r="D292" s="10" t="s">
        <v>36</v>
      </c>
      <c r="E292" s="11"/>
      <c r="F292" s="13" t="s">
        <v>1459</v>
      </c>
      <c r="G292" s="13"/>
      <c r="H292" s="12"/>
      <c r="I292" s="11" t="s">
        <v>428</v>
      </c>
      <c r="J292" s="9" t="s">
        <v>156</v>
      </c>
      <c r="K292" s="12" t="s">
        <v>113</v>
      </c>
      <c r="L292" s="13" t="s">
        <v>1460</v>
      </c>
      <c r="M292" s="14" t="s">
        <v>42</v>
      </c>
      <c r="N292" s="8" t="s">
        <v>1431</v>
      </c>
      <c r="O292" s="8" t="s">
        <v>1444</v>
      </c>
      <c r="P292" s="16"/>
      <c r="Q292" s="17"/>
      <c r="R292" s="18"/>
      <c r="S292" s="18"/>
      <c r="T292" s="18"/>
      <c r="U292" s="18"/>
      <c r="V292" s="18"/>
      <c r="W292" s="18"/>
      <c r="X292" s="21"/>
      <c r="Y292" s="20" t="s">
        <v>45</v>
      </c>
      <c r="Z292" s="13" t="str">
        <f t="shared" si="1"/>
        <v>{
    "id": "M3-NyO-22d-E-5-EN",
    "stimulus": "&lt;p&gt;Type the fraction that the colored area in this figure represents.&lt;/p&gt;&lt;img src='https://blueberry-assets.oneclick.es/{{Q1}}' width=\"300\"&gt;",
    "template": "&lt;p&gt;The colored area represents {{response}} of the figure.&lt;/p&gt;",
    "hint": "&lt;p&gt;The &lt;b&gt;denominator&lt;/b&gt; is the number of equal parts into which the figure is divided. The &lt;b&gt;numerator&lt;/b&gt; is the number of selected parts.&lt;/p&gt;",
    "feedback": "&lt;p&gt;The &lt;b&gt;denominator&lt;/b&gt;, 7, is the number of equal parts into which the figure is divided.&lt;/p&gt;&lt;p&gt;The &lt;b&gt;numerator,&lt;/b &gt; 4, is the number of selected parts.&lt;/p&gt;",
    "seed": {
        "parameters": [
            {
                "name": "Q1",
                "list": [
                    "M3_NyO_22d_9.svg",
                    "M3_NyO_22d_10.svg"
                ]
            }
        ],
        "calculated": [
            {
                "name": "A1",
                "function": "\\frac{4}{7}"
            }
        ],
        "uniques": true
    },
    "algorithm": {
        "name": "calculateOperation",
        "params": {
            "method": "equivLiteral",
            "keyboard": "INTERMEDIATE"
        }
    }
}</v>
      </c>
      <c r="AA292" s="55" t="s">
        <v>1461</v>
      </c>
      <c r="AB292" s="21" t="str">
        <f t="shared" si="2"/>
        <v>M3-NyO-22d-E-5</v>
      </c>
      <c r="AC292" s="21" t="str">
        <f t="shared" si="3"/>
        <v>M3-NyO-22d-E-5-EN</v>
      </c>
      <c r="AD292" s="20" t="s">
        <v>47</v>
      </c>
      <c r="AE292" s="9"/>
      <c r="AF292" s="9" t="s">
        <v>48</v>
      </c>
      <c r="AG292" s="9" t="s">
        <v>49</v>
      </c>
    </row>
    <row r="293" ht="112.5" customHeight="1">
      <c r="A293" s="9" t="s">
        <v>1428</v>
      </c>
      <c r="B293" s="8" t="s">
        <v>1429</v>
      </c>
      <c r="C293" s="9" t="s">
        <v>68</v>
      </c>
      <c r="D293" s="10" t="s">
        <v>36</v>
      </c>
      <c r="E293" s="11"/>
      <c r="F293" s="13" t="s">
        <v>1462</v>
      </c>
      <c r="G293" s="13"/>
      <c r="H293" s="43"/>
      <c r="I293" s="14" t="s">
        <v>428</v>
      </c>
      <c r="J293" s="9" t="s">
        <v>156</v>
      </c>
      <c r="K293" s="12" t="s">
        <v>113</v>
      </c>
      <c r="L293" s="13" t="s">
        <v>1463</v>
      </c>
      <c r="M293" s="14" t="s">
        <v>42</v>
      </c>
      <c r="N293" s="8" t="s">
        <v>1431</v>
      </c>
      <c r="O293" s="8" t="s">
        <v>1464</v>
      </c>
      <c r="P293" s="16"/>
      <c r="Q293" s="17"/>
      <c r="R293" s="18"/>
      <c r="S293" s="18"/>
      <c r="T293" s="18"/>
      <c r="U293" s="26"/>
      <c r="V293" s="18"/>
      <c r="W293" s="18"/>
      <c r="X293" s="21"/>
      <c r="Y293" s="20" t="s">
        <v>45</v>
      </c>
      <c r="Z293" s="13" t="str">
        <f t="shared" si="1"/>
        <v>{
    "id": "M3-NyO-22d-A-1-EN",
    "stimulus": "&lt;p&gt;The following portions of a lasagna were left over at a restaurant. Express this amount as a fraction.&lt;/p&gt;&lt;img src='https://blueberry-assets.oneclick.es/M3_NyO_22d_11.svg' width=\"300\"&gt;",
    "template": "&lt;p&gt;{{response}} of the lasagna was left over.&lt;/p&gt;",
    "hint": "&lt;p&gt;The &lt;b&gt;denominator&lt;/b&gt; is the number of equal parts into which the figure is divided. The &lt;b&gt;numerator&lt;/b&gt; is the number of selected parts.&lt;/p&gt;",
    "feedback": "&lt;p&gt;The &lt;b&gt;denominator&lt;/b&gt;, 10, is the number of equal parts into which the figure is divided.&lt;/p&gt;&lt;p&gt;The &lt;b&gt;numerator,&lt;/b &gt; 3, is the number of portions being considered.&lt;/p&gt;",
    "seed": {
        "parameters": [],
        "calculated": [
            {
                "name": "A1",
                "function": "\\frac{3}{10}"
            }
        ],
        "uniques": true
    },
    "algorithm": {
        "name": "calculateOperation",
        "params": {
            "method": "equivLiteral",
            "keyboard": "INTERMEDIATE"
        }
    }
}</v>
      </c>
      <c r="AA293" s="55" t="s">
        <v>1465</v>
      </c>
      <c r="AB293" s="21" t="str">
        <f t="shared" si="2"/>
        <v>M3-NyO-22d-A-1</v>
      </c>
      <c r="AC293" s="21" t="str">
        <f t="shared" si="3"/>
        <v>M3-NyO-22d-A-1-EN</v>
      </c>
      <c r="AD293" s="20" t="s">
        <v>47</v>
      </c>
      <c r="AE293" s="9"/>
      <c r="AF293" s="9" t="s">
        <v>48</v>
      </c>
      <c r="AG293" s="9" t="s">
        <v>49</v>
      </c>
    </row>
    <row r="294" ht="112.5" customHeight="1">
      <c r="A294" s="9" t="s">
        <v>1428</v>
      </c>
      <c r="B294" s="8" t="s">
        <v>1429</v>
      </c>
      <c r="C294" s="9" t="s">
        <v>68</v>
      </c>
      <c r="D294" s="10" t="s">
        <v>36</v>
      </c>
      <c r="E294" s="11"/>
      <c r="F294" s="13" t="s">
        <v>1466</v>
      </c>
      <c r="G294" s="13"/>
      <c r="H294" s="12"/>
      <c r="I294" s="11" t="s">
        <v>428</v>
      </c>
      <c r="J294" s="11" t="s">
        <v>92</v>
      </c>
      <c r="K294" s="12" t="s">
        <v>113</v>
      </c>
      <c r="L294" s="13" t="s">
        <v>1467</v>
      </c>
      <c r="M294" s="14" t="s">
        <v>42</v>
      </c>
      <c r="N294" s="8" t="s">
        <v>1431</v>
      </c>
      <c r="O294" s="8" t="s">
        <v>1468</v>
      </c>
      <c r="P294" s="16"/>
      <c r="Q294" s="17"/>
      <c r="R294" s="18"/>
      <c r="S294" s="18"/>
      <c r="T294" s="18"/>
      <c r="U294" s="26"/>
      <c r="V294" s="18"/>
      <c r="W294" s="18"/>
      <c r="X294" s="21"/>
      <c r="Y294" s="20" t="s">
        <v>45</v>
      </c>
      <c r="Z294" s="13" t="str">
        <f t="shared" si="1"/>
        <v>{
    "id": "M3-NyO-22d-A-2-EN",
    "stimulus": "&lt;p&gt;George painted the following petals of a flower. What fraction of the total do they represent?&lt;/p&gt;&lt;img src='https://blueberry-assets.oneclick.es/M3_NyO_22d_12.svg' width=\"300\"&gt;",
    "template": "&lt;p&gt;The painted petals represent {{response}} of the total.&lt;/p&gt;",
    "hint": "&lt;p&gt;The &lt;b&gt;denominator&lt;/b&gt; is the number of equal parts into which the figure is divided. The &lt;b&gt;numerator&lt;/b&gt; is the number of selected parts.&lt;/p&gt;",
    "feedback": "&lt;p&gt;The &lt;b&gt;denominator&lt;/b&gt;, 12, is the number of equal parts into which the figure is divided.&lt;/p&gt;&lt;p&gt;The &lt;b&gt;numerator,&lt;/b &gt; 8, is the number of petals painted.&lt;/p&gt;",
    "seed": {
        "parameters": [],
        "calculated": [
            {
                "name": "A1",
                "function": "\\frac{8}{12}"
            }
        ],
        "uniques": true
    },
    "algorithm": {
        "name": "calculateOperation",
        "params": {
            "method": "equivLiteral",
            "keyboard": "INTERMEDIATE"
        }
    }
}</v>
      </c>
      <c r="AA294" s="55" t="s">
        <v>1469</v>
      </c>
      <c r="AB294" s="21" t="str">
        <f t="shared" si="2"/>
        <v>M3-NyO-22d-A-2</v>
      </c>
      <c r="AC294" s="21" t="str">
        <f t="shared" si="3"/>
        <v>M3-NyO-22d-A-2-EN</v>
      </c>
      <c r="AD294" s="20" t="s">
        <v>47</v>
      </c>
      <c r="AE294" s="9"/>
      <c r="AF294" s="9" t="s">
        <v>48</v>
      </c>
      <c r="AG294" s="9" t="s">
        <v>49</v>
      </c>
    </row>
    <row r="295" ht="112.5" customHeight="1">
      <c r="A295" s="9" t="s">
        <v>1428</v>
      </c>
      <c r="B295" s="8" t="s">
        <v>1429</v>
      </c>
      <c r="C295" s="9" t="s">
        <v>68</v>
      </c>
      <c r="D295" s="10" t="s">
        <v>36</v>
      </c>
      <c r="E295" s="11"/>
      <c r="F295" s="13" t="s">
        <v>1470</v>
      </c>
      <c r="G295" s="13"/>
      <c r="H295" s="12"/>
      <c r="I295" s="11" t="s">
        <v>428</v>
      </c>
      <c r="J295" s="11" t="s">
        <v>92</v>
      </c>
      <c r="K295" s="12" t="s">
        <v>113</v>
      </c>
      <c r="L295" s="13" t="s">
        <v>1471</v>
      </c>
      <c r="M295" s="14" t="s">
        <v>42</v>
      </c>
      <c r="N295" s="8" t="s">
        <v>1431</v>
      </c>
      <c r="O295" s="8" t="s">
        <v>1472</v>
      </c>
      <c r="P295" s="16"/>
      <c r="Q295" s="17"/>
      <c r="R295" s="18"/>
      <c r="S295" s="18"/>
      <c r="T295" s="18"/>
      <c r="U295" s="26"/>
      <c r="V295" s="18"/>
      <c r="W295" s="18"/>
      <c r="X295" s="21"/>
      <c r="Y295" s="20" t="s">
        <v>45</v>
      </c>
      <c r="Z295" s="13" t="str">
        <f t="shared" si="1"/>
        <v>{
    "id": "M3-NyO-22d-A-3-EN",
    "stimulus": "&lt;p&gt;Cheryl has been given as many segments of an orange as shown in the picture. How much of the orange does she have?&lt;/p&gt;&lt;img src='https://blueberry-assets.oneclick.es/M3_NyO_22d_13.svg' width=\"300\"&gt;",
    "template": "&lt;p&gt;She has been given {{response}} of the orange.&lt;/p&gt;",
    "hint": "&lt;p&gt;The &lt;b&gt;denominator&lt;/b&gt; is the number of equal parts into which the figure is divided. The &lt;b&gt;numerator&lt;/b&gt; is the number of selected parts.&lt;/p&gt;",
    "feedback": "&lt;p&gt;The &lt;b&gt;denominator&lt;/b&gt;, 10, is the number of equal parts into which the figure is divided.&lt;/p&gt;&lt;p&gt;The &lt;b&gt;numerator,&lt;/b &gt; 4, is the number of segments being considered.&lt;/p&gt;",
    "seed": {
        "parameters": [],
        "calculated": [
            {
                "name": "A1",
                "function": "\\frac{4}{10}"
            }
        ],
        "uniques": true
    },
    "algorithm": {
        "name": "calculateOperation",
        "params": {
            "method": "equivLiteral",
            "keyboard": "INTERMEDIATE"
        }
    }
}</v>
      </c>
      <c r="AA295" s="55" t="s">
        <v>1473</v>
      </c>
      <c r="AB295" s="21" t="str">
        <f t="shared" si="2"/>
        <v>M3-NyO-22d-A-3</v>
      </c>
      <c r="AC295" s="21" t="str">
        <f t="shared" si="3"/>
        <v>M3-NyO-22d-A-3-EN</v>
      </c>
      <c r="AD295" s="20" t="s">
        <v>47</v>
      </c>
      <c r="AE295" s="9"/>
      <c r="AF295" s="9" t="s">
        <v>48</v>
      </c>
      <c r="AG295" s="9" t="s">
        <v>49</v>
      </c>
    </row>
    <row r="296" ht="112.5" customHeight="1">
      <c r="A296" s="9" t="s">
        <v>1428</v>
      </c>
      <c r="B296" s="8" t="s">
        <v>1429</v>
      </c>
      <c r="C296" s="9" t="s">
        <v>68</v>
      </c>
      <c r="D296" s="10" t="s">
        <v>36</v>
      </c>
      <c r="E296" s="11"/>
      <c r="F296" s="42" t="s">
        <v>1474</v>
      </c>
      <c r="G296" s="42"/>
      <c r="H296" s="12"/>
      <c r="I296" s="11" t="s">
        <v>428</v>
      </c>
      <c r="J296" s="11" t="s">
        <v>92</v>
      </c>
      <c r="K296" s="12" t="s">
        <v>113</v>
      </c>
      <c r="L296" s="13" t="s">
        <v>1475</v>
      </c>
      <c r="M296" s="14" t="s">
        <v>42</v>
      </c>
      <c r="N296" s="8" t="s">
        <v>1431</v>
      </c>
      <c r="O296" s="8" t="s">
        <v>1476</v>
      </c>
      <c r="P296" s="16"/>
      <c r="Q296" s="17"/>
      <c r="R296" s="18"/>
      <c r="S296" s="18"/>
      <c r="T296" s="18"/>
      <c r="U296" s="26"/>
      <c r="V296" s="18"/>
      <c r="W296" s="18"/>
      <c r="X296" s="21"/>
      <c r="Y296" s="20" t="s">
        <v>45</v>
      </c>
      <c r="Z296" s="13" t="str">
        <f t="shared" si="1"/>
        <v>{
    "id": "M3-NyO-22d-A-4-EN",
    "stimulus": "&lt;p&gt;A farmer divided an orchard equally and planted tomatoes on a portion of land as the one shown in the picture. What fraction does this part of the orchard represent?&lt;/p&gt;&lt;img src='https://blueberry-assets.oneclick.es/M3_NyO_22d_14.svg' width=\"300\"&gt;",
    "template": "&lt;p&gt;He planted tomatoes in {{response}} of the garden.&lt;/p&gt;",
    "hint": "&lt;p&gt;The &lt;b&gt;denominator&lt;/b&gt; is the number of equal parts the figure is divided into. The &lt;b&gt;numerator&lt;/b&gt; is the number of selected parts.&lt;/p &gt;",
    "feedback": "&lt;p&gt;The &lt;b&gt;denominator&lt;/b&gt;, 8, is the number of equal parts the figure is divided into.&lt;/p&gt;&lt;p&gt;The &lt;b&gt;numerator&lt;/b&gt; , 5, is the number of painted parts.&lt;/p&gt;",
    "seed": {
        "parameters": [],
        "calculated": [
            {
                "name": "A1",
                "function": "\\frac{5}{8}"
            }
        ],
        "uniques": true
    },
    "algorithm": {
        "name": "calculateOperation",
        "params": {
            "method": "equivLiteral",
            "keyboard": "INTERMEDIATE"
        }
    }
}</v>
      </c>
      <c r="AA296" s="55" t="s">
        <v>1477</v>
      </c>
      <c r="AB296" s="21" t="str">
        <f t="shared" si="2"/>
        <v>M3-NyO-22d-A-4</v>
      </c>
      <c r="AC296" s="21" t="str">
        <f t="shared" si="3"/>
        <v>M3-NyO-22d-A-4-EN</v>
      </c>
      <c r="AD296" s="20" t="s">
        <v>47</v>
      </c>
      <c r="AE296" s="9"/>
      <c r="AF296" s="9" t="s">
        <v>48</v>
      </c>
      <c r="AG296" s="9" t="s">
        <v>49</v>
      </c>
    </row>
    <row r="297" ht="112.5" customHeight="1">
      <c r="A297" s="9" t="s">
        <v>1428</v>
      </c>
      <c r="B297" s="8" t="s">
        <v>1429</v>
      </c>
      <c r="C297" s="9" t="s">
        <v>68</v>
      </c>
      <c r="D297" s="10" t="s">
        <v>36</v>
      </c>
      <c r="E297" s="11"/>
      <c r="F297" s="13" t="s">
        <v>1478</v>
      </c>
      <c r="G297" s="13"/>
      <c r="H297" s="12"/>
      <c r="I297" s="21" t="s">
        <v>428</v>
      </c>
      <c r="J297" s="11" t="s">
        <v>92</v>
      </c>
      <c r="K297" s="12" t="s">
        <v>113</v>
      </c>
      <c r="L297" s="13" t="s">
        <v>1451</v>
      </c>
      <c r="M297" s="14" t="s">
        <v>42</v>
      </c>
      <c r="N297" s="8" t="s">
        <v>1431</v>
      </c>
      <c r="O297" s="8" t="s">
        <v>1479</v>
      </c>
      <c r="P297" s="16"/>
      <c r="Q297" s="17"/>
      <c r="R297" s="18"/>
      <c r="S297" s="18"/>
      <c r="T297" s="18"/>
      <c r="U297" s="18"/>
      <c r="V297" s="18"/>
      <c r="W297" s="18"/>
      <c r="X297" s="21"/>
      <c r="Y297" s="20" t="s">
        <v>45</v>
      </c>
      <c r="Z297" s="13" t="str">
        <f t="shared" si="1"/>
        <v>{
    "id": "M3-NyO-22d-A-5-EN",
    "stimulus": "&lt;p&gt;Enzo has a box with as many pieces of cheese as shown in the picture. What fraction of cheese does he have left?&lt;/p&gt;&lt;img src='https://blueberry-assets.oneclick.es/M3_NyO_22d_15.svg' width=\"300\"&gt;",
    "template": "&lt;p&gt;He has {{response}} of the cheese left.&lt;/p&gt;",
    "hint": "&lt;p&gt;The &lt;b&gt;denominator&lt;/b&gt; is the number of equal parts into which the figure is divided. The &lt;b&gt;numerator&lt;/b&gt; is the number of selected parts.&lt;/p &gt;",
    "feedback": "&lt;p&gt;The &lt;b&gt;denominator&lt;/b&gt;, 6, is the number of equal parts into which the figure is divided.&lt;/p&gt;&lt;p&gt;The &lt;b&gt;numerator,&lt;/b &gt; 2, is the number of pieces of cheese left.&lt;/p&gt;",
    "seed": {
        "parameters": [],
        "calculated": [
            {
                "name": "A1",
                "function": "\\frac{2}{6}"
            }
        ],
        "uniques": true
    },
    "algorithm": {
        "name": "calculateOperation",
        "params": {
            "method": "equivLiteral",
            "keyboard": "INTERMEDIATE"
        }
    }
}</v>
      </c>
      <c r="AA297" s="55" t="s">
        <v>1480</v>
      </c>
      <c r="AB297" s="21" t="str">
        <f t="shared" si="2"/>
        <v>M3-NyO-22d-A-5</v>
      </c>
      <c r="AC297" s="21" t="str">
        <f t="shared" si="3"/>
        <v>M3-NyO-22d-A-5-EN</v>
      </c>
      <c r="AD297" s="20" t="s">
        <v>47</v>
      </c>
      <c r="AE297" s="9"/>
      <c r="AF297" s="9" t="s">
        <v>48</v>
      </c>
      <c r="AG297" s="9" t="s">
        <v>49</v>
      </c>
    </row>
    <row r="298" ht="112.5" customHeight="1">
      <c r="A298" s="9" t="s">
        <v>1481</v>
      </c>
      <c r="B298" s="8" t="s">
        <v>1482</v>
      </c>
      <c r="C298" s="9" t="s">
        <v>35</v>
      </c>
      <c r="D298" s="10" t="s">
        <v>36</v>
      </c>
      <c r="E298" s="11"/>
      <c r="F298" s="13" t="s">
        <v>1483</v>
      </c>
      <c r="G298" s="13"/>
      <c r="H298" s="12"/>
      <c r="I298" s="11" t="s">
        <v>38</v>
      </c>
      <c r="J298" s="11" t="s">
        <v>309</v>
      </c>
      <c r="K298" s="12" t="s">
        <v>1484</v>
      </c>
      <c r="L298" s="12" t="s">
        <v>516</v>
      </c>
      <c r="M298" s="14" t="s">
        <v>42</v>
      </c>
      <c r="N298" s="43" t="s">
        <v>1485</v>
      </c>
      <c r="O298" s="43" t="s">
        <v>1486</v>
      </c>
      <c r="P298" s="18"/>
      <c r="Q298" s="21"/>
      <c r="R298" s="18"/>
      <c r="S298" s="18"/>
      <c r="T298" s="18"/>
      <c r="U298" s="18"/>
      <c r="V298" s="18"/>
      <c r="W298" s="18"/>
      <c r="X298" s="21"/>
      <c r="Y298" s="20" t="s">
        <v>45</v>
      </c>
      <c r="Z298" s="13" t="str">
        <f t="shared" si="1"/>
        <v>{
    "id": "M3-NyO-22e-I-1-EN",
    "stimulus": "&lt;p&gt;Which operation is equivalent to the fraction &lt;span class=\"fr-math-v2 fr-draggable\" contenteditable=\"false\" data-original-math=\"\\(\\frac{{{Q1}}}{{{T1}}}\\)\" draggable=\"true\"&gt;\\(\\frac{{{Q1}}}{{{T1}}}\\)&lt;/span&gt;?&lt;/p&gt;",
    "hint": "&lt;p&gt;A fraction is equivalent to a division.&lt;/p&gt;",
    "feedback": "&lt;p&gt;A fraction is equivalent to a division.&lt;/p&gt;&lt;p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"showCheckIcon":false,
            "columns": 3
        }
    }
}</v>
      </c>
      <c r="AA298" s="8" t="s">
        <v>1487</v>
      </c>
      <c r="AB298" s="21" t="str">
        <f t="shared" si="2"/>
        <v>M3-NyO-22e-I-1</v>
      </c>
      <c r="AC298" s="21" t="str">
        <f t="shared" si="3"/>
        <v>M3-NyO-22e-I-1-EN</v>
      </c>
      <c r="AD298" s="20" t="s">
        <v>47</v>
      </c>
      <c r="AE298" s="23"/>
      <c r="AF298" s="9" t="s">
        <v>48</v>
      </c>
      <c r="AG298" s="9" t="s">
        <v>49</v>
      </c>
    </row>
    <row r="299" ht="112.5" customHeight="1">
      <c r="A299" s="9" t="s">
        <v>1481</v>
      </c>
      <c r="B299" s="8" t="s">
        <v>1482</v>
      </c>
      <c r="C299" s="9" t="s">
        <v>50</v>
      </c>
      <c r="D299" s="10" t="s">
        <v>36</v>
      </c>
      <c r="E299" s="11"/>
      <c r="F299" s="13" t="s">
        <v>1488</v>
      </c>
      <c r="G299" s="13"/>
      <c r="H299" s="12"/>
      <c r="I299" s="11"/>
      <c r="J299" s="11" t="s">
        <v>92</v>
      </c>
      <c r="K299" s="12" t="s">
        <v>1484</v>
      </c>
      <c r="L299" s="12" t="s">
        <v>1489</v>
      </c>
      <c r="M299" s="14" t="s">
        <v>42</v>
      </c>
      <c r="N299" s="43" t="s">
        <v>1485</v>
      </c>
      <c r="O299" s="43" t="s">
        <v>1486</v>
      </c>
      <c r="P299" s="18"/>
      <c r="Q299" s="21"/>
      <c r="R299" s="18"/>
      <c r="S299" s="18"/>
      <c r="T299" s="18"/>
      <c r="U299" s="18"/>
      <c r="V299" s="18"/>
      <c r="W299" s="18"/>
      <c r="X299" s="21"/>
      <c r="Y299" s="20" t="s">
        <v>45</v>
      </c>
      <c r="Z299" s="13" t="str">
        <f t="shared" si="1"/>
        <v>{
    "id": "M3-NyO-22e-E-1-EN",
    "stimulus": "&lt;p&gt;Type the division {{Q1}} : {{T1}} expressed as a fraction.&lt;/p&gt;",
    "template": "&lt;p&gt;The division is equivalent to the fraction {{response}}.&lt;/p&gt;",
    "hint": "A fraction is equivalent to a division.",
    "feedback": "&lt;p&gt;A fraction is equivalent to a division.&lt;/p&gt;&lt;p style=\"text-align: center\"&gt;{{Q1}} : {{T1}} = &lt;span class=\"fr-math-v2 fr-draggable\" contenteditable=\" false\" data-original-math=\"\\(\\frac{{{Q1}}}{{{T1}}}\\)\" draggable=\"true\"&gt;\\(\\frac {{{Q1}}}{{{T1}}}\\)&lt;/span&gt;&lt;/p&gt;",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"keyboard": "INTERMEDIATE"
        }
    }
}</v>
      </c>
      <c r="AA299" s="8" t="s">
        <v>1490</v>
      </c>
      <c r="AB299" s="21" t="str">
        <f t="shared" si="2"/>
        <v>M3-NyO-22e-E-1</v>
      </c>
      <c r="AC299" s="21" t="str">
        <f t="shared" si="3"/>
        <v>M3-NyO-22e-E-1-EN</v>
      </c>
      <c r="AD299" s="20" t="s">
        <v>47</v>
      </c>
      <c r="AE299" s="23"/>
      <c r="AF299" s="9" t="s">
        <v>48</v>
      </c>
      <c r="AG299" s="9" t="s">
        <v>49</v>
      </c>
    </row>
    <row r="300" ht="112.5" customHeight="1">
      <c r="A300" s="23" t="s">
        <v>1491</v>
      </c>
      <c r="B300" s="24" t="s">
        <v>1492</v>
      </c>
      <c r="C300" s="35" t="s">
        <v>35</v>
      </c>
      <c r="D300" s="10" t="s">
        <v>36</v>
      </c>
      <c r="E300" s="11"/>
      <c r="F300" s="22" t="s">
        <v>1493</v>
      </c>
      <c r="G300" s="13"/>
      <c r="H300" s="12"/>
      <c r="I300" s="23" t="s">
        <v>38</v>
      </c>
      <c r="J300" s="23" t="s">
        <v>456</v>
      </c>
      <c r="K300" s="24" t="s">
        <v>1494</v>
      </c>
      <c r="L300" s="24" t="s">
        <v>516</v>
      </c>
      <c r="M300" s="23" t="s">
        <v>42</v>
      </c>
      <c r="N300" s="22" t="s">
        <v>1495</v>
      </c>
      <c r="O300" s="24" t="s">
        <v>1496</v>
      </c>
      <c r="P300" s="18"/>
      <c r="Q300" s="21"/>
      <c r="R300" s="18"/>
      <c r="S300" s="18"/>
      <c r="T300" s="18"/>
      <c r="U300" s="18"/>
      <c r="V300" s="18"/>
      <c r="W300" s="18"/>
      <c r="X300" s="21"/>
      <c r="Y300" s="20" t="s">
        <v>45</v>
      </c>
      <c r="Z300" s="13" t="str">
        <f t="shared" si="1"/>
        <v>{
    "id": "M3-NyO-22g-I-1-EN",
    "stimulus": "&lt;p&gt;A store sold {{Q1}} of the {{T1}} lamps they had in the window. How would you express the fraction of the lamps sold?&lt;/p&gt;",
    "template": "&lt;p&gt;The fraction is {{response}}.&lt;/p&gt;",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2,
                "max": 9,
                "step": 1
            }
        ],
        "calculated": [
            {
                "name": "T1",
                "label": "{{function}}",
                "function": "{{Q1}}+{{Q2}}",
                "temp": true
            },
            {
                "name": "A1",
                "label": "&lt;span class=\"fr-math-v2 fr-draggable\" contenteditable=\"false\" data-original-math=\"\\(\\frac{{{Q1}}}{{{T1}}}\\)\" draggable=\"true\"&gt;\\(\\frac{{{Q1}}}{{{T1}}}\\)&lt;/span&gt;"
            },
            {
                "name": "A2",
                "label": "&lt;span class=\"fr-math-v2 fr-draggable\" contenteditable=\"false\" data-original-math=\"\\(\\frac{{{T1}}}{{{Q1}}}\\)\" draggable=\"true\"&gt;\\(\\frac{{{T1}}}{{{Q1}}}\\)&lt;/span&gt;",
                "incorrect": true
            },
            {
                "name": "A3",
                "label": "&lt;span class=\"fr-math-v2 fr-draggable\" contenteditable=\"false\" data-original-math=\"\\(\\frac{{{1}}}{{{T1}}}\\)\" draggable=\"true\"&gt;\\(\\frac{{{1}}}{{{T1}}}\\)&lt;/span&gt;",
                "incorrect": true
            }
        ],
        "uniques": true
    },
    "algorithm": {
        "name": "calculateOperation",
        "template": "Cloze with drag &amp; drop"
    }
}</v>
      </c>
      <c r="AA300" s="8" t="s">
        <v>1497</v>
      </c>
      <c r="AB300" s="21" t="str">
        <f t="shared" si="2"/>
        <v>M3-NyO-22g-I-1</v>
      </c>
      <c r="AC300" s="21" t="str">
        <f t="shared" si="3"/>
        <v>M3-NyO-22g-I-1-EN</v>
      </c>
      <c r="AD300" s="20" t="s">
        <v>47</v>
      </c>
      <c r="AE300" s="23"/>
      <c r="AF300" s="9"/>
      <c r="AG300" s="9" t="s">
        <v>49</v>
      </c>
    </row>
    <row r="301" ht="112.5" customHeight="1">
      <c r="A301" s="23" t="s">
        <v>1491</v>
      </c>
      <c r="B301" s="24" t="s">
        <v>1492</v>
      </c>
      <c r="C301" s="35" t="s">
        <v>35</v>
      </c>
      <c r="D301" s="10" t="s">
        <v>36</v>
      </c>
      <c r="E301" s="11"/>
      <c r="F301" s="22" t="s">
        <v>1498</v>
      </c>
      <c r="G301" s="13"/>
      <c r="H301" s="12"/>
      <c r="I301" s="23" t="s">
        <v>38</v>
      </c>
      <c r="J301" s="23" t="s">
        <v>456</v>
      </c>
      <c r="K301" s="24" t="s">
        <v>1499</v>
      </c>
      <c r="L301" s="24" t="s">
        <v>1500</v>
      </c>
      <c r="M301" s="23" t="s">
        <v>42</v>
      </c>
      <c r="N301" s="22" t="s">
        <v>1495</v>
      </c>
      <c r="O301" s="24" t="s">
        <v>1501</v>
      </c>
      <c r="P301" s="18"/>
      <c r="Q301" s="21"/>
      <c r="R301" s="18"/>
      <c r="S301" s="18"/>
      <c r="T301" s="18"/>
      <c r="U301" s="18"/>
      <c r="V301" s="18"/>
      <c r="W301" s="18"/>
      <c r="X301" s="21"/>
      <c r="Y301" s="20" t="s">
        <v>45</v>
      </c>
      <c r="Z301" s="13" t="str">
        <f t="shared" si="1"/>
        <v>{
    "id": "M3-NyO-22g-I-2-EN",
    "stimulus": "&lt;p&gt;Jack is going to make an omelette using {{Q1}} eggs of a box with 12 eggs. What fraction of eggs is he going to use?&lt;/p&gt;",
    "template": "&lt;p&gt;The fraction is {{response}}.&lt;/p&gt;",
    "hint": "&lt;p&gt;A fraction has a numerator and a denominator.&lt;/p&gt;",
    "feedback": "&lt;p&gt;The fraction is &lt;span class=\"fr-math-v2 fr-draggable\" contenteditable=\"false\" data-original-math=\"\\(\\frac{{{Q1}}}{12}\\)\" draggable=\"true\"&gt;\\(\\frac{{{Q1}}}{12}\\)&lt;/span&gt;.&lt;/p&gt;&lt;p&gt;{{Q1}} → &lt;b&gt;numerator:&lt;/b&gt; the number of parts of a whole that are being considered.&lt;/p&gt;&lt;p&gt;12 → &lt;b&gt;denominator:&lt;/b&gt; the number of equal parts into which that whole is divided.&lt;/p&gt;",
    "seed": {
        "parameters": [
            {
                "name": "Q1",
                "label": null,
                "min": 2,
                "max": 11,
                "step": 1
            }
        ],
        "calculated": [
            {
                "name": "A1",
                "label": "&lt;span class=\"fr-math-v2 fr-draggable\" contenteditable=\"false\" data-original-math=\"\\(\\frac{{{Q1}}}{12}\\)\" draggable=\"true\"&gt;\\(\\frac{{{Q1}}}{12}\\)&lt;/span&gt;"
            },
            {
                "name": "A2",
                "label": "&lt;span class=\"fr-math-v2 fr-draggable\" contenteditable=\"false\" data-original-math=\"\\(\\frac{12}{{{Q1}}}\\)\" draggable=\"true\"&gt;\\(\\frac{12}{{{Q1}}}\\)&lt;/span&gt;",
                "incorrect": true
            },
            {
                "name": "A3",
                "label": "&lt;span class=\"fr-math-v2 fr-draggable\" contenteditable=\"false\" data-original-math=\"\\(\\frac{1}{{{Q1}}}\\)\" draggable=\"true\"&gt;\\(\\frac{1}{{{Q1}}}\\)&lt;/span&gt;",
                "incorrect": true
            }
        ],
        "uniques": true
    },
    "algorithm": {
        "name": "calculateOperation",
        "template": "Cloze with drag &amp; drop"
    }
}</v>
      </c>
      <c r="AA301" s="8" t="s">
        <v>1502</v>
      </c>
      <c r="AB301" s="21" t="str">
        <f t="shared" si="2"/>
        <v>M3-NyO-22g-I-2</v>
      </c>
      <c r="AC301" s="21" t="str">
        <f t="shared" si="3"/>
        <v>M3-NyO-22g-I-2-EN</v>
      </c>
      <c r="AD301" s="20" t="s">
        <v>47</v>
      </c>
      <c r="AE301" s="23"/>
      <c r="AF301" s="9"/>
      <c r="AG301" s="9" t="s">
        <v>49</v>
      </c>
    </row>
    <row r="302" ht="112.5" customHeight="1">
      <c r="A302" s="23" t="s">
        <v>1491</v>
      </c>
      <c r="B302" s="24" t="s">
        <v>1492</v>
      </c>
      <c r="C302" s="35" t="s">
        <v>35</v>
      </c>
      <c r="D302" s="10" t="s">
        <v>36</v>
      </c>
      <c r="E302" s="11"/>
      <c r="F302" s="22" t="s">
        <v>1503</v>
      </c>
      <c r="G302" s="13"/>
      <c r="H302" s="12"/>
      <c r="I302" s="23" t="s">
        <v>38</v>
      </c>
      <c r="J302" s="23" t="s">
        <v>456</v>
      </c>
      <c r="K302" s="24" t="s">
        <v>1504</v>
      </c>
      <c r="L302" s="24" t="s">
        <v>516</v>
      </c>
      <c r="M302" s="23" t="s">
        <v>42</v>
      </c>
      <c r="N302" s="22" t="s">
        <v>1495</v>
      </c>
      <c r="O302" s="24" t="s">
        <v>1505</v>
      </c>
      <c r="P302" s="18"/>
      <c r="Q302" s="21"/>
      <c r="R302" s="18"/>
      <c r="S302" s="18"/>
      <c r="T302" s="18"/>
      <c r="U302" s="18"/>
      <c r="V302" s="18"/>
      <c r="W302" s="18"/>
      <c r="X302" s="21"/>
      <c r="Y302" s="20" t="s">
        <v>45</v>
      </c>
      <c r="Z302" s="13" t="str">
        <f t="shared" si="1"/>
        <v>{
    "id": "M3-NyO-22g-I-3-EN",
    "stimulus": "&lt;p&gt;Last week, Valerie had a cold that lasted {{Q1}} days. How is this time expressed as a fraction?&lt;/p&gt;",
    "template": "&lt;p&gt;Valerie was ill {{response}} of the week.&lt;/p&gt;",
    "hint": "&lt;p&gt;A fraction has a numerator and a denominator.&lt;/p&gt;",
    "feedback": "&lt;p&gt;The fraction is &lt;span class=\"fr-math-v2 fr-draggable\" contenteditable=\"false\" data-original-math=\"\\(\\frac{{{Q1}}}{7}\\)\" draggable=\"true\"&gt;\\(\\frac{{{Q1}}}{7}\\)&lt;/span&gt;.&lt;/p&gt;&lt;p&gt;{{Q1}} → &lt;b&gt;numerator:&lt;/b&gt; the number of parts of a whole that are being considered.&lt;/p&gt;&lt;p&gt;12 → &lt;b&gt;denominator:&lt;/b&gt; the number of equal parts into which that whole is divided.&lt;/p&gt;",
    "seed": {
        "parameters": [
            {
                "name": "Q1",
                "label": null,
                "min": 2,
                "max": 6,
                "step": 1
            }
        ],
        "calculated": [
            {
                "name": "A1",
                "label": "&lt;span class=\"fr-math-v2 fr-draggable\" contenteditable=\"false\" data-original-math=\"\\(\\frac{{{Q1}}}{7}\\)\" draggable=\"true\"&gt;\\(\\frac{{{Q1}}}{7}\\)&lt;/span&gt;"
            },
            {
                "name": "A2",
                "label": "&lt;span class=\"fr-math-v2 fr-draggable\" contenteditable=\"false\" data-original-math=\"\\(\\frac{7}{{{Q1}}}\\)\" draggable=\"true\"&gt;\\(\\frac{7}{{{Q1}}}\\)&lt;/span&gt;",
                "incorrect": true
            },
            {
                "name": "A3",
                "label": "&lt;span class=\"fr-math-v2 fr-draggable\" contenteditable=\"false\" data-original-math=\"\\(\\frac{1}{{{Q1}}}\\)\" draggable=\"true\"&gt;\\(\\frac{1}{{{Q1}}}\\)&lt;/span&gt;",
                "incorrect": true
            }
        ],
        "uniques": true
    },
    "algorithm": {
        "name": "calculateOperation",
        "template": "Cloze with drag &amp; drop"
    }
}</v>
      </c>
      <c r="AA302" s="8" t="s">
        <v>1506</v>
      </c>
      <c r="AB302" s="21" t="str">
        <f t="shared" si="2"/>
        <v>M3-NyO-22g-I-3</v>
      </c>
      <c r="AC302" s="21" t="str">
        <f t="shared" si="3"/>
        <v>M3-NyO-22g-I-3-EN</v>
      </c>
      <c r="AD302" s="20" t="s">
        <v>47</v>
      </c>
      <c r="AE302" s="23"/>
      <c r="AF302" s="9"/>
      <c r="AG302" s="9" t="s">
        <v>49</v>
      </c>
    </row>
    <row r="303" ht="112.5" customHeight="1">
      <c r="A303" s="23" t="s">
        <v>1491</v>
      </c>
      <c r="B303" s="24" t="s">
        <v>1492</v>
      </c>
      <c r="C303" s="37" t="s">
        <v>50</v>
      </c>
      <c r="D303" s="10" t="s">
        <v>36</v>
      </c>
      <c r="E303" s="11"/>
      <c r="F303" s="22" t="s">
        <v>1507</v>
      </c>
      <c r="G303" s="13"/>
      <c r="H303" s="12"/>
      <c r="I303" s="23" t="s">
        <v>38</v>
      </c>
      <c r="J303" s="23" t="s">
        <v>92</v>
      </c>
      <c r="K303" s="24" t="s">
        <v>1494</v>
      </c>
      <c r="L303" s="24" t="s">
        <v>1489</v>
      </c>
      <c r="M303" s="23" t="s">
        <v>42</v>
      </c>
      <c r="N303" s="22" t="s">
        <v>1495</v>
      </c>
      <c r="O303" s="24" t="s">
        <v>1496</v>
      </c>
      <c r="P303" s="18"/>
      <c r="Q303" s="21"/>
      <c r="R303" s="18"/>
      <c r="S303" s="18"/>
      <c r="T303" s="18"/>
      <c r="U303" s="18"/>
      <c r="V303" s="18"/>
      <c r="W303" s="18"/>
      <c r="X303" s="21"/>
      <c r="Y303" s="20" t="s">
        <v>45</v>
      </c>
      <c r="Z303" s="13" t="str">
        <f t="shared" si="1"/>
        <v>{
    "id": "M3-NyO-22g-E-1-EN",
    "stimulus": "&lt;p&gt;While setting the table, Melvin placed {{Q1}} forks for the {{T1}} people who are going to eat. Write the fraction of forks that are on the table.&lt;/p&gt;",
    "template": "&lt;p&gt;The fraction of forks is {{response}}.&lt;/p&gt;",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1,
                "max": 9,
                "step": 1
            }
        ],
        "calculated": [
            {
                "name": "T1",
                "label": "{{function}}",
                "function": "{{Q1}}+{{Q2}}",
                "temp": true
            },
            {
                "name": "A1",
                "label": "{{function}}",
                "function": "\\frac{{{Q1}}}{{{T1}}}"
            }
        ],
        "uniques": false
    },
    "algorithm": {
        "name": "calculateOperation",
        "params": {
            "method": "equivLiteral",
            "keyboard": "INTERMEDIATE"
        }
    }
}</v>
      </c>
      <c r="AA303" s="8" t="s">
        <v>1508</v>
      </c>
      <c r="AB303" s="21" t="str">
        <f t="shared" si="2"/>
        <v>M3-NyO-22g-E-1</v>
      </c>
      <c r="AC303" s="21" t="str">
        <f t="shared" si="3"/>
        <v>M3-NyO-22g-E-1-EN</v>
      </c>
      <c r="AD303" s="20" t="s">
        <v>47</v>
      </c>
      <c r="AE303" s="23"/>
      <c r="AF303" s="9"/>
      <c r="AG303" s="9" t="s">
        <v>49</v>
      </c>
    </row>
    <row r="304" ht="112.5" customHeight="1">
      <c r="A304" s="23" t="s">
        <v>1491</v>
      </c>
      <c r="B304" s="24" t="s">
        <v>1492</v>
      </c>
      <c r="C304" s="37" t="s">
        <v>50</v>
      </c>
      <c r="D304" s="10" t="s">
        <v>36</v>
      </c>
      <c r="E304" s="11"/>
      <c r="F304" s="22" t="s">
        <v>1509</v>
      </c>
      <c r="G304" s="13"/>
      <c r="H304" s="12"/>
      <c r="I304" s="23" t="s">
        <v>38</v>
      </c>
      <c r="J304" s="23" t="s">
        <v>92</v>
      </c>
      <c r="K304" s="24" t="s">
        <v>1510</v>
      </c>
      <c r="L304" s="24" t="s">
        <v>1511</v>
      </c>
      <c r="M304" s="23" t="s">
        <v>42</v>
      </c>
      <c r="N304" s="22" t="s">
        <v>1495</v>
      </c>
      <c r="O304" s="24" t="s">
        <v>1512</v>
      </c>
      <c r="P304" s="18"/>
      <c r="Q304" s="21"/>
      <c r="R304" s="18"/>
      <c r="S304" s="18"/>
      <c r="T304" s="18"/>
      <c r="U304" s="18"/>
      <c r="V304" s="18"/>
      <c r="W304" s="18"/>
      <c r="X304" s="21"/>
      <c r="Y304" s="20" t="s">
        <v>45</v>
      </c>
      <c r="Z304" s="13" t="str">
        <f t="shared" si="1"/>
        <v>{
    "id": "M3-NyO-22g-E-2-EN",
    "stimulus": "&lt;p&gt;Louis ate {{Q1}} slices of a pizza that was split into 8 parts. Write the fraction of pizza that Louis ate.&lt;/p&gt;",
    "template": "&lt;p&gt;He ate {{response}} of the  pizza.&lt;/p&gt;",
    "hint": "&lt;p&gt;A fraction has a numerator and a denominator.&lt;/p&gt;",
    "feedback": "&lt;p&gt;The fraction is &lt;span class=\"fr-math-v2 fr-draggable\" contenteditable=\"false\" data-original-math=\"\\(\\frac{{{Q1}}}{8}\\)\" draggable=\"true\"&gt;\\(\\frac{{{Q1}}}{8}\\)&lt;/span&gt;.&lt;/p&gt;&lt;p&gt;{{Q1}} →  &lt;b&gt;numerator:&lt;/b&gt; the number of parts of a whole that are being considered.&lt;/p&gt;&lt;p&gt;8 → &lt;b&gt;denominator:&lt;/b&gt; the number of equal parts into which that whole is divided.&lt;/p&gt;",
    "seed": {
        "parameters": [
            {
                "name": "Q1",
                "label": null,
                "min": 2,
                "max": 7,
                "step": 1
            }
        ],
        "calculated": [
            {
                "name": "A1",
                "label": "{{function}}",
                "function": "\\frac{{{Q1}}}{8}"
            }
        ],
        "uniques": true
    },
    "algorithm": {
        "name": "calculateOperation",
        "params": {
            "method": "equivLiteral",
            "keyboard": "INTERMEDIATE"
        }
    }
}</v>
      </c>
      <c r="AA304" s="8" t="s">
        <v>1513</v>
      </c>
      <c r="AB304" s="21" t="str">
        <f t="shared" si="2"/>
        <v>M3-NyO-22g-E-2</v>
      </c>
      <c r="AC304" s="21" t="str">
        <f t="shared" si="3"/>
        <v>M3-NyO-22g-E-2-EN</v>
      </c>
      <c r="AD304" s="20" t="s">
        <v>47</v>
      </c>
      <c r="AE304" s="23"/>
      <c r="AF304" s="9"/>
      <c r="AG304" s="9" t="s">
        <v>49</v>
      </c>
    </row>
    <row r="305" ht="112.5" customHeight="1">
      <c r="A305" s="23" t="s">
        <v>1491</v>
      </c>
      <c r="B305" s="24" t="s">
        <v>1492</v>
      </c>
      <c r="C305" s="37" t="s">
        <v>50</v>
      </c>
      <c r="D305" s="10" t="s">
        <v>36</v>
      </c>
      <c r="E305" s="11"/>
      <c r="F305" s="22" t="s">
        <v>1514</v>
      </c>
      <c r="G305" s="13"/>
      <c r="H305" s="12"/>
      <c r="I305" s="23" t="s">
        <v>38</v>
      </c>
      <c r="J305" s="23" t="s">
        <v>92</v>
      </c>
      <c r="K305" s="24" t="s">
        <v>1494</v>
      </c>
      <c r="L305" s="24" t="s">
        <v>1489</v>
      </c>
      <c r="M305" s="23" t="s">
        <v>42</v>
      </c>
      <c r="N305" s="22" t="s">
        <v>1495</v>
      </c>
      <c r="O305" s="24" t="s">
        <v>1496</v>
      </c>
      <c r="P305" s="18"/>
      <c r="Q305" s="21"/>
      <c r="R305" s="18"/>
      <c r="S305" s="18"/>
      <c r="T305" s="18"/>
      <c r="U305" s="18"/>
      <c r="V305" s="18"/>
      <c r="W305" s="18"/>
      <c r="X305" s="21"/>
      <c r="Y305" s="20" t="s">
        <v>45</v>
      </c>
      <c r="Z305" s="13" t="str">
        <f t="shared" si="1"/>
        <v>{
    "id": "M3-NyO-22g-E-3-EN",
    "stimulus": "&lt;p&gt;On a page of a photo album there are {{T1}} spaces, of which {{Q1}} already contain a picture. Type the fraction of the spaces on this page that are occupied.&lt;/p&gt;",
    "template": "&lt;p&gt;{{response}} of the spaces are occupied.&lt;/p&gt;",
    "hint": "&lt;p&gt;A fraction has a numerator and a denominator.&lt;/p&gt;",
    "feedback": "&lt;p&gt;The fraction is &lt;span class=\"fr-math-v2 fr-draggable\" contenteditable=\"false\" data-original-math=\"\\(\\frac{{{Q1}}}{{{T1}}}\\)\" draggable=\"true\"&gt;\\(\\frac{{{Q1}}}{{{T1}}}\\)&lt;/span&gt;.&lt;/p&gt;&lt;p&gt;{{Q1}} → &lt;b&gt;numerator:&lt;/b&gt; the number of parts of a whole that are being considered.&lt;/p&gt;&lt;p&gt;{{T1}} → &lt;b&gt;denominator:&lt;/b&gt; the number of equal parts into which that whole is divided.&lt;/p&gt;",
    "seed": {
        "parameters": [
            {
                "name": "Q1",
                "label": null,
                "min": 2,
                "max": 9,
                "step": 1
            },
            {
                "name": "Q2",
                "label": null,
                "min": 1,
                "max": 9,
                "step": 1
            }
        ],
        "calculated": [
            {
                "name": "T1",
                "label": "{{function}}",
                "function": "{{Q1}}+{{Q2}}",
                "temp": true
            },
            {
                "name": "A1",
                "label": "{{function}}",
                "function": "\\frac{{{Q1}}}{{{T1}}}"
            }
        ],
        "uniques": false
    },
    "algorithm": {
        "name": "calculateOperation",
        "params": {
            "method": "equivLiteral",
            "keyboard": "INTERMEDIATE"
        }
    }
}</v>
      </c>
      <c r="AA305" s="8" t="s">
        <v>1515</v>
      </c>
      <c r="AB305" s="21" t="str">
        <f t="shared" si="2"/>
        <v>M3-NyO-22g-E-3</v>
      </c>
      <c r="AC305" s="21" t="str">
        <f t="shared" si="3"/>
        <v>M3-NyO-22g-E-3-EN</v>
      </c>
      <c r="AD305" s="20" t="s">
        <v>47</v>
      </c>
      <c r="AE305" s="23"/>
      <c r="AF305" s="9"/>
      <c r="AG305" s="9" t="s">
        <v>49</v>
      </c>
    </row>
    <row r="306" ht="112.5" customHeight="1">
      <c r="A306" s="9" t="s">
        <v>1516</v>
      </c>
      <c r="B306" s="77" t="s">
        <v>1517</v>
      </c>
      <c r="C306" s="9" t="s">
        <v>35</v>
      </c>
      <c r="D306" s="10" t="s">
        <v>36</v>
      </c>
      <c r="E306" s="11"/>
      <c r="F306" s="13" t="s">
        <v>1518</v>
      </c>
      <c r="G306" s="13"/>
      <c r="H306" s="12" t="s">
        <v>1519</v>
      </c>
      <c r="I306" s="21" t="s">
        <v>38</v>
      </c>
      <c r="J306" s="11" t="s">
        <v>309</v>
      </c>
      <c r="K306" s="13" t="s">
        <v>1520</v>
      </c>
      <c r="L306" s="13" t="s">
        <v>1521</v>
      </c>
      <c r="M306" s="14" t="s">
        <v>42</v>
      </c>
      <c r="N306" s="30" t="s">
        <v>1522</v>
      </c>
      <c r="O306" s="8" t="s">
        <v>1523</v>
      </c>
      <c r="P306" s="18"/>
      <c r="Q306" s="21"/>
      <c r="R306" s="18"/>
      <c r="S306" s="18"/>
      <c r="T306" s="18"/>
      <c r="U306" s="18"/>
      <c r="V306" s="18"/>
      <c r="W306" s="18"/>
      <c r="X306" s="21"/>
      <c r="Y306" s="20" t="s">
        <v>45</v>
      </c>
      <c r="Z306" s="13" t="str">
        <f t="shared" si="1"/>
        <v>{
    "id": "M3-NyO-23a-I-1-EN",
    "stimulus": "&lt;p&gt;Select the correct comparison.&lt;/p&gt;",
    "hint": "&lt;p&gt;When the denominators are the same, you need to compare the numerators.&lt;/p&gt;",
    "feedback": "&lt;p&gt;When the denominators are the same, you need to compare the numerators.&lt;/p&gt;&lt;p&gt;For example, &lt;span class=\"fr-math-v2 fr-draggable\" contenteditable=\"false\" data- original-math=\"\\(\\frac{{{Q1}}}{{{T10}}}\\)\" draggable=\"true\"&gt;\\(\\frac{{{Q1}}}{{{T10}}}\\)&lt;/span&gt; &lt; &lt;span class=\"fr-math-v2 fr-draggable\" contenteditable=\"false\" data-original-math=\"\\ (\\frac{{{T2}}}{{{T10}}}\\)\" draggable=\"true\"&gt;\\(\\frac{{{T2}}}{{{T10}} }\\)&lt;/span&gt; because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2,"showCheckIcon": false,
            "columns": 3
        }
    }
}</v>
      </c>
      <c r="AA306" s="8" t="s">
        <v>1524</v>
      </c>
      <c r="AB306" s="21" t="str">
        <f t="shared" si="2"/>
        <v>M3-NyO-23a-I-1</v>
      </c>
      <c r="AC306" s="21" t="str">
        <f t="shared" si="3"/>
        <v>M3-NyO-23a-I-1-EN</v>
      </c>
      <c r="AD306" s="20" t="s">
        <v>47</v>
      </c>
      <c r="AE306" s="9"/>
      <c r="AF306" s="9" t="s">
        <v>48</v>
      </c>
      <c r="AG306" s="9" t="s">
        <v>49</v>
      </c>
    </row>
    <row r="307" ht="112.5" customHeight="1">
      <c r="A307" s="9" t="s">
        <v>1516</v>
      </c>
      <c r="B307" s="77" t="s">
        <v>1517</v>
      </c>
      <c r="C307" s="9" t="s">
        <v>50</v>
      </c>
      <c r="D307" s="10" t="s">
        <v>36</v>
      </c>
      <c r="E307" s="11"/>
      <c r="F307" s="13" t="s">
        <v>1525</v>
      </c>
      <c r="G307" s="13"/>
      <c r="H307" s="12" t="s">
        <v>1526</v>
      </c>
      <c r="I307" s="21" t="s">
        <v>38</v>
      </c>
      <c r="J307" s="11" t="s">
        <v>1527</v>
      </c>
      <c r="K307" s="13" t="s">
        <v>1528</v>
      </c>
      <c r="L307" s="13" t="s">
        <v>1529</v>
      </c>
      <c r="M307" s="14" t="s">
        <v>42</v>
      </c>
      <c r="N307" s="30" t="s">
        <v>1522</v>
      </c>
      <c r="O307" s="15" t="s">
        <v>1530</v>
      </c>
      <c r="P307" s="15" t="s">
        <v>1531</v>
      </c>
      <c r="Q307" s="21"/>
      <c r="R307" s="18"/>
      <c r="S307" s="18"/>
      <c r="T307" s="18"/>
      <c r="U307" s="18"/>
      <c r="V307" s="18"/>
      <c r="W307" s="18"/>
      <c r="X307" s="21"/>
      <c r="Y307" s="20" t="s">
        <v>45</v>
      </c>
      <c r="Z307" s="13" t="str">
        <f t="shared" si="1"/>
        <v>{
    "id": "M3-NyO-23a-E-1-EN",
    "stimulus": "&lt;p&gt;Drag and put the following fractions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"name": "Q4",
                "min": 1,
                "max": 9,
                "step": 1
            }
        ],
        "calculated": [
            {
                "name": "T1",
                "function": "math.max({{Q2}}, {{Q3}}, {{Q4}})+{{Q1}}",
                "temp": true
            },
            {
                "name": "T2",
                "function": "math.min({{Q2}},{{Q3}},{{Q4}})",
                "temp": true
            },
            {
                "name": "T3",
                "function": "{{Q2}}+{{Q3}}+{{Q4}}-math.min({{Q2}},{{Q3}},{{Q4}})-math.max({{Q2}},{{Q3}},{{Q4}})",
                "temp": true
            },
            {
                "name": "T4",
                "function": "math.max({{Q2}},{{Q3}},{{Q4}})",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v>
      </c>
      <c r="AA307" s="8" t="s">
        <v>1532</v>
      </c>
      <c r="AB307" s="21" t="str">
        <f t="shared" si="2"/>
        <v>M3-NyO-23a-E-1</v>
      </c>
      <c r="AC307" s="21" t="str">
        <f t="shared" si="3"/>
        <v>M3-NyO-23a-E-1-EN</v>
      </c>
      <c r="AD307" s="20" t="s">
        <v>47</v>
      </c>
      <c r="AE307" s="9"/>
      <c r="AF307" s="9" t="s">
        <v>48</v>
      </c>
      <c r="AG307" s="9" t="s">
        <v>49</v>
      </c>
    </row>
    <row r="308" ht="112.5" customHeight="1">
      <c r="A308" s="9" t="s">
        <v>1516</v>
      </c>
      <c r="B308" s="24" t="s">
        <v>1517</v>
      </c>
      <c r="C308" s="23" t="s">
        <v>50</v>
      </c>
      <c r="D308" s="10" t="s">
        <v>36</v>
      </c>
      <c r="E308" s="11"/>
      <c r="F308" s="13" t="s">
        <v>1533</v>
      </c>
      <c r="G308" s="13"/>
      <c r="H308" s="12" t="s">
        <v>1534</v>
      </c>
      <c r="I308" s="21" t="s">
        <v>38</v>
      </c>
      <c r="J308" s="11" t="s">
        <v>1527</v>
      </c>
      <c r="K308" s="13" t="s">
        <v>1528</v>
      </c>
      <c r="L308" s="13" t="s">
        <v>1535</v>
      </c>
      <c r="M308" s="14" t="s">
        <v>42</v>
      </c>
      <c r="N308" s="30" t="s">
        <v>1522</v>
      </c>
      <c r="O308" s="15" t="s">
        <v>1536</v>
      </c>
      <c r="P308" s="15" t="s">
        <v>1531</v>
      </c>
      <c r="Q308" s="21"/>
      <c r="R308" s="18"/>
      <c r="S308" s="18"/>
      <c r="T308" s="18"/>
      <c r="U308" s="18"/>
      <c r="V308" s="18"/>
      <c r="W308" s="18"/>
      <c r="X308" s="21"/>
      <c r="Y308" s="20" t="s">
        <v>45</v>
      </c>
      <c r="Z308" s="13" t="str">
        <f t="shared" si="1"/>
        <v>{
    "id": "M3-NyO-23a-E-2-EN",
    "stimulus": "&lt;p&gt;Drag and put the following fractions in the correct order from lowest to highest.&lt;/p&gt;",
    "template": "&lt;p style=\"text-align:center;\"&gt;{{response}} &lt; {{response}} &lt;from lowest to highest.&lt;/p&gt;",
    "template": "&lt;p style=\"text-align:center;\"&gt;{{response}} &gt; {{response}} &gt; {{response}}&lt;/p&gt;",
    "hint": "&lt;p&gt;When the denominators are the same, you need to compare the numerators.&lt;/p&gt;",
    "feedback": "&lt;p&gt;When the denominators are the same, you need to compare the numerators.&lt;/p&gt;&lt;p&gt;That is, &lt;span class=\"fr-math-v2 fr-draggable\" contenteditable=\"false\" data-original-math=\" \\(\\frac{{{T4}}}{{{T1}}}\\)\" draggable=\"true\"&gt;\\(\\frac{{{T4}}}{{{T1}}}\\)&lt;/span &gt; &gt; &lt;span class=\"fr-math-v2 fr-draggable\" contenteditable=\"false\" data-original-math=\"\\(\\frac{{{T3}}}{{{T1}}}\\)\" draggable =\"true\"&gt;\\(\\frac{{{T3}}}{{{T1}}}\\)&lt;/span&gt; &gt; &lt;span class=\"fr-math-v2 fr-draggable\" contenteditable=\"false\" data -original-math=\"\\(\\frac{{{T2}}}{{{T1}}}\\)\" draggable=\"true\"&gt;\\(\\frac{{{T2}}}{{{T1}} }\\)&lt;/span&gt; because {{T4}} &gt; {{T3}} &gt; {{T2}}.&lt;/p&gt;",
    "seed": {
        "parameters": [
            {
                "name": "Q1",
                "min": 1,
                "max": 9,
                "step": 1
            },
            {
                "name": "Q2",
                "min": 1,
                "max": 9,
                "step": 1
            },
            {
                "name": "Q3",
                "min": 1,
                "max": 9,
                "step": 1
            },
            {
                "name": "Q4",
                "min": 1,
                "max": 9,
                "step": 1
            }
        ],
        "calculated": [
            {
                "name": "T1",
                "function": "math.max({{Q2}}, {{Q3}}, {{Q4}})+{{Q1}}",
                "temp": true
            },
            {
                "name": "T2",
                "function": "math.min({{Q2}},{{Q3}},{{Q4}})",
                "temp": true
            },
            {
                "name": "T3",
                "function": "{{Q2}}+{{Q3}}+{{Q4}}-math.min({{Q2}},{{Q3}},{{Q4}})-math.max({{Q2}},{{Q3}},{{Q4}})",
                "temp": true
            },
            {
                "name": "T4",
                "function": "math.max({{Q2}},{{Q3}},{{Q4}})",
                "temp": true
            },
            {
                "name": "A1",
                "label": "&lt;span class=\"fr-math-v2 fr-draggable\" contenteditable=\"false\" data-original-math=\"\\(\\frac{{{T4}}}{{{T1}}}\\)\" draggable=\" true\"&gt;\\(\\frac{{{T4}}}{{{T1}}}\\)&lt;/span&gt;",
                "function": ""
            },
            {
                "name": "A2",
                "label": "&lt;span class=\"fr-math-v2 fr-draggable\" contenteditable=\"false\" data-original-math=\"\\(\\frac{{{T3}}}{{{T1}}}\\)\" draggable=\" true\"&gt;\\(\\frac{{{T3}}}{{{T1}}}\\)&lt;/span&gt;",
                "function": ""
            },
            {
                "name": "A3",
                "label": "&lt;span class=\"fr-math-v2 fr-draggable\" contenteditable=\"false\" data-original-math=\"\\(\\frac{{{T2}}}{{{T1}}}\\)\" draggable=\" true\"&gt;\\(\\frac{{{T2}}}{{{T1}}}\\)&lt;/span&gt;",
                "function": ""
            }
        ],
        "uniques": true
    },
    "algorithm": {
        "name": "calculateOperation",
        "template": "Cloze with drag &amp; drop",
        "params": {
            "keyboard": "INTERMEDIATE"
        }
    }
}</v>
      </c>
      <c r="AA308" s="8" t="s">
        <v>1537</v>
      </c>
      <c r="AB308" s="21" t="str">
        <f t="shared" si="2"/>
        <v>M3-NyO-23a-E-2</v>
      </c>
      <c r="AC308" s="21" t="str">
        <f t="shared" si="3"/>
        <v>M3-NyO-23a-E-2-EN</v>
      </c>
      <c r="AD308" s="20" t="s">
        <v>47</v>
      </c>
      <c r="AE308" s="9"/>
      <c r="AF308" s="9" t="s">
        <v>48</v>
      </c>
      <c r="AG308" s="9" t="s">
        <v>49</v>
      </c>
    </row>
    <row r="309" ht="112.5" customHeight="1">
      <c r="A309" s="9" t="s">
        <v>1516</v>
      </c>
      <c r="B309" s="77" t="s">
        <v>1517</v>
      </c>
      <c r="C309" s="9" t="s">
        <v>68</v>
      </c>
      <c r="D309" s="10" t="s">
        <v>36</v>
      </c>
      <c r="E309" s="11"/>
      <c r="F309" s="13" t="s">
        <v>1538</v>
      </c>
      <c r="G309" s="13"/>
      <c r="H309" s="12" t="s">
        <v>1539</v>
      </c>
      <c r="I309" s="21" t="s">
        <v>38</v>
      </c>
      <c r="J309" s="11" t="s">
        <v>1527</v>
      </c>
      <c r="K309" s="13" t="s">
        <v>1540</v>
      </c>
      <c r="L309" s="13" t="s">
        <v>1541</v>
      </c>
      <c r="M309" s="14" t="s">
        <v>42</v>
      </c>
      <c r="N309" s="30" t="s">
        <v>1522</v>
      </c>
      <c r="O309" s="15" t="s">
        <v>1530</v>
      </c>
      <c r="P309" s="15" t="s">
        <v>1542</v>
      </c>
      <c r="Q309" s="21"/>
      <c r="R309" s="18"/>
      <c r="S309" s="18"/>
      <c r="T309" s="18"/>
      <c r="U309" s="18"/>
      <c r="V309" s="18"/>
      <c r="W309" s="18"/>
      <c r="X309" s="21"/>
      <c r="Y309" s="20" t="s">
        <v>45</v>
      </c>
      <c r="Z309" s="13" t="str">
        <f t="shared" si="1"/>
        <v>{
    "id": "M3-NyO-23a-A-1-EN",
    "stimulus": "&lt;p&gt;On a streaming service, &lt;span class=\"fr-math-v2 fr-draggable\" contenteditable=\"false\" data-original-math=\"\\(\\frac{{{Q1}}}{{{T1}} }\\)\" draggable=\"true\"&gt;\\(\\frac{{{Q1}}}{{{T1}}}\\)&lt;/span&gt; of the movies are romance movies, &lt;span class=\"fr-math- v2 fr-draggable\" contenteditable=\"false\" data-original-math=\"\\(\\frac{{{Q2}}}{{{T1}}}\\)\" draggable=\"true\"&gt;\\(\\frac{{{Q2}}}{{{T1}}}\\)&lt;/span&gt; are adventure movies and &lt;span class=\"fr-math-v2 fr-draggable\" contenteditable=\"false\" data-original-math=\"\\( \\frac{{{Q3}}}{{{T1}}}\\)\" draggable=\"true\"&gt;\\(\\frac{{{Q3}}}{{{T1}}}\\)&lt;/span&gt; are animation movies. Drag and put these fractions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v>
      </c>
      <c r="AA309" s="8" t="s">
        <v>1543</v>
      </c>
      <c r="AB309" s="21" t="str">
        <f t="shared" si="2"/>
        <v>M3-NyO-23a-A-1</v>
      </c>
      <c r="AC309" s="21" t="str">
        <f t="shared" si="3"/>
        <v>M3-NyO-23a-A-1-EN</v>
      </c>
      <c r="AD309" s="20" t="s">
        <v>47</v>
      </c>
      <c r="AE309" s="9"/>
      <c r="AF309" s="9" t="s">
        <v>48</v>
      </c>
      <c r="AG309" s="9" t="s">
        <v>49</v>
      </c>
    </row>
    <row r="310" ht="112.5" customHeight="1">
      <c r="A310" s="9" t="s">
        <v>1516</v>
      </c>
      <c r="B310" s="77" t="s">
        <v>1517</v>
      </c>
      <c r="C310" s="9" t="s">
        <v>68</v>
      </c>
      <c r="D310" s="10" t="s">
        <v>36</v>
      </c>
      <c r="E310" s="11"/>
      <c r="F310" s="13" t="s">
        <v>1544</v>
      </c>
      <c r="G310" s="13"/>
      <c r="H310" s="12" t="s">
        <v>1545</v>
      </c>
      <c r="I310" s="21" t="s">
        <v>38</v>
      </c>
      <c r="J310" s="11" t="s">
        <v>1527</v>
      </c>
      <c r="K310" s="13" t="s">
        <v>1540</v>
      </c>
      <c r="L310" s="13" t="s">
        <v>1546</v>
      </c>
      <c r="M310" s="14" t="s">
        <v>42</v>
      </c>
      <c r="N310" s="30" t="s">
        <v>1522</v>
      </c>
      <c r="O310" s="15" t="s">
        <v>1547</v>
      </c>
      <c r="P310" s="15" t="s">
        <v>1542</v>
      </c>
      <c r="Q310" s="21"/>
      <c r="R310" s="18"/>
      <c r="S310" s="18"/>
      <c r="T310" s="18"/>
      <c r="U310" s="18"/>
      <c r="V310" s="18"/>
      <c r="W310" s="18"/>
      <c r="X310" s="21"/>
      <c r="Y310" s="20" t="s">
        <v>45</v>
      </c>
      <c r="Z310" s="13" t="str">
        <f t="shared" si="1"/>
        <v>{
    "id": "M3-NyO-23a-A-2-EN",
    "stimulus": "&lt;p&gt;In Malena's playlist, &lt;span class=\"fr-math-v2 fr-draggable\" contenteditable=\"false\" data-original-math=\"\\(\\frac{{{Q1}}}{{{T1}}}\\)\" draggable=\"true\"&gt;\\(\\frac{{{Q1}}}{{{T1}}}\\)&lt;/span&gt; are songs in Spanish, &lt;span class=\"fr-math-v2 fr-draggable\" contenteditable=\"false\" data-original-math=\"\\(\\frac{{{Q2}}}{{{T1}}}\\)\" draggable=\"true\" &gt;\\(\\frac{{{Q2}}}{{{T1}}}\\)&lt;/span&gt; are in English and &lt;span class=\"fr-math-v2 fr-draggable\" contenteditable=\"false\" data- original-math=\"\\(\\frac{{{Q3}}}{{{T1}}}\\)\" draggable=\"true\"&gt;\\(\\frac{{{Q3}}}{{{T1}}} \\)&lt;/span&gt;, in Korean. Drag and put  the fractions in the correct order from highest to lowest.&lt;/p&gt;",
    "template": "&lt;p style=\"text-align:center;\"&gt;{{response}} &gt; {{response}} &gt; {{response}}&lt;/p&gt;",
    "hint": "&lt;p&gt;When the denominators are the same, you need to compare the numerators.&lt;/p&gt;",
    "feedback": "&lt;p&gt;When the denominators are the same, you need to compare the numerators.&lt;/p&gt;&lt;p&gt;That is, &lt;span class=\"fr-math-v2 fr-draggable\" contenteditable=\"false\" data-original-math=\" \\(\\frac{{{T4}}}{{{T1}}}\\)\" draggable=\"true\"&gt;\\(\\frac{{{T4}}}{{{T1}}}\\)&lt;/span &gt; &gt; &lt;span class=\"fr-math-v2 fr-draggable\" contenteditable=\"false\" data-original-math=\"\\(\\frac{{{T3}}}{{{T1}}}\\)\" draggable =\"true\"&gt;\\(\\frac{{{T3}}}{{{T1}}}\\)&lt;/span&gt; &gt; &lt;span class=\"fr-math-v2 fr-draggable\" contenteditable=\"false\" data -original-math=\"\\(\\frac{{{T2}}}{{{T1}}}\\)\" draggable=\"true\"&gt;\\(\\frac{{{T2}}}{{{T1}} }\\)&lt;/span&gt; because {{T4}} &gt; {{T3}} &gt; {{T2}}.&lt;/p&gt;",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data-original-math=\"\\(\\frac{{{T4}}}{{{T1}}}\\)\" draggable=\" true\"&gt;\\(\\frac{{{T4}}}{{{T1}}}\\)&lt;/span&gt;",
                "function": ""
            },
            {
                "name": "A2",
                "label": "&lt;span class=\"fr-math-v2 fr-draggable\" contenteditable=\"false\" data-original-math=\"\\(\\frac{{{T3}}}{{{T1}}}\\)\" draggable=\" true\"&gt;\\(\\frac{{{T3}}}{{{T1}}}\\)&lt;/span&gt;",
                "function": ""
            },
            {
                "name": "A3",
                "label": "&lt;span class=\"fr-math-v2 fr-draggable\" contenteditable=\"false\" data-original-math=\"\\(\\frac{{{T2}}}{{{T1}}}\\)\" draggable=\" true\"&gt;\\(\\frac{{{T2}}}{{{T1}}}\\)&lt;/span&gt;",
                "function": ""
            }
        ],
        "uniques": true
    },
    "algorithm": {
        "name": "calculateOperation",
        "template": "Cloze with drag &amp; drop",
        "params": {
            "keyboard": "INTERMEDIATE"
        }
    }
}</v>
      </c>
      <c r="AA310" s="8" t="s">
        <v>1548</v>
      </c>
      <c r="AB310" s="21" t="str">
        <f t="shared" si="2"/>
        <v>M3-NyO-23a-A-2</v>
      </c>
      <c r="AC310" s="21" t="str">
        <f t="shared" si="3"/>
        <v>M3-NyO-23a-A-2-EN</v>
      </c>
      <c r="AD310" s="20" t="s">
        <v>47</v>
      </c>
      <c r="AE310" s="9"/>
      <c r="AF310" s="9" t="s">
        <v>48</v>
      </c>
      <c r="AG310" s="9" t="s">
        <v>49</v>
      </c>
    </row>
    <row r="311" ht="112.5" customHeight="1">
      <c r="A311" s="9" t="s">
        <v>1516</v>
      </c>
      <c r="B311" s="77" t="s">
        <v>1517</v>
      </c>
      <c r="C311" s="9" t="s">
        <v>68</v>
      </c>
      <c r="D311" s="10" t="s">
        <v>36</v>
      </c>
      <c r="E311" s="11"/>
      <c r="F311" s="13" t="s">
        <v>1549</v>
      </c>
      <c r="G311" s="13"/>
      <c r="H311" s="12" t="s">
        <v>1550</v>
      </c>
      <c r="I311" s="21" t="s">
        <v>38</v>
      </c>
      <c r="J311" s="11" t="s">
        <v>1527</v>
      </c>
      <c r="K311" s="13" t="s">
        <v>1540</v>
      </c>
      <c r="L311" s="13" t="s">
        <v>1551</v>
      </c>
      <c r="M311" s="14" t="s">
        <v>42</v>
      </c>
      <c r="N311" s="30" t="s">
        <v>1522</v>
      </c>
      <c r="O311" s="15" t="s">
        <v>1552</v>
      </c>
      <c r="P311" s="15" t="s">
        <v>1542</v>
      </c>
      <c r="Q311" s="21"/>
      <c r="R311" s="18"/>
      <c r="S311" s="18"/>
      <c r="T311" s="18"/>
      <c r="U311" s="18"/>
      <c r="V311" s="18"/>
      <c r="W311" s="18"/>
      <c r="X311" s="21"/>
      <c r="Y311" s="20" t="s">
        <v>45</v>
      </c>
      <c r="Z311" s="13" t="str">
        <f t="shared" si="1"/>
        <v>{
    "id": "M3-NyO-23a-A-3-EN",
    "stimulus": "&lt;p&gt;In Natalie's fishbowl, &lt;span class=\"fr-math-v2 fr-draggable\" contenteditable=\"false\" data-original-math=\"\\(\\frac{{{Q1}}}{{{T1}}}\\)\" draggable=\"true\"&gt;\\(\\frac{{{Q1}}}{{{T1}}}\\)&lt;/span&gt; of fish are sparkling gouramis, &lt;span class=\"fr-math -v2 fr-draggable\" contenteditable=\"false\" data-original-math=\"\\(\\frac{{{Q2}}}{{{T1}}}\\)\" draggable=\"true\"&gt;\\(\\frac{ {{Q2}}}{{{T1}}}\\)&lt;/span&gt; are betta fish and &lt;span class=\"fr-math-v2 fr-draggable\" contenteditable=\"false\" data- original-math=\"\\(\\frac{{{Q3}}}{{{T1}}}\\)\" draggable=\"true\"&gt;\\(\\frac{{{Q3}}}{{{T1}}} \\)&lt;/span&gt; are zebrafish. Drag and put the fractions of these species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v>
      </c>
      <c r="AA311" s="8" t="s">
        <v>1553</v>
      </c>
      <c r="AB311" s="21" t="str">
        <f t="shared" si="2"/>
        <v>M3-NyO-23a-A-3</v>
      </c>
      <c r="AC311" s="21" t="str">
        <f t="shared" si="3"/>
        <v>M3-NyO-23a-A-3-EN</v>
      </c>
      <c r="AD311" s="20" t="s">
        <v>47</v>
      </c>
      <c r="AE311" s="9"/>
      <c r="AF311" s="9" t="s">
        <v>48</v>
      </c>
      <c r="AG311" s="9" t="s">
        <v>49</v>
      </c>
    </row>
    <row r="312" ht="112.5" customHeight="1">
      <c r="A312" s="9" t="s">
        <v>1516</v>
      </c>
      <c r="B312" s="77" t="s">
        <v>1517</v>
      </c>
      <c r="C312" s="9" t="s">
        <v>68</v>
      </c>
      <c r="D312" s="10" t="s">
        <v>36</v>
      </c>
      <c r="E312" s="11"/>
      <c r="F312" s="42" t="s">
        <v>1554</v>
      </c>
      <c r="G312" s="42"/>
      <c r="H312" s="43"/>
      <c r="I312" s="14" t="s">
        <v>38</v>
      </c>
      <c r="J312" s="14" t="s">
        <v>1527</v>
      </c>
      <c r="K312" s="13" t="s">
        <v>1540</v>
      </c>
      <c r="L312" s="42" t="s">
        <v>1555</v>
      </c>
      <c r="M312" s="14" t="s">
        <v>42</v>
      </c>
      <c r="N312" s="30" t="s">
        <v>1522</v>
      </c>
      <c r="O312" s="15" t="s">
        <v>1556</v>
      </c>
      <c r="P312" s="15" t="s">
        <v>1542</v>
      </c>
      <c r="Q312" s="17"/>
      <c r="R312" s="18"/>
      <c r="S312" s="18"/>
      <c r="T312" s="18"/>
      <c r="U312" s="18"/>
      <c r="V312" s="18"/>
      <c r="W312" s="18"/>
      <c r="X312" s="19"/>
      <c r="Y312" s="20" t="s">
        <v>45</v>
      </c>
      <c r="Z312" s="13" t="str">
        <f t="shared" si="1"/>
        <v>{
    "id": "M3-NyO-23a-A-4-EN",
    "stimulus": "&lt;p&gt;In an artistic mosaic, &lt;span class=\"fr-math-v2 fr-draggable\" contenteditable=\"false\" data-original-math=\"\\(\\frac{{{Q1}}}{{{T1}}}\\)\" draggable=\"true\"&gt;\\(\\frac{{{Q1}}}{{{T1}}}\\)&lt;/span&gt; of the tiles are red, &lt;span class=\"fr- math-v2 fr-draggable\" contenteditable=\"false\" data-original-math=\"\\(\\frac{{{Q2}}}{{{T1}}}\\)\" draggable=\"true\"&gt;\\(\\frac {{{Q2}}}{{{T1}}}\\)&lt;/span&gt; are blue and &lt;span class=\"fr-math-v2 fr-draggable\" contenteditable=\"false\" data-original-math=\"\\ (\\frac{{{Q3}}}{{{T1}}}\\)\" draggable=\"true\"&gt;\\(\\frac{{{Q3}}}{{{T1}}}\\)&lt;/span&gt; are yellow. Drag and put the fractions of the colors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v>
      </c>
      <c r="AA312" s="8" t="s">
        <v>1557</v>
      </c>
      <c r="AB312" s="21" t="str">
        <f t="shared" si="2"/>
        <v>M3-NyO-23a-A-4</v>
      </c>
      <c r="AC312" s="21" t="str">
        <f t="shared" si="3"/>
        <v>M3-NyO-23a-A-4-EN</v>
      </c>
      <c r="AD312" s="20" t="s">
        <v>47</v>
      </c>
      <c r="AE312" s="9"/>
      <c r="AF312" s="9" t="s">
        <v>48</v>
      </c>
      <c r="AG312" s="9" t="s">
        <v>49</v>
      </c>
    </row>
    <row r="313" ht="112.5" customHeight="1">
      <c r="A313" s="9" t="s">
        <v>1516</v>
      </c>
      <c r="B313" s="77" t="s">
        <v>1517</v>
      </c>
      <c r="C313" s="9" t="s">
        <v>68</v>
      </c>
      <c r="D313" s="10" t="s">
        <v>36</v>
      </c>
      <c r="E313" s="11"/>
      <c r="F313" s="42" t="s">
        <v>1558</v>
      </c>
      <c r="G313" s="42"/>
      <c r="H313" s="43"/>
      <c r="I313" s="17" t="s">
        <v>38</v>
      </c>
      <c r="J313" s="17" t="s">
        <v>1527</v>
      </c>
      <c r="K313" s="13" t="s">
        <v>1540</v>
      </c>
      <c r="L313" s="42" t="s">
        <v>1555</v>
      </c>
      <c r="M313" s="14" t="s">
        <v>42</v>
      </c>
      <c r="N313" s="30" t="s">
        <v>1522</v>
      </c>
      <c r="O313" s="15" t="s">
        <v>1530</v>
      </c>
      <c r="P313" s="15" t="s">
        <v>1542</v>
      </c>
      <c r="Q313" s="17"/>
      <c r="R313" s="18"/>
      <c r="S313" s="18"/>
      <c r="T313" s="18"/>
      <c r="U313" s="18"/>
      <c r="V313" s="18"/>
      <c r="W313" s="18"/>
      <c r="X313" s="21"/>
      <c r="Y313" s="20" t="s">
        <v>45</v>
      </c>
      <c r="Z313" s="13" t="str">
        <f t="shared" si="1"/>
        <v>{
    "id": "M3-NyO-23a-A-5-EN",
    "stimulus": "&lt;p&gt;Last week at an appliance store, &lt;span class=\"fr-math-v2 fr-draggable\" contenteditable=\"false\" data-original-math=\"\\(\\frac{{{Q1}}}{{{T1}}}\\)\" draggable=\"true\"&gt;\\(\\frac{{{Q1}}}{{{T1}}}\\)&lt;/span&gt; of sales were dishwashers, &lt;span class=\"fr- math-v2 fr-draggable\" contenteditable=\"false\" data-original-math=\"\\(\\frac{{{Q2}}}{{{T1}}}\\)\" draggable=\"true\"&gt;\\(\\frac {{{Q2}}}{{{T1}}}\\)&lt;/span&gt; were microwaves and &lt;span class=\"fr-math-v2 fr-draggable\" contenteditable=\"false\" data-original-math=\"\\ (\\frac{{{Q3}}}{{{T1}}}\\)\" draggable=\"true\"&gt;\\(\\frac{{{Q3}}}{{{T1}}}\\)&lt;/span&gt; were refrigerators. Drag and put the fractions of these appliances in the correct order from lowest to highest.&lt;/p&gt;",
    "template": "&lt;p style=\"text-align:center;\"&gt;{{response}} &lt; {{response}} &lt; {{response}}&lt;/p&gt;",
    "hint": "&lt;p&gt;When the denominators are the same, you need to compare the numerators.&lt;/p&gt;",
    "feedback": "&lt;p&gt;When the denominators are the same, you need to compare the numerators.&lt;/p&gt;&lt;p&gt;That is, &lt;span class=\"fr-math-v2 fr-draggable\" contenteditable=\"false\" data-original-math=\" \\(\\frac{{{T2}}}{{{T1}}}\\)\" draggable=\"true\"&gt;\\(\\frac{{{T2}}}{{{T1}}}\\)&lt;/span &gt; &lt; &lt;span class=\"fr-math-v2 fr-draggable\" contenteditable=\"false\" data-original-math=\"\\(\\frac{{{T3}}}{{{T1}}}\\)\" draggable =\"true\"&gt;\\(\\frac{{{T3}}}{{{T1}}}\\)&lt;/span&gt; &lt; &lt;span class=\"fr-math-v2 fr-draggable\" contenteditable=\"false\" data -original-math=\"\\(\\frac{{{T4}}}{{{T1}}}\\)\" draggable=\"true\"&gt;\\(\\frac{{{T4}}}{{{T1}} }\\)&lt;/span&gt; because {{T2}} &lt; {{T3}} &lt; {{T4}}.&lt;/p&gt;",
    "seed": {
        "parameters": [
            {
                "name": "Q1",
                "min": 1,
                "max": 9,
                "step": 1
            },
            {
                "name": "Q2",
                "min": 1,
                "max": 9,
                "step": 1
            },
            {
                "name": "Q3",
                "min": 1,
                "max": 9,
                "step": 1
            }
        ],
        "calculated": [
            {
                "name": "T1",
                "function": "{{Q1}}+{{Q2}}+{{Q3}}",
                "temp": true
            },
            {
                "name": "T2",
                "function": "math.min({{Q1}},{{Q2}},{{Q3}})",
                "temp": true
            },
            {
                "name": "T3",
                "function": "{{Q1}}+{{Q2}}+{{Q3}}-math.min({{Q1}},{{Q2}},{{Q3}})-math.max({{Q1}},{{Q2}},{{Q3}})",
                "temp": true
            },
            {
                "name": "T4",
                "function": "math.max({{Q1}},{{Q2}},{{Q3}})",
                "temp": true
            },
            {
                "name": "A1",
                "label": "&lt;span class=\"fr-math-v2 fr-draggable\" contenteditable=\"false\" data-original-math=\"\\(\\frac{{{T2}}}{{{T1}}}\\)\" draggable=\" true\"&gt;\\(\\frac{{{T2}}}{{{T1}}}\\)&lt;/span&gt;",
                "function": ""
            },
            {
                "name": "A2",
                "label": "&lt;span class=\"fr-math-v2 fr-draggable\" contenteditable=\"false\" data-original-math=\"\\(\\frac{{{T3}}}{{{T1}}}\\)\" draggable=\" true\"&gt;\\(\\frac{{{T3}}}{{{T1}}}\\)&lt;/span&gt;",
                "function": ""
            },
            {
                "name": "A3",
                "label": "&lt;span class=\"fr-math-v2 fr-draggable\" contenteditable=\"false\" data-original-math=\"\\(\\frac{{{T4}}}{{{T1}}}\\)\" draggable=\" true\"&gt;\\(\\frac{{{T4}}}{{{T1}}}\\)&lt;/span&gt;",
                "function": ""
            }
        ],
        "uniques": true
    },
    "algorithm": {
        "name": "calculateOperation",
        "template": "Cloze with drag &amp; drop",
        "params": {
            "keyboard": "INTERMEDIATE"
        }
    }
}</v>
      </c>
      <c r="AA313" s="8" t="s">
        <v>1559</v>
      </c>
      <c r="AB313" s="21" t="str">
        <f t="shared" si="2"/>
        <v>M3-NyO-23a-A-5</v>
      </c>
      <c r="AC313" s="21" t="str">
        <f t="shared" si="3"/>
        <v>M3-NyO-23a-A-5-EN</v>
      </c>
      <c r="AD313" s="20" t="s">
        <v>47</v>
      </c>
      <c r="AE313" s="9"/>
      <c r="AF313" s="9" t="s">
        <v>48</v>
      </c>
      <c r="AG313" s="9" t="s">
        <v>49</v>
      </c>
    </row>
    <row r="314" ht="112.5" customHeight="1">
      <c r="A314" s="9" t="s">
        <v>1560</v>
      </c>
      <c r="B314" s="77" t="s">
        <v>1561</v>
      </c>
      <c r="C314" s="9" t="s">
        <v>35</v>
      </c>
      <c r="D314" s="10" t="s">
        <v>36</v>
      </c>
      <c r="E314" s="11"/>
      <c r="F314" s="13" t="s">
        <v>1562</v>
      </c>
      <c r="G314" s="13"/>
      <c r="H314" s="12"/>
      <c r="I314" s="21" t="s">
        <v>38</v>
      </c>
      <c r="J314" s="21" t="s">
        <v>309</v>
      </c>
      <c r="K314" s="43" t="s">
        <v>1563</v>
      </c>
      <c r="L314" s="12" t="s">
        <v>113</v>
      </c>
      <c r="M314" s="11" t="s">
        <v>42</v>
      </c>
      <c r="N314" s="13" t="s">
        <v>1564</v>
      </c>
      <c r="O314" s="13" t="s">
        <v>1565</v>
      </c>
      <c r="P314" s="8"/>
      <c r="Q314" s="21"/>
      <c r="R314" s="18"/>
      <c r="S314" s="18"/>
      <c r="T314" s="18"/>
      <c r="U314" s="18"/>
      <c r="V314" s="18"/>
      <c r="W314" s="18"/>
      <c r="X314" s="19"/>
      <c r="Y314" s="20" t="s">
        <v>45</v>
      </c>
      <c r="Z314" s="13" t="str">
        <f t="shared" si="1"/>
        <v>{
    "id": "M3-NyO-23b-I-1-EN",
    "stimulus": "&lt;p&gt;Select the group of fractions that are arranged from from lowest to highest.&lt;/p&gt;",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fraction.&lt;/p&gt;&lt;p&gt;For example, &lt;span class=\"fr-math-v2 fr-draggable\" contenteditable=\"false\" data-original-math=\"\\(\\frac{1}{3}\\)\" draggable=\"true\"&gt;\\(\\frac{1}{3}\\)&lt;/span&gt; &gt; &lt;span class=\"fr-math-v2 fr-draggable\" contenteditable=\"false\" data-original-math=\"\\(\\frac{1}{4}\\)\" draggable=\"true\"&gt;\\(\\frac{1}{4}\\)&lt;/span&gt; because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v>
      </c>
      <c r="AA314" s="8" t="s">
        <v>1566</v>
      </c>
      <c r="AB314" s="21" t="str">
        <f t="shared" si="2"/>
        <v>M3-NyO-23b-I-1</v>
      </c>
      <c r="AC314" s="21" t="str">
        <f t="shared" si="3"/>
        <v>M3-NyO-23b-I-1-EN</v>
      </c>
      <c r="AD314" s="20" t="s">
        <v>47</v>
      </c>
      <c r="AE314" s="23"/>
      <c r="AF314" s="9" t="s">
        <v>48</v>
      </c>
      <c r="AG314" s="9" t="s">
        <v>49</v>
      </c>
    </row>
    <row r="315" ht="112.5" customHeight="1">
      <c r="A315" s="9" t="s">
        <v>1560</v>
      </c>
      <c r="B315" s="77" t="s">
        <v>1561</v>
      </c>
      <c r="C315" s="9" t="s">
        <v>50</v>
      </c>
      <c r="D315" s="10" t="s">
        <v>36</v>
      </c>
      <c r="E315" s="11"/>
      <c r="F315" s="12" t="s">
        <v>1567</v>
      </c>
      <c r="G315" s="12"/>
      <c r="H315" s="12"/>
      <c r="I315" s="21" t="s">
        <v>38</v>
      </c>
      <c r="J315" s="21" t="s">
        <v>1527</v>
      </c>
      <c r="K315" s="13" t="s">
        <v>1568</v>
      </c>
      <c r="L315" s="13" t="s">
        <v>1569</v>
      </c>
      <c r="M315" s="14" t="s">
        <v>42</v>
      </c>
      <c r="N315" s="13" t="s">
        <v>1564</v>
      </c>
      <c r="O315" s="8" t="s">
        <v>1570</v>
      </c>
      <c r="P315" s="8"/>
      <c r="Q315" s="21"/>
      <c r="R315" s="18"/>
      <c r="S315" s="18"/>
      <c r="T315" s="18"/>
      <c r="U315" s="18"/>
      <c r="V315" s="18"/>
      <c r="W315" s="18"/>
      <c r="X315" s="19"/>
      <c r="Y315" s="20" t="s">
        <v>45</v>
      </c>
      <c r="Z315" s="13" t="str">
        <f t="shared" si="1"/>
        <v>{
    "id": "M3-NyO-23b-E-1-EN",
    "stimulus": "&lt;p&gt;Drag and put the following fractions in the correct order from lowest to highest.&lt;/p&gt;",
    "template": "&lt;p style=\"text-align:center;\"&gt;{{response}} &lt; {{response}} &lt; {{response}}&lt;/p&gt;",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v>
      </c>
      <c r="AA315" s="8" t="s">
        <v>1571</v>
      </c>
      <c r="AB315" s="21" t="str">
        <f t="shared" si="2"/>
        <v>M3-NyO-23b-E-1</v>
      </c>
      <c r="AC315" s="21" t="str">
        <f t="shared" si="3"/>
        <v>M3-NyO-23b-E-1-EN</v>
      </c>
      <c r="AD315" s="20" t="s">
        <v>47</v>
      </c>
      <c r="AE315" s="9"/>
      <c r="AF315" s="9" t="s">
        <v>48</v>
      </c>
      <c r="AG315" s="9" t="s">
        <v>49</v>
      </c>
    </row>
    <row r="316" ht="112.5" customHeight="1">
      <c r="A316" s="23" t="s">
        <v>1560</v>
      </c>
      <c r="B316" s="24" t="s">
        <v>1561</v>
      </c>
      <c r="C316" s="23" t="s">
        <v>50</v>
      </c>
      <c r="D316" s="10" t="s">
        <v>36</v>
      </c>
      <c r="E316" s="11"/>
      <c r="F316" s="13" t="s">
        <v>1572</v>
      </c>
      <c r="G316" s="13"/>
      <c r="H316" s="12"/>
      <c r="I316" s="21" t="s">
        <v>38</v>
      </c>
      <c r="J316" s="21" t="s">
        <v>1527</v>
      </c>
      <c r="K316" s="13" t="s">
        <v>1568</v>
      </c>
      <c r="L316" s="13" t="s">
        <v>1569</v>
      </c>
      <c r="M316" s="14" t="s">
        <v>42</v>
      </c>
      <c r="N316" s="13" t="s">
        <v>1564</v>
      </c>
      <c r="O316" s="8" t="s">
        <v>1570</v>
      </c>
      <c r="P316" s="8"/>
      <c r="Q316" s="21"/>
      <c r="R316" s="18"/>
      <c r="S316" s="18"/>
      <c r="T316" s="18"/>
      <c r="U316" s="18"/>
      <c r="V316" s="18"/>
      <c r="W316" s="18"/>
      <c r="X316" s="19"/>
      <c r="Y316" s="20" t="s">
        <v>45</v>
      </c>
      <c r="Z316" s="13" t="str">
        <f t="shared" si="1"/>
        <v>{
    "id": "M3-NyO-23b-E-2-EN",
    "stimulus": "&lt;p&gt;Drag and put the following fractions in the correct order from highest to lowest.&lt;/p&gt;",
    "hint": "&lt;p&gt;When the numerators are the same, you need to compare the denominators. The fraction with the lowest denominator is the highest fraction.&lt;/p&gt;",
    "feedback": "&lt;p&gt;When the numerators are the same, you need to compare the denominators.&lt;/p&gt;&lt;p&gt;The fraction with the lowest denominator is the highest fraction.&lt;/p&gt;",
    "template": "&lt;p style=\"text-align:center;\"&gt;{{response}} &gt; {{response}} &gt;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"A1",
                "label": "&lt;span class=\"fr-math-v2 fr-draggable\" contenteditable=\"false\" data-original-math=\"\\(\\frac{{{Q1}}}{{{T3}}}\\)\" draggable=\"true\"&gt;\\(\\frac{{{Q1}}}{{{T3}}}\\)&lt;/span&gt;",
                "function": ""
            },
            {
                "name": "A2",
                "label": "&lt;span class=\"fr-math-v2 fr-draggable\" contenteditable=\"false\" data-original-math=\"\\(\\frac{{{Q1}}}{{{T2}}}\\)\" draggable=\"true\"&gt;\\(\\frac{{{Q1}}}{{{T2}}}\\)&lt;/span&gt;",
                "function": ""
            },
            {
                "name": "A3",
                "label": "&lt;span class=\"fr-math-v2 fr-draggable\" contenteditable=\"false\" data-original-math=\"\\(\\frac{{{Q1}}}{{{T1}}}\\)\" draggable=\"true\"&gt;\\(\\frac{{{Q1}}}{{{T1}}}\\)&lt;/span&gt;",
                "function": ""
            }
        ],
        "uniques": true
    },
    "algorithm": {
        "name": "calculateOperation",
        "template": "Cloze with drag &amp; drop",
        "params": {
            "keyboard": "INTERMEDIATE"
        }
    }
}</v>
      </c>
      <c r="AA316" s="8" t="s">
        <v>1573</v>
      </c>
      <c r="AB316" s="21" t="str">
        <f t="shared" si="2"/>
        <v>M3-NyO-23b-E-2</v>
      </c>
      <c r="AC316" s="21" t="str">
        <f t="shared" si="3"/>
        <v>M3-NyO-23b-E-2-EN</v>
      </c>
      <c r="AD316" s="20" t="s">
        <v>47</v>
      </c>
      <c r="AE316" s="9"/>
      <c r="AF316" s="9" t="s">
        <v>48</v>
      </c>
      <c r="AG316" s="9" t="s">
        <v>49</v>
      </c>
    </row>
    <row r="317" ht="112.5" customHeight="1">
      <c r="A317" s="9" t="s">
        <v>1560</v>
      </c>
      <c r="B317" s="77" t="s">
        <v>1561</v>
      </c>
      <c r="C317" s="9" t="s">
        <v>68</v>
      </c>
      <c r="D317" s="10" t="s">
        <v>36</v>
      </c>
      <c r="E317" s="11"/>
      <c r="F317" s="13" t="s">
        <v>1574</v>
      </c>
      <c r="G317" s="13"/>
      <c r="H317" s="12" t="s">
        <v>1575</v>
      </c>
      <c r="I317" s="21" t="s">
        <v>38</v>
      </c>
      <c r="J317" s="20" t="s">
        <v>309</v>
      </c>
      <c r="K317" s="13" t="s">
        <v>1576</v>
      </c>
      <c r="L317" s="42" t="s">
        <v>1577</v>
      </c>
      <c r="M317" s="14" t="s">
        <v>42</v>
      </c>
      <c r="N317" s="13" t="s">
        <v>1564</v>
      </c>
      <c r="O317" s="15" t="s">
        <v>1570</v>
      </c>
      <c r="P317" s="30"/>
      <c r="Q317" s="17"/>
      <c r="R317" s="18"/>
      <c r="S317" s="18"/>
      <c r="T317" s="18"/>
      <c r="U317" s="18"/>
      <c r="V317" s="18"/>
      <c r="W317" s="18"/>
      <c r="X317" s="19"/>
      <c r="Y317" s="20" t="s">
        <v>45</v>
      </c>
      <c r="Z317" s="13" t="str">
        <f t="shared" si="1"/>
        <v>{
    "id": "M3-NyO-23b-A-1-EN",
    "stimulus": "&lt;p&gt;Brenda baked three cakes for her birthday. Her neighbors ate &lt;span class=\"fr-math-v2 fr-draggable\" contenteditable=\"false\" data-original-math=\"\\(\\frac{{{Q1}}}{{{T1}}}\\)\" draggable=\"true\"&gt;\\(\\frac{{{Q1}}}{{{T1}}}\\)&lt;/span&gt; of the first; her family ate &lt;span class=\"fr-math-v2 fr-draggable\" contenteditable=\"false\" data-original-math=\"\\(\\frac{{{Q1}}}{{{T2}}}\\)\" draggable=\"true\"&gt;\\(\\frac{{{Q1}}}{{{T2}}}\\)&lt;/span&gt; of the second cake; and her friends ate &lt;span class=\"fr-math-v2 fr-draggable\" contenteditable=\"false\" data-original-math=\"\\(\\frac{{{Q1}}}{{{T3}}}\\)\" draggable=\"true\"&gt;\\(\\frac{{{Q1}}}{{{T3}}}\\)&lt;/span&gt; of the third cake. Which of the three fractions represents the largest amount?&lt;/p&gt;",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
    "seed": {
        "parameters": [
            {
                "name": "Q1",
                "label": null,
                "min": 2,
                "max": 6,
                "step": 1
            },
            {
                "name": "Q2",
                "label": null,
                "min": 2,
                "max": 6,
                "step": 1
            },
            {
                "name": "Q3",
                "label": null,
                "min": 2,
                "max": 6,
                "step": 1
            },
            {
                "name": "Q4",
                "label": null,
                "min": 2,
                "max": 6,
                "step": 1
            }
        ],
        "calculated": [
            {
                "name": "T1",
                "function": "{{Q1}}+{{Q2}}",
                "temp": true
            },
            {
                "name": "T2",
                "function": "{{Q1}}+{{Q3}}",
                "temp": true
            },
            {
                "name": "T3",
                "function": "{{Q1}}+{{Q4}}",
                "temp": true
            },
            {
                "name": "T4",
                "function": "math.min({{T1}},{{T2}},{{T3}})",
                "temp": true
            },
            {
                "name": "T5",
                "function": "math.max({{T1}},{{T2}},{{T3}})",
                "temp": true
            },
            {
                "name": "T6",
                "function": "{{T1}}+{{T2}}+{{T3}}-{{T4}}-{{T5}}",
                "temp": true
            },
            {
                "name": "A1",
                "label": "&lt;span class=\"fr-math-v2 fr-draggable\" contenteditable=\"false\" data-original-math=\"\\(\\frac{{{Q1}}}{{{T4}}}\\)\" draggable=\"true\"&gt;\\(\\frac{{{Q1}}}{{{T4}}}\\)&lt;/span&gt;",
                "function": "{{Q1}}/{{T4}}"
            },
            {
                "name": "A2",
                "label": "&lt;span class=\"fr-math-v2 fr-draggable\" contenteditable=\"false\" data-original-math=\"\\(\\frac{{{Q1}}}{{{T5}}}\\)\" draggable=\"true\"&gt;\\(\\frac{{{Q1}}}{{{T5}}}\\)&lt;/span&gt;",
                "function": "{{Q1}}/{{T5}}",
                "incorrect": true
            },
            {
                "name": "A3",
                "label": "&lt;span class=\"fr-math-v2 fr-draggable\" contenteditable=\"false\" data-original-math=\"\\(\\frac{{{Q1}}}{{{T6}}}\\)\" draggable=\"true\"&gt;\\(\\frac{{{Q1}}}{{{T6}}}\\)&lt;/span&gt;",
                "function": "{{Q1}}/{{T6}}",
                "incorrect": true
            }
        ],
        "uniques": true
    },
    "algorithm": {
        "name": "trueFalse",
        "template": "Multiple choice – standard",
        "params": {
            "countCorrect": 1,
            "countIncorrect": 2,
            "showCheckIcon": false,
            "columns": 3
        }
    }
}</v>
      </c>
      <c r="AA317" s="8" t="s">
        <v>1578</v>
      </c>
      <c r="AB317" s="21" t="str">
        <f t="shared" si="2"/>
        <v>M3-NyO-23b-A-1</v>
      </c>
      <c r="AC317" s="21" t="str">
        <f t="shared" si="3"/>
        <v>M3-NyO-23b-A-1-EN</v>
      </c>
      <c r="AD317" s="20" t="s">
        <v>47</v>
      </c>
      <c r="AE317" s="9"/>
      <c r="AF317" s="9" t="s">
        <v>48</v>
      </c>
      <c r="AG317" s="9" t="s">
        <v>49</v>
      </c>
    </row>
    <row r="318" ht="112.5" customHeight="1">
      <c r="A318" s="9" t="s">
        <v>1560</v>
      </c>
      <c r="B318" s="77" t="s">
        <v>1561</v>
      </c>
      <c r="C318" s="9" t="s">
        <v>68</v>
      </c>
      <c r="D318" s="10" t="s">
        <v>36</v>
      </c>
      <c r="E318" s="11"/>
      <c r="F318" s="13" t="s">
        <v>1579</v>
      </c>
      <c r="G318" s="13"/>
      <c r="H318" s="43" t="s">
        <v>1580</v>
      </c>
      <c r="I318" s="17" t="s">
        <v>38</v>
      </c>
      <c r="J318" s="20" t="s">
        <v>309</v>
      </c>
      <c r="K318" s="13" t="s">
        <v>1581</v>
      </c>
      <c r="L318" s="42" t="s">
        <v>1582</v>
      </c>
      <c r="M318" s="14" t="s">
        <v>42</v>
      </c>
      <c r="N318" s="13" t="s">
        <v>1564</v>
      </c>
      <c r="O318" s="15" t="s">
        <v>1570</v>
      </c>
      <c r="P318" s="30"/>
      <c r="Q318" s="17"/>
      <c r="R318" s="18"/>
      <c r="S318" s="18"/>
      <c r="T318" s="18"/>
      <c r="U318" s="18"/>
      <c r="V318" s="18"/>
      <c r="W318" s="18"/>
      <c r="X318" s="19"/>
      <c r="Y318" s="20" t="s">
        <v>45</v>
      </c>
      <c r="Z318" s="13" t="str">
        <f t="shared" si="1"/>
        <v>{
    "id": "M3-NyO-23b-A-2-EN",
    "stimulus": "&lt;p&gt;Judith has completed &lt;span class=\"fr-math-v2 fr-draggable\" contenteditable=\"false\" data-original-math=\"\\(\\frac{{{Q1}}}{{{T1}}}\\)\" draggable=\"true\"&gt;\\(\\frac{{{Q1}}}{{{T1}}}\\)&lt;/span&gt; of her math homework and Ethan has completed &lt;span class=\"fr-math-v2 fr-draggable\" contenteditable=\"false\" data-original-math=\"\\(\\frac{{{Q1}}}{{{T2}}}\\)\" draggable=\"true\"&gt;\\(\\frac{{{Q1}}}{{{T2}}}\\)&lt;/span&gt;. Which fraction represents the smallest amount of homework completed?&lt;/p&gt;",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fraction.&lt;/p&gt;&lt;p&gt;The fraction with the smallest denominator is the largest fraction.&lt;/p&gt;",
    "seed": {
        "parameters": [
            {
                "name": "Q1",
                "label": null,
                "min": 1,
                "max": 5,
                "step": 1
            },
            {
                "name": "Q2",
                "label": null,
                "min": 1,
                "max": 5,
                "step": 1
            },
            {
                "name": "Q3",
                "label": null,
                "min": 1,
                "max": 5,
                "step": 1
            }
        ],
        "calculated": [
            {
                "name": "T1",
                "function": "{{Q1}}+{{Q2}}",
                "temp": true
            },
            {
                "name": "T2",
                "function": "{{Q1}}+{{Q3}}",
                "temp": true
            },
            {
                "name": "T3",
                "function": "math.max({{T1}},{{T2}})",
                "temp": true
            },
            {
                "name": "T4",
                "function": "math.min({{T1}},{{T2}})",
                "temp": true
            },
            {
                "name": "A1",
                "label": "&lt;span class=\"fr-math-v2 fr-draggable\" contenteditable=\"false\" data-original-math=\"\\(\\frac{{{Q1}}}{{{T3}}}\\)\" draggable=\"true\"&gt;\\(\\frac{{{Q1}}}{{{T3}}}\\)&lt;/span&gt;",
                "function": "{{Q1}}/{{T3}}"
            },
            {
                "name": "A2",
                "label": "&lt;span class=\"fr-math-v2 fr-draggable\" contenteditable=\"false\" data-original-math=\"\\(\\frac{{{Q1}}}{{{T4}}}\\)\" draggable=\"true\"&gt;\\(\\frac{{{Q1}}}{{{T4}}}\\)&lt;/span&gt;",
                "function": "{{Q1}}/{{T4}}",
                "incorrect": true
            }
        ],
        "uniques": true
    },
    "algorithm": {
        "name": "trueFalse",
        "template": "Multiple choice – standard",
        "params": {
            "countCorrect": 1,
            "countIncorrect": 1,
            "showCheckIcon": false,
            "columns": 3
        }
    }
}</v>
      </c>
      <c r="AA318" s="8" t="s">
        <v>1583</v>
      </c>
      <c r="AB318" s="21" t="str">
        <f t="shared" si="2"/>
        <v>M3-NyO-23b-A-2</v>
      </c>
      <c r="AC318" s="21" t="str">
        <f t="shared" si="3"/>
        <v>M3-NyO-23b-A-2-EN</v>
      </c>
      <c r="AD318" s="20" t="s">
        <v>47</v>
      </c>
      <c r="AE318" s="9"/>
      <c r="AF318" s="9" t="s">
        <v>48</v>
      </c>
      <c r="AG318" s="9" t="s">
        <v>49</v>
      </c>
    </row>
    <row r="319" ht="112.5" customHeight="1">
      <c r="A319" s="9" t="s">
        <v>1560</v>
      </c>
      <c r="B319" s="77" t="s">
        <v>1561</v>
      </c>
      <c r="C319" s="9" t="s">
        <v>68</v>
      </c>
      <c r="D319" s="10" t="s">
        <v>36</v>
      </c>
      <c r="E319" s="11"/>
      <c r="F319" s="13" t="s">
        <v>1584</v>
      </c>
      <c r="G319" s="13"/>
      <c r="H319" s="12" t="s">
        <v>1585</v>
      </c>
      <c r="I319" s="21" t="s">
        <v>38</v>
      </c>
      <c r="J319" s="21" t="s">
        <v>1527</v>
      </c>
      <c r="K319" s="13" t="s">
        <v>1568</v>
      </c>
      <c r="L319" s="13" t="s">
        <v>1586</v>
      </c>
      <c r="M319" s="11" t="s">
        <v>42</v>
      </c>
      <c r="N319" s="13" t="s">
        <v>1564</v>
      </c>
      <c r="O319" s="13" t="s">
        <v>1587</v>
      </c>
      <c r="P319" s="13" t="s">
        <v>1588</v>
      </c>
      <c r="Q319" s="21"/>
      <c r="R319" s="18"/>
      <c r="S319" s="18"/>
      <c r="T319" s="18"/>
      <c r="U319" s="18"/>
      <c r="V319" s="18"/>
      <c r="W319" s="18"/>
      <c r="X319" s="19"/>
      <c r="Y319" s="20" t="s">
        <v>45</v>
      </c>
      <c r="Z319" s="13" t="str">
        <f t="shared" si="1"/>
        <v>{
    "id": "M3-NyO-23b-A-3-EN",
    "stimulus": "&lt;p&gt;A video game store sold &lt;span class=\"fr-math-v2 fr-draggable\" contenteditable=\"false\" data-original-math=\"\\(\\frac{{{Q1}}}{{{T1}}}\\)\" draggable=\"true\"&gt;\\(\\frac{{{Q1}}}{{{T1}}}\\)&lt;/span&gt; of all adventure games, &lt;span class=\"fr-math-v2 fr-draggable\" contenteditable=\"false\" data-original-math=\"\\(\\frac{{{Q1}}}{{{T2}}}\\)\" draggable=\"true\"&gt;\\(\\frac{{{Q1}}}{{{T2}}}\\)&lt;/span&gt; of all action games, and &lt;span class=\"fr-math-v2 fr-draggable\" contenteditable=\"false\" data-original-math=\"\\(\\frac{{{Q1}}}{{{T3}}}\\)\" draggable=\"true\"&gt;\\(\\frac{{{Q1}}}{{{T3}}}\\)&lt;/span&gt; of all sports games. Put these fractions in the correct order from highest to lowest.&lt;/p&gt;",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{{T9}} &gt; {{T8}} &gt; {{T7}} because {{T3}} &lt; {{T2}} &lt; {{T1}}.&lt;/p&gt;",
    "template": "&lt;p style=\"text-align:center;\"&gt;{{response}} &gt; {{response}} &gt;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data-original-math=\"\\(\\frac{{{Q1}}}{{{T3}}}\\)\" draggable=\"true\"&gt;\\(\\frac{{{Q1}}}{{{T3}}}\\)&lt;/span&gt;",
                "function": ""
            },
            {
                "name": "A2",
                "label": "&lt;span class=\"fr-math-v2 fr-draggable\" contenteditable=\"false\" data-original-math=\"\\(\\frac{{{Q1}}}{{{T2}}}\\)\" draggable=\"true\"&gt;\\(\\frac{{{Q1}}}{{{T2}}}\\)&lt;/span&gt;",
                "function": ""
            },
            {
                "name": "A3",
                "label": "&lt;span class=\"fr-math-v2 fr-draggable\" contenteditable=\"false\" data-original-math=\"\\(\\frac{{{Q1}}}{{{T1}}}\\)\" draggable=\"true\"&gt;\\(\\frac{{{Q1}}}{{{T1}}}\\)&lt;/span&gt;",
                "function": ""
            }
        ],
        "uniques": true
    },
    "algorithm": {
        "name": "calculateOperation",
        "template": "Cloze with drag &amp; drop",
        "params": {
            "keyboard": "INTERMEDIATE"
        }
    }
}</v>
      </c>
      <c r="AA319" s="8" t="s">
        <v>1589</v>
      </c>
      <c r="AB319" s="21" t="str">
        <f t="shared" si="2"/>
        <v>M3-NyO-23b-A-3</v>
      </c>
      <c r="AC319" s="21" t="str">
        <f t="shared" si="3"/>
        <v>M3-NyO-23b-A-3-EN</v>
      </c>
      <c r="AD319" s="20" t="s">
        <v>47</v>
      </c>
      <c r="AE319" s="23"/>
      <c r="AF319" s="9" t="s">
        <v>48</v>
      </c>
      <c r="AG319" s="9" t="s">
        <v>49</v>
      </c>
    </row>
    <row r="320" ht="112.5" customHeight="1">
      <c r="A320" s="9" t="s">
        <v>1560</v>
      </c>
      <c r="B320" s="77" t="s">
        <v>1561</v>
      </c>
      <c r="C320" s="9" t="s">
        <v>68</v>
      </c>
      <c r="D320" s="10" t="s">
        <v>36</v>
      </c>
      <c r="E320" s="11"/>
      <c r="F320" s="13" t="s">
        <v>1590</v>
      </c>
      <c r="G320" s="13"/>
      <c r="H320" s="12" t="s">
        <v>1591</v>
      </c>
      <c r="I320" s="21" t="s">
        <v>38</v>
      </c>
      <c r="J320" s="11" t="s">
        <v>1527</v>
      </c>
      <c r="K320" s="13" t="s">
        <v>1568</v>
      </c>
      <c r="L320" s="13" t="s">
        <v>1586</v>
      </c>
      <c r="M320" s="11" t="s">
        <v>42</v>
      </c>
      <c r="N320" s="13" t="s">
        <v>1564</v>
      </c>
      <c r="O320" s="13" t="s">
        <v>1592</v>
      </c>
      <c r="P320" s="13" t="s">
        <v>1588</v>
      </c>
      <c r="Q320" s="21"/>
      <c r="R320" s="18"/>
      <c r="S320" s="18"/>
      <c r="T320" s="18"/>
      <c r="U320" s="18"/>
      <c r="V320" s="18"/>
      <c r="W320" s="18"/>
      <c r="X320" s="21"/>
      <c r="Y320" s="20" t="s">
        <v>45</v>
      </c>
      <c r="Z320" s="13" t="str">
        <f t="shared" si="1"/>
        <v>{
    "id": "M3-NyO-23b-A-4-EN",
    "stimulus": "&lt;p&gt;For a school activity, Lourdes colored several pieces of paper of the same size. She used green for &lt;span class=\"fr-math-v2 fr-draggable\" contenteditable=\"false\" data-original-math=\"\\(\\frac{{{Q1}}}{{{T1}}}\\)\" draggable=\"true\"&gt;\\(\\frac{{{Q1}}}{{{T1}}}\\)&lt;/span&gt; of the first square; &lt;span class=\"fr-math-v2 fr-draggable\" contenteditable=\"false\" data-original-math=\"\\(\\frac{{{Q1}}}{{{T2}}}\\)\" draggable=\"true\"&gt;\\(\\frac{{{Q1}}}{{{T2}}}\\)&lt;/span&gt; of the second and &lt;span class=\"fr-math-v2 fr-draggable\" contenteditable=\"false\" data-original-math=\"\\(\\frac{{{Q1}}}{{{T3}}}\\)\" draggable=\"true\"&gt;\\(\\frac{{{Q1}}}{{{T3}}}\\)&lt;/span&gt; of the third. Put these fractions in the correct order from lowest to highest.&lt;/p&gt;",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{{T7}} &lt; {{T8}} &lt; {{T9}} because {{T1}} &gt; {{T2}} &gt; {{T3}}.&lt;/p&gt;",
    "template": "&lt;p style=\"text-align:center;\"&gt;{{response}} &lt; {{response}} &lt;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v>
      </c>
      <c r="AA320" s="8" t="s">
        <v>1593</v>
      </c>
      <c r="AB320" s="21" t="str">
        <f t="shared" si="2"/>
        <v>M3-NyO-23b-A-4</v>
      </c>
      <c r="AC320" s="21" t="str">
        <f t="shared" si="3"/>
        <v>M3-NyO-23b-A-4-EN</v>
      </c>
      <c r="AD320" s="20" t="s">
        <v>47</v>
      </c>
      <c r="AE320" s="23"/>
      <c r="AF320" s="9" t="s">
        <v>48</v>
      </c>
      <c r="AG320" s="9" t="s">
        <v>49</v>
      </c>
    </row>
    <row r="321" ht="112.5" customHeight="1">
      <c r="A321" s="9" t="s">
        <v>1560</v>
      </c>
      <c r="B321" s="77" t="s">
        <v>1561</v>
      </c>
      <c r="C321" s="9" t="s">
        <v>68</v>
      </c>
      <c r="D321" s="10" t="s">
        <v>36</v>
      </c>
      <c r="E321" s="11"/>
      <c r="F321" s="13" t="s">
        <v>1594</v>
      </c>
      <c r="G321" s="13"/>
      <c r="H321" s="19" t="s">
        <v>1595</v>
      </c>
      <c r="I321" s="21" t="s">
        <v>38</v>
      </c>
      <c r="J321" s="11" t="s">
        <v>1527</v>
      </c>
      <c r="K321" s="13" t="s">
        <v>1568</v>
      </c>
      <c r="L321" s="13" t="s">
        <v>1596</v>
      </c>
      <c r="M321" s="14" t="s">
        <v>42</v>
      </c>
      <c r="N321" s="13" t="s">
        <v>1564</v>
      </c>
      <c r="O321" s="13" t="s">
        <v>1592</v>
      </c>
      <c r="P321" s="13" t="s">
        <v>1588</v>
      </c>
      <c r="Q321" s="20"/>
      <c r="R321" s="8"/>
      <c r="S321" s="8"/>
      <c r="T321" s="8"/>
      <c r="U321" s="8"/>
      <c r="V321" s="8"/>
      <c r="W321" s="8"/>
      <c r="X321" s="20"/>
      <c r="Y321" s="20" t="s">
        <v>45</v>
      </c>
      <c r="Z321" s="13" t="str">
        <f t="shared" si="1"/>
        <v>{
    "id": "M3-NyO-23b-A-5-EN",
    "stimulus": "&lt;p&gt;A movie theater has three rooms to show its movies. In one of the rooms, &lt;span class=\"fr-math-v2 fr-draggable\" contenteditable=\"false\" data-original-math=\"\\(\\frac{{{Q1}}}{{{T1}}}\\)\" draggable=\"true\"&gt;\\(\\frac{{{Q1}}}{{{T1}}}\\)&lt;/span&gt; of the tickets have been sold out; in the second, &lt;span class=\"fr-math-v2 fr-draggable\" contenteditable=\"false\" data-original-math=\"\\(\\frac{{{Q1}}}{{{T2}}}\\)\" draggable=\"true\"&gt;\\(\\frac{{{Q1}}}{{{T2}}}\\)&lt;/span&gt;; and in the third, &lt;span class=\"fr-math-v2 fr-draggable\" contenteditable=\"false\" data-original- math=\"\\(\\frac{{{Q1}}}{{{T3}}}\\)\" draggable=\"true\"&gt;\\(\\frac{{{Q1}}} {{{T3}}}\\)&lt;/span&gt;. Put these fractions in the correct order from lowest to highest.&lt;/p&gt;",
    "hint": "&lt;p&gt;When the numerators are equal, you need to compare the denominators. The fraction with the lowest denominator is the highest fraction.&lt;/p&gt;",
    "feedback": "&lt;p&gt;To arrange fractions with the same numerator, you need to compare the denominators.&lt;/p&gt;&lt;p&gt;The fraction with the lowest denominator is the highest fraction.&lt;/p&gt;&lt;p&gt;That is, {{T7}} &lt; {{T8}} &lt; {{T9}} because {{T1}} &gt; {{T2}} &gt; {{T3}}.&lt;/p&gt;",
    "template": "&lt;p style=\"text-align:center;\"&gt;{{response}} &lt; {{response}} &lt; {{response}}&lt;/p&gt;",
    "seed": {
        "parameters": [
            {
                "name": "Q1",
                "label": null,
                "min": 1,
                "max": 5,
                "step": 1
            },
            {
                "name": "Q2",
                "label": null,
                "min": 1,
                "max": 10,
                "step": 1
            },
            {
                "name": "Q3",
                "label": null,
                "min": 1,
                "max": 10,
                "step": 1
            },
            {
                "name": "Q4",
                "label": null,
                "min": 1,
                "max": 10,
                "step": 1
            }
        ],
        "calculated": [
            {
                "name": "T1",
                "label": "{{function}}",
                "function": "math.max({{Q1}}+{{Q2}}, {{Q1}}+{{Q3}}, {{Q1}}+{{Q4}})",
                "temp": true
            },
            {
                "name": "T3",
                "label": "{{function}}",
                "function": "math.min({{Q1}}+{{Q2}}, {{Q1}}+{{Q3}}, {{Q1}}+{{Q4}})",
                "temp": true
            },
            {
                "name": "T2",
                "label": "{{function}}",
                "function": "3*{{Q1}}+{{Q2}}+{{Q3}}+{{Q4}}-{{T1}}-{{T3}}",
                "temp": true
            },
            {
                "name": "T7",
                "label": "{{function}}",
                "function": "&lt;span class=\"fr-math-v2 fr-draggable\" contenteditable=\"false\" data-original-math=\"\\(\\frac{{{Q1}}}{{{T1}}}\\)\" draggable=\"true\"&gt;\\(\\frac{{{Q1}}}{{{T1}}}\\)&lt;/span&gt;",
                "temp": true
            },
            {
                "name": "T8",
                "label": "{{function}}",
                "function": "&lt;span class=\"fr-math-v2 fr-draggable\" contenteditable=\"false\" data-original-math=\"\\(\\frac{{{Q1}}}{{{T2}}}\\)\" draggable=\"true\"&gt;\\(\\frac{{{Q1}}}{{{T2}}}\\)&lt;/span&gt;",
                "temp": true
            },
            {
                "name": "T9",
                "label": "{{function}}",
                "function": "&lt;span class=\"fr-math-v2 fr-draggable\" contenteditable=\"false\" data-original-math=\"\\(\\frac{{{Q1}}}{{{T3}}}\\)\" draggable=\"true\"&gt;\\(\\frac{{{Q1}}}{{{T3}}}\\)&lt;/span&gt;",
                "temp": true
            },
            {
                "name": "A1",
                "label": "&lt;span class=\"fr-math-v2 fr-draggable\" contenteditable=\"false\" data-original-math=\"\\(\\frac{{{Q1}}}{{{T1}}}\\)\" draggable=\"true\"&gt;\\(\\frac{{{Q1}}}{{{T1}}}\\)&lt;/span&gt;",
                "function": ""
            },
            {
                "name": "A2",
                "label": "&lt;span class=\"fr-math-v2 fr-draggable\" contenteditable=\"false\" data-original-math=\"\\(\\frac{{{Q1}}}{{{T2}}}\\)\" draggable=\"true\"&gt;\\(\\frac{{{Q1}}}{{{T2}}}\\)&lt;/span&gt;",
                "function": ""
            },
            {
                "name": "A3",
                "label": "&lt;span class=\"fr-math-v2 fr-draggable\" contenteditable=\"false\" data-original-math=\"\\(\\frac{{{Q1}}}{{{T3}}}\\)\" draggable=\"true\"&gt;\\(\\frac{{{Q1}}}{{{T3}}}\\)&lt;/span&gt;",
                "function": ""
            }
        ],
        "uniques": true
    },
    "algorithm": {
        "name": "calculateOperation",
        "template": "Cloze with drag &amp; drop",
        "params": {
            "keyboard": "INTERMEDIATE"
        }
    }
}</v>
      </c>
      <c r="AA321" s="8" t="s">
        <v>1597</v>
      </c>
      <c r="AB321" s="21" t="str">
        <f t="shared" si="2"/>
        <v>M3-NyO-23b-A-5</v>
      </c>
      <c r="AC321" s="21" t="str">
        <f t="shared" si="3"/>
        <v>M3-NyO-23b-A-5-EN</v>
      </c>
      <c r="AD321" s="20" t="s">
        <v>47</v>
      </c>
      <c r="AE321" s="23"/>
      <c r="AF321" s="9" t="s">
        <v>48</v>
      </c>
      <c r="AG321" s="9" t="s">
        <v>49</v>
      </c>
    </row>
    <row r="322" ht="112.5" customHeight="1">
      <c r="A322" s="9" t="s">
        <v>1598</v>
      </c>
      <c r="B322" s="77" t="s">
        <v>1599</v>
      </c>
      <c r="C322" s="9" t="s">
        <v>35</v>
      </c>
      <c r="D322" s="10" t="s">
        <v>36</v>
      </c>
      <c r="E322" s="11"/>
      <c r="F322" s="12" t="s">
        <v>1600</v>
      </c>
      <c r="G322" s="12"/>
      <c r="H322" s="43"/>
      <c r="I322" s="17" t="s">
        <v>38</v>
      </c>
      <c r="J322" s="17" t="s">
        <v>309</v>
      </c>
      <c r="K322" s="43" t="s">
        <v>1601</v>
      </c>
      <c r="L322" s="42" t="s">
        <v>1602</v>
      </c>
      <c r="M322" s="14" t="s">
        <v>42</v>
      </c>
      <c r="N322" s="26" t="s">
        <v>1603</v>
      </c>
      <c r="O322" s="8" t="s">
        <v>1604</v>
      </c>
      <c r="P322" s="8"/>
      <c r="Q322" s="17"/>
      <c r="R322" s="18"/>
      <c r="S322" s="18"/>
      <c r="T322" s="18"/>
      <c r="U322" s="18"/>
      <c r="V322" s="18"/>
      <c r="W322" s="18"/>
      <c r="X322" s="21"/>
      <c r="Y322" s="20" t="s">
        <v>45</v>
      </c>
      <c r="Z322" s="13" t="str">
        <f t="shared" si="1"/>
        <v>{
    "id": "M3-NyO-24a-I-1-EN",
    "stimulus": "&lt;p&gt;What is half of {{Q1}}?&lt;/p&gt;&lt;p&gt;Half of {{Q1}} is...&lt;/p&gt;",
    "hint": "&lt;p&gt;Half a number is calculated by dividing it by 2.&lt;/p&gt;",
    "feedback": "&lt;p&gt;Half a number is calculated by dividing it by 2. In this case:&lt;/p&gt;&lt;p style=\"text-align: center\"&gt;{{Q1}} : 2 = {{A1}}&lt;/p&gt;",
    "seed": {
        "parameters": [
            {
                "name": "Q1",
                "label": null,
                "min": 20,
                "max": 250,
                "step": 2
            }
        ],
        "calculated": [
            {
                "name": "A1",
                "label": "{{function}}",
                "function": "{{Q1}}/2"
            },
            {
                "name": "A2",
                "label": "{{function}}",
                "function": "{{Q1}}*2",
                "incorrect": true
            },
            {
                "name": "A3",
                "label": "{{function}}",
                "function": "{{Q1}}-2",
                "incorrect": true
            },
            {
                "name": "A4",
                "label": "{{function}}",
                "function": "{{Q1}}*4",
                "incorrect": true
            },
            {
                "name": "A5",
                "label": "{{function}}",
                "function": "{{Q1}}-4",
                "incorrect": true
            }
        ],
        "uniques": true
    },
    "algorithm": {
        "name": "trueFalse",
        "template": "Multiple choice – standard",
        "params": {
            "countCorrect": 1,
            "countIncorrect": 2,
            "showCheckIcon": false,
            "columns": 3
        }
    }
}</v>
      </c>
      <c r="AA322" s="8" t="s">
        <v>1605</v>
      </c>
      <c r="AB322" s="21" t="str">
        <f t="shared" si="2"/>
        <v>M3-NyO-24a-I-1</v>
      </c>
      <c r="AC322" s="21" t="str">
        <f t="shared" si="3"/>
        <v>M3-NyO-24a-I-1-EN</v>
      </c>
      <c r="AD322" s="20" t="s">
        <v>47</v>
      </c>
      <c r="AE322" s="9"/>
      <c r="AF322" s="9" t="s">
        <v>48</v>
      </c>
      <c r="AG322" s="9" t="s">
        <v>49</v>
      </c>
    </row>
    <row r="323" ht="112.5" customHeight="1">
      <c r="A323" s="9" t="s">
        <v>1598</v>
      </c>
      <c r="B323" s="77" t="s">
        <v>1599</v>
      </c>
      <c r="C323" s="9" t="s">
        <v>50</v>
      </c>
      <c r="D323" s="10" t="s">
        <v>36</v>
      </c>
      <c r="E323" s="11"/>
      <c r="F323" s="12" t="s">
        <v>1606</v>
      </c>
      <c r="G323" s="12"/>
      <c r="H323" s="12"/>
      <c r="I323" s="21" t="s">
        <v>38</v>
      </c>
      <c r="J323" s="11" t="s">
        <v>92</v>
      </c>
      <c r="K323" s="12" t="s">
        <v>1601</v>
      </c>
      <c r="L323" s="13" t="s">
        <v>1607</v>
      </c>
      <c r="M323" s="14" t="s">
        <v>42</v>
      </c>
      <c r="N323" s="26" t="s">
        <v>1603</v>
      </c>
      <c r="O323" s="8" t="s">
        <v>1604</v>
      </c>
      <c r="P323" s="8"/>
      <c r="Q323" s="17"/>
      <c r="R323" s="18"/>
      <c r="S323" s="18"/>
      <c r="T323" s="18"/>
      <c r="U323" s="18"/>
      <c r="V323" s="18"/>
      <c r="W323" s="18"/>
      <c r="X323" s="21"/>
      <c r="Y323" s="20" t="s">
        <v>45</v>
      </c>
      <c r="Z323" s="13" t="str">
        <f t="shared" si="1"/>
        <v>{
    "id": "M3-NyO-24a-E-1-EN",
    "stimulus": "&lt;p&gt;Calculate half of {{Q1}}.&lt;/p&gt;",
    "template": "&lt;p&gt;Half of {{Q1}} is {{response}}.&lt;/p&gt;",
    "hint": "&lt;p&gt;Half a number is calculated by dividing it by 2.&lt;/p&gt;",
    "feedback": "&lt;p&gt;Half a number is calculated by dividing it by 2. In this case:&lt;/p&gt;&lt;p style=\"text-align: center\"&gt;{{Q1}} : 2 = {{A1}}&lt;/p&gt;",
    "seed": {
        "parameters": [
            {
                "name": "Q1",
                "label": null,
                "min": 20,
                "max": 250,
                "step": 2
            }
        ],
        "calculated": [
            {
                "name": "A1",
                "label": "{{function}}",
                "function": "{{Q1}}/2"
            }
        ],
        "uniques": true
    },
    "algorithm": {
        "name": "calculateOperation",
        "params": {
            "method": "equivLiteral",
            "keyboard": "NUMERICAL"
        }
    }
}</v>
      </c>
      <c r="AA323" s="8" t="s">
        <v>1608</v>
      </c>
      <c r="AB323" s="21" t="str">
        <f t="shared" si="2"/>
        <v>M3-NyO-24a-E-1</v>
      </c>
      <c r="AC323" s="21" t="str">
        <f t="shared" si="3"/>
        <v>M3-NyO-24a-E-1-EN</v>
      </c>
      <c r="AD323" s="20" t="s">
        <v>47</v>
      </c>
      <c r="AE323" s="9"/>
      <c r="AF323" s="9" t="s">
        <v>48</v>
      </c>
      <c r="AG323" s="9" t="s">
        <v>49</v>
      </c>
    </row>
    <row r="324" ht="112.5" customHeight="1">
      <c r="A324" s="9" t="s">
        <v>1598</v>
      </c>
      <c r="B324" s="77" t="s">
        <v>1599</v>
      </c>
      <c r="C324" s="9" t="s">
        <v>68</v>
      </c>
      <c r="D324" s="10" t="s">
        <v>36</v>
      </c>
      <c r="E324" s="11"/>
      <c r="F324" s="13" t="s">
        <v>1609</v>
      </c>
      <c r="G324" s="13"/>
      <c r="H324" s="12"/>
      <c r="I324" s="21" t="s">
        <v>38</v>
      </c>
      <c r="J324" s="11" t="s">
        <v>92</v>
      </c>
      <c r="K324" s="12" t="s">
        <v>1610</v>
      </c>
      <c r="L324" s="13" t="s">
        <v>1607</v>
      </c>
      <c r="M324" s="14" t="s">
        <v>42</v>
      </c>
      <c r="N324" s="26" t="s">
        <v>1603</v>
      </c>
      <c r="O324" s="8" t="s">
        <v>1604</v>
      </c>
      <c r="P324" s="8"/>
      <c r="Q324" s="17"/>
      <c r="R324" s="18"/>
      <c r="S324" s="18"/>
      <c r="T324" s="18"/>
      <c r="U324" s="18"/>
      <c r="V324" s="18"/>
      <c r="W324" s="18"/>
      <c r="X324" s="21"/>
      <c r="Y324" s="20" t="s">
        <v>45</v>
      </c>
      <c r="Z324" s="13" t="str">
        <f t="shared" si="1"/>
        <v>{
    "id": "M3-NyO-24a-A-1-EN",
    "stimulus": "&lt;p&gt;Claude created a playlist with {{Q1}} songs, half of which are rock songs. How many rock songs are there on the playlist?&lt;/p&gt;",
    "template": "&lt;p&gt;The playlist contains {{response}} rock songs.&lt;/p&gt;",
    "hint": "&lt;p&gt;Half a number is calculated by dividing it by 2.&lt;/p&gt;",
    "feedback": "&lt;p&gt;Half a number is calculated by dividing it by 2. In this case:&lt;/p&gt;&lt;p style=\"text-align: center\"&gt;{{Q1}} : 2 = {{A1}}&lt;/p&gt;",
    "seed": {
        "parameters": [
            {
                "name": "Q1",
                "label": null,
                "min": 30,
                "max": 80,
                "step": 2
            }
        ],
        "calculated": [
            {
                "name": "A1",
                "label": "{{function}}",
                "function": "{{Q1}}/2"
            }
        ],
        "uniques": true
    },
    "algorithm": {
        "name": "calculateOperation",
        "params": {
            "method": "equivLiteral",
            "keyboard": "NUMERICAL"
        }
    }
}</v>
      </c>
      <c r="AA324" s="8" t="s">
        <v>1611</v>
      </c>
      <c r="AB324" s="21" t="str">
        <f t="shared" si="2"/>
        <v>M3-NyO-24a-A-1</v>
      </c>
      <c r="AC324" s="21" t="str">
        <f t="shared" si="3"/>
        <v>M3-NyO-24a-A-1-EN</v>
      </c>
      <c r="AD324" s="20" t="s">
        <v>47</v>
      </c>
      <c r="AE324" s="9"/>
      <c r="AF324" s="9" t="s">
        <v>48</v>
      </c>
      <c r="AG324" s="9" t="s">
        <v>49</v>
      </c>
    </row>
    <row r="325" ht="112.5" customHeight="1">
      <c r="A325" s="9" t="s">
        <v>1598</v>
      </c>
      <c r="B325" s="77" t="s">
        <v>1599</v>
      </c>
      <c r="C325" s="9" t="s">
        <v>68</v>
      </c>
      <c r="D325" s="10" t="s">
        <v>36</v>
      </c>
      <c r="E325" s="11"/>
      <c r="F325" s="13" t="s">
        <v>1612</v>
      </c>
      <c r="G325" s="13"/>
      <c r="H325" s="12" t="s">
        <v>1613</v>
      </c>
      <c r="I325" s="21" t="s">
        <v>38</v>
      </c>
      <c r="J325" s="11" t="s">
        <v>92</v>
      </c>
      <c r="K325" s="12" t="s">
        <v>1614</v>
      </c>
      <c r="L325" s="13" t="s">
        <v>1607</v>
      </c>
      <c r="M325" s="14" t="s">
        <v>42</v>
      </c>
      <c r="N325" s="26" t="s">
        <v>1603</v>
      </c>
      <c r="O325" s="8" t="s">
        <v>1604</v>
      </c>
      <c r="P325" s="8"/>
      <c r="Q325" s="17"/>
      <c r="R325" s="18"/>
      <c r="S325" s="18"/>
      <c r="T325" s="18"/>
      <c r="U325" s="18"/>
      <c r="V325" s="18"/>
      <c r="W325" s="18"/>
      <c r="X325" s="21"/>
      <c r="Y325" s="20" t="s">
        <v>45</v>
      </c>
      <c r="Z325" s="13" t="str">
        <f t="shared" si="1"/>
        <v>{
    "id": "M3-NyO-24a-A-2-EN",
    "stimulus": "&lt;p&gt;Sylvia booked a trip for ${{Q1}} but only had to pay half of it in advance. How much did she pay?&lt;/p&gt;",
    "template": "&lt;p&gt;She paid ${{response}}.&lt;/p&gt;",
    "hint": "&lt;p&gt;Half a number is calculated by dividing it by 2.&lt;/p&gt;",
    "feedback": "&lt;p&gt;Half a number is calculated by dividing it by 2. In this case:&lt;/p&gt;&lt;p style=\"text-align: center\"&gt;{{Q1}} : 2 = {{A1}}&lt;/p&gt;",
    "seed": {
        "parameters": [
            {
                "name": "Q1",
                "label": null,
                "min": 20,
                "max": 80,
                "step": 2
            }
        ],
        "calculated": [
            {
                "name": "A1",
                "label": "{{function}}",
                "function": "{{Q1}}/2"
            }
        ],
        "uniques": true
    },
    "algorithm": {
        "name": "calculateOperation",
        "params": {
            "method": "equivLiteral",
            "keyboard": "NUMERICAL"
        }
    }
}</v>
      </c>
      <c r="AA325" s="8" t="s">
        <v>1615</v>
      </c>
      <c r="AB325" s="21" t="str">
        <f t="shared" si="2"/>
        <v>M3-NyO-24a-A-2</v>
      </c>
      <c r="AC325" s="21" t="str">
        <f t="shared" si="3"/>
        <v>M3-NyO-24a-A-2-EN</v>
      </c>
      <c r="AD325" s="20" t="s">
        <v>47</v>
      </c>
      <c r="AE325" s="9"/>
      <c r="AF325" s="9" t="s">
        <v>48</v>
      </c>
      <c r="AG325" s="9" t="s">
        <v>49</v>
      </c>
    </row>
    <row r="326" ht="112.5" customHeight="1">
      <c r="A326" s="9" t="s">
        <v>1598</v>
      </c>
      <c r="B326" s="77" t="s">
        <v>1599</v>
      </c>
      <c r="C326" s="9" t="s">
        <v>68</v>
      </c>
      <c r="D326" s="10" t="s">
        <v>36</v>
      </c>
      <c r="E326" s="11"/>
      <c r="F326" s="13" t="s">
        <v>1616</v>
      </c>
      <c r="G326" s="13"/>
      <c r="H326" s="12" t="s">
        <v>1617</v>
      </c>
      <c r="I326" s="21" t="s">
        <v>38</v>
      </c>
      <c r="J326" s="11" t="s">
        <v>92</v>
      </c>
      <c r="K326" s="12" t="s">
        <v>1618</v>
      </c>
      <c r="L326" s="13" t="s">
        <v>1607</v>
      </c>
      <c r="M326" s="14" t="s">
        <v>42</v>
      </c>
      <c r="N326" s="26" t="s">
        <v>1603</v>
      </c>
      <c r="O326" s="8" t="s">
        <v>1604</v>
      </c>
      <c r="P326" s="8"/>
      <c r="Q326" s="17"/>
      <c r="R326" s="18"/>
      <c r="S326" s="18"/>
      <c r="T326" s="18"/>
      <c r="U326" s="18"/>
      <c r="V326" s="18"/>
      <c r="W326" s="18"/>
      <c r="X326" s="21"/>
      <c r="Y326" s="20" t="s">
        <v>45</v>
      </c>
      <c r="Z326" s="13" t="str">
        <f t="shared" si="1"/>
        <v>{
    "id": "M3-NyO-24a-A-3-EN",
    "stimulus": "&lt;p&gt;A chocolate bar weighs {{Q1}} g. How much does half the bar weigh?&lt;/p&gt;",
    "template": "&lt;p&gt;Half the bar weighs {{response}} g.&lt;/p&gt;",
    "hint": "&lt;p&gt;Half a number is calculated by dividing it by 2.&lt;/p&gt;",
    "feedback": "&lt;p&gt;Half a number is calculated by dividing it by 2. In this case:&lt;/p&gt;&lt;p style=\"text-align: center\"&gt;{{Q1}} : 2 = {{A1}}&lt;/p&gt;",
    "seed": {
        "parameters": [
            {
                "name": "Q1",
                "label": null,
                "min": 20,
                "max": 120,
                "step": 2
            }
        ],
        "calculated": [
            {
                "name": "A1",
                "label": "{{function}}",
                "function": "{{Q1}}/2"
            }
        ],
        "uniques": true
    },
    "algorithm": {
        "name": "calculateOperation",
        "params": {
            "method": "equivLiteral",
            "keyboard": "NUMERICAL"
        }
    }
}</v>
      </c>
      <c r="AA326" s="8" t="s">
        <v>1619</v>
      </c>
      <c r="AB326" s="21" t="str">
        <f t="shared" si="2"/>
        <v>M3-NyO-24a-A-3</v>
      </c>
      <c r="AC326" s="21" t="str">
        <f t="shared" si="3"/>
        <v>M3-NyO-24a-A-3-EN</v>
      </c>
      <c r="AD326" s="20" t="s">
        <v>47</v>
      </c>
      <c r="AE326" s="9"/>
      <c r="AF326" s="9" t="s">
        <v>48</v>
      </c>
      <c r="AG326" s="9" t="s">
        <v>49</v>
      </c>
    </row>
    <row r="327" ht="112.5" customHeight="1">
      <c r="A327" s="9" t="s">
        <v>1598</v>
      </c>
      <c r="B327" s="77" t="s">
        <v>1599</v>
      </c>
      <c r="C327" s="9" t="s">
        <v>68</v>
      </c>
      <c r="D327" s="10" t="s">
        <v>36</v>
      </c>
      <c r="E327" s="11"/>
      <c r="F327" s="13" t="s">
        <v>1620</v>
      </c>
      <c r="G327" s="13"/>
      <c r="H327" s="12" t="s">
        <v>1621</v>
      </c>
      <c r="I327" s="21" t="s">
        <v>38</v>
      </c>
      <c r="J327" s="11" t="s">
        <v>92</v>
      </c>
      <c r="K327" s="12" t="s">
        <v>1622</v>
      </c>
      <c r="L327" s="13" t="s">
        <v>1607</v>
      </c>
      <c r="M327" s="14" t="s">
        <v>42</v>
      </c>
      <c r="N327" s="26" t="s">
        <v>1603</v>
      </c>
      <c r="O327" s="8" t="s">
        <v>1604</v>
      </c>
      <c r="P327" s="8"/>
      <c r="Q327" s="17"/>
      <c r="R327" s="18"/>
      <c r="S327" s="18"/>
      <c r="T327" s="18"/>
      <c r="U327" s="18"/>
      <c r="V327" s="18"/>
      <c r="W327" s="18"/>
      <c r="X327" s="21"/>
      <c r="Y327" s="20" t="s">
        <v>45</v>
      </c>
      <c r="Z327" s="13" t="str">
        <f t="shared" si="1"/>
        <v>{
    "id": "M3-NyO-24a-A-4-EN",
    "stimulus": "&lt;p&gt;For a concert, {{Q1}} tickets were sold. Since half of them were sold in advance, how many tickets were sold this way?&lt;/p&gt;",
    "template": "&lt;p&gt;{{response}} tickets were sold in advance.&lt;/p&gt;",
    "hint": "&lt;p&gt;Half a number is calculated by dividing it by 2.&lt;/p&gt;",
    "feedback": "&lt;p&gt;Half a number is calculated by dividing it by 2. In this case:&lt;/p&gt;&lt;p style=\"text-align: center\"&gt;{{Q1}} : 2 = {{A1}}&lt;/p&gt;",
    "seed": {
        "parameters": [
            {
                "name": "Q1",
                "label": null,
                "min": 200,
                "max": 990,
                "step": 2
            }
        ],
        "calculated": [
            {
                "name": "A1",
                "label": "{{function}}",
                "function": "{{Q1}}/2"
            }
        ],
        "uniques": true
    },
    "algorithm": {
        "name": "calculateOperation",
        "params": {
            "method": "equivLiteral",
            "keyboard": "NUMERICAL"
        }
    }
}</v>
      </c>
      <c r="AA327" s="8" t="s">
        <v>1623</v>
      </c>
      <c r="AB327" s="21" t="str">
        <f t="shared" si="2"/>
        <v>M3-NyO-24a-A-4</v>
      </c>
      <c r="AC327" s="21" t="str">
        <f t="shared" si="3"/>
        <v>M3-NyO-24a-A-4-EN</v>
      </c>
      <c r="AD327" s="20" t="s">
        <v>47</v>
      </c>
      <c r="AE327" s="9"/>
      <c r="AF327" s="9" t="s">
        <v>48</v>
      </c>
      <c r="AG327" s="9" t="s">
        <v>49</v>
      </c>
    </row>
    <row r="328" ht="112.5" customHeight="1">
      <c r="A328" s="9" t="s">
        <v>1598</v>
      </c>
      <c r="B328" s="77" t="s">
        <v>1599</v>
      </c>
      <c r="C328" s="9" t="s">
        <v>68</v>
      </c>
      <c r="D328" s="10" t="s">
        <v>36</v>
      </c>
      <c r="E328" s="11"/>
      <c r="F328" s="13" t="s">
        <v>1624</v>
      </c>
      <c r="G328" s="13"/>
      <c r="H328" s="12" t="s">
        <v>1625</v>
      </c>
      <c r="I328" s="21" t="s">
        <v>38</v>
      </c>
      <c r="J328" s="11" t="s">
        <v>92</v>
      </c>
      <c r="K328" s="12" t="s">
        <v>1626</v>
      </c>
      <c r="L328" s="13" t="s">
        <v>1607</v>
      </c>
      <c r="M328" s="14" t="s">
        <v>42</v>
      </c>
      <c r="N328" s="26" t="s">
        <v>1603</v>
      </c>
      <c r="O328" s="8" t="s">
        <v>1604</v>
      </c>
      <c r="P328" s="8"/>
      <c r="Q328" s="17"/>
      <c r="R328" s="18"/>
      <c r="S328" s="18"/>
      <c r="T328" s="18"/>
      <c r="U328" s="18"/>
      <c r="V328" s="18"/>
      <c r="W328" s="18"/>
      <c r="X328" s="21"/>
      <c r="Y328" s="20" t="s">
        <v>45</v>
      </c>
      <c r="Z328" s="13" t="str">
        <f t="shared" si="1"/>
        <v>{
    "id": "M3-NyO-24a-A-5-EN",
    "stimulus": "&lt;p&gt;To make some waffles, Cristina used {{Q1}} g of flour. How much flour would she need to make half the waffles?&lt;/p&gt;",
    "template": "&lt;p&gt;Half the flour is {{response}} g.&lt;/p&gt;",
    "hint": "&lt;p&gt;Half a number is calculated by dividing it by 2.&lt;/p&gt;",
    "feedback": "&lt;p&gt;Half a number is calculated by dividing it by 2. In this case:&lt;/p&gt;&lt;p style=\"text-align: center\"&gt;{{Q1}} : 2 = {{A1}}&lt;/p&gt;",
    "seed": {
        "parameters": [
            {
                "name": "Q1",
                "label": null,
                "min": 200,
                "max": 500,
                "step": 2
            }
        ],
        "calculated": [
            {
                "name": "A1",
                "label": "{{function}}",
                "function": "{{Q1}}/2"
            }
        ],
        "uniques": true
    },
    "algorithm": {
        "name": "calculateOperation",
        "params": {
            "method": "equivLiteral",
            "keyboard": "NUMERICAL"
        }
    }
}</v>
      </c>
      <c r="AA328" s="8" t="s">
        <v>1627</v>
      </c>
      <c r="AB328" s="21" t="str">
        <f t="shared" si="2"/>
        <v>M3-NyO-24a-A-5</v>
      </c>
      <c r="AC328" s="21" t="str">
        <f t="shared" si="3"/>
        <v>M3-NyO-24a-A-5-EN</v>
      </c>
      <c r="AD328" s="20" t="s">
        <v>47</v>
      </c>
      <c r="AE328" s="9"/>
      <c r="AF328" s="9" t="s">
        <v>48</v>
      </c>
      <c r="AG328" s="9" t="s">
        <v>49</v>
      </c>
    </row>
    <row r="329" ht="112.5" customHeight="1">
      <c r="A329" s="9" t="s">
        <v>1628</v>
      </c>
      <c r="B329" s="77" t="s">
        <v>1629</v>
      </c>
      <c r="C329" s="9" t="s">
        <v>35</v>
      </c>
      <c r="D329" s="10" t="s">
        <v>36</v>
      </c>
      <c r="E329" s="11"/>
      <c r="F329" s="12" t="s">
        <v>1630</v>
      </c>
      <c r="G329" s="12"/>
      <c r="H329" s="19"/>
      <c r="I329" s="21"/>
      <c r="J329" s="21" t="s">
        <v>39</v>
      </c>
      <c r="K329" s="19" t="s">
        <v>1631</v>
      </c>
      <c r="L329" s="13" t="s">
        <v>1632</v>
      </c>
      <c r="M329" s="14" t="s">
        <v>42</v>
      </c>
      <c r="N329" s="43" t="s">
        <v>1633</v>
      </c>
      <c r="O329" s="15" t="s">
        <v>1634</v>
      </c>
      <c r="P329" s="16"/>
      <c r="Q329" s="17"/>
      <c r="R329" s="18"/>
      <c r="S329" s="18"/>
      <c r="T329" s="18"/>
      <c r="U329" s="18"/>
      <c r="V329" s="18"/>
      <c r="W329" s="18"/>
      <c r="X329" s="19"/>
      <c r="Y329" s="20" t="s">
        <v>45</v>
      </c>
      <c r="Z329" s="13" t="str">
        <f t="shared" si="1"/>
        <v>{
    "id": "M3-NyO-38a-I-1-EN",
    "stimulus": "&lt;p&gt;Drag each third part to its corresponding number.&lt;/p&gt;",
    "hint": "&lt;p&gt;A third of a number is calculated by dividing it by 3.&lt;/p&gt;",
    "feedback": "&lt;p&gt;A third of a number is calculated by dividing it by 3.&lt;/p&gt;",
    "seed": {
        "parameters": [
            {
                "name": "Q1",
                "label": null,
                "min": 3,
                "max": 300,
                "step": 3
            },
            {
                "name": "Q2",
                "label": null,
                "min": 3,
                "max": 300,
                "step": 3
            },
            {
                "name": "Q3",
                "label": null,
                "min": 3,
                "max": 300,
                "step": 3
            },
            {
                "name": "Q4",
                "label": null,
                "min": 3,
                "max": 300,
                "step": 3
            }
        ],
        "calculated": [
            {
                "name": "A1",
                "label": "{{Q1}}",
                "function": "{{Q1}}/3",
                "feedback": "&lt;p style=\"text-align: center\"&gt;{{Q1}} : 3 = {{function}}&lt;/p&gt;"
            },
            {
                "name": "A2",
                "label": "{{Q2}}",
                "function": "{{Q2}}/3",
                "feedback": "&lt;p&gt;{{Q2}} : 3 = {{function}}&lt;/p&gt;"
            },
            {
                "name": "A3",
                "label": "{{Q3}}",
                "function": "{{Q3}}/3",
                "feedback": "&lt;p&gt;{{Q3}} : 3 = {{function}}&lt;/p&gt;"
            },
            {
                "name": "A4",
                "label": "{{Q4}} ",
                "function": "{{Q4}}/3",
                "feedback": "&lt;p&gt;{{Q4}} : 3 = {{function}}&lt;/p&gt;"
            }
        ],
        "isNumToWords": true,
        "uniques": true
    },
    "algorithm": {
        "name": "linkOperationResult",
        "params": {
            "invert": true
        },
        "template": "Match list"
    }
}</v>
      </c>
      <c r="AA329" s="13" t="s">
        <v>1635</v>
      </c>
      <c r="AB329" s="21" t="str">
        <f t="shared" si="2"/>
        <v>M3-NyO-38a-I-1</v>
      </c>
      <c r="AC329" s="21" t="str">
        <f t="shared" si="3"/>
        <v>M3-NyO-38a-I-1-EN</v>
      </c>
      <c r="AD329" s="20" t="s">
        <v>47</v>
      </c>
      <c r="AE329" s="9"/>
      <c r="AF329" s="9" t="s">
        <v>48</v>
      </c>
      <c r="AG329" s="9" t="s">
        <v>49</v>
      </c>
    </row>
    <row r="330" ht="112.5" customHeight="1">
      <c r="A330" s="9" t="s">
        <v>1628</v>
      </c>
      <c r="B330" s="77" t="s">
        <v>1629</v>
      </c>
      <c r="C330" s="9" t="s">
        <v>50</v>
      </c>
      <c r="D330" s="10" t="s">
        <v>36</v>
      </c>
      <c r="E330" s="11"/>
      <c r="F330" s="13" t="s">
        <v>1636</v>
      </c>
      <c r="G330" s="13"/>
      <c r="H330" s="12"/>
      <c r="I330" s="21"/>
      <c r="J330" s="11" t="s">
        <v>92</v>
      </c>
      <c r="K330" s="13" t="s">
        <v>1637</v>
      </c>
      <c r="L330" s="13" t="s">
        <v>1638</v>
      </c>
      <c r="M330" s="14" t="s">
        <v>42</v>
      </c>
      <c r="N330" s="43" t="s">
        <v>1633</v>
      </c>
      <c r="O330" s="15" t="s">
        <v>1639</v>
      </c>
      <c r="P330" s="16"/>
      <c r="Q330" s="17"/>
      <c r="R330" s="18"/>
      <c r="S330" s="18"/>
      <c r="T330" s="18"/>
      <c r="U330" s="18"/>
      <c r="V330" s="18"/>
      <c r="W330" s="18"/>
      <c r="X330" s="19"/>
      <c r="Y330" s="20" t="s">
        <v>45</v>
      </c>
      <c r="Z330" s="13" t="str">
        <f t="shared" si="1"/>
        <v>{
    "id": "M3-NyO-38a-E-1-EN",
    "stimulus": "&lt;p&gt;Calculate one-third of the following number.&lt;/p&gt;",
    "template": "&lt;p&gt;The third part of {{Q1}} is {{response}}.&lt;/p&gt;",
    "hint": "&lt;p&gt;A third of a number is calculated by dividing it by 3.&lt;/p&gt;",
    "feedback": "&lt;p&gt;A third of a number is calculated by dividing it by 3.&lt;/p&gt;&lt;p style=\"text-align: center\"&gt;{{Q1}} : 3 = {{A1}}&lt;/p&gt;",
    "seed": {
        "parameters": [
            {
                "name": "Q1",
                "label": null,
                "min": 3,
                "max": 300,
                "step": 3
            }
        ],
        "calculated": [
            {
                "name": "A1",
                "label": "{{function}}",
                "function": "{{Q1}}/3"
            }
        ],
        "uniques": true
    },
    "algorithm": {
        "name": "calculateOperation",
        "params": {
            "method": "equivLiteral",
            "keyboard": "NUMERICAL"
        }
    }
}</v>
      </c>
      <c r="AA330" s="8" t="s">
        <v>1640</v>
      </c>
      <c r="AB330" s="21" t="str">
        <f t="shared" si="2"/>
        <v>M3-NyO-38a-E-1</v>
      </c>
      <c r="AC330" s="21" t="str">
        <f t="shared" si="3"/>
        <v>M3-NyO-38a-E-1-EN</v>
      </c>
      <c r="AD330" s="20" t="s">
        <v>47</v>
      </c>
      <c r="AE330" s="9"/>
      <c r="AF330" s="9" t="s">
        <v>48</v>
      </c>
      <c r="AG330" s="9" t="s">
        <v>49</v>
      </c>
    </row>
    <row r="331" ht="112.5" customHeight="1">
      <c r="A331" s="9" t="s">
        <v>1628</v>
      </c>
      <c r="B331" s="77" t="s">
        <v>1629</v>
      </c>
      <c r="C331" s="9" t="s">
        <v>68</v>
      </c>
      <c r="D331" s="10" t="s">
        <v>36</v>
      </c>
      <c r="E331" s="11"/>
      <c r="F331" s="13" t="s">
        <v>1641</v>
      </c>
      <c r="G331" s="13"/>
      <c r="H331" s="12"/>
      <c r="I331" s="21"/>
      <c r="J331" s="11" t="s">
        <v>92</v>
      </c>
      <c r="K331" s="12" t="s">
        <v>1642</v>
      </c>
      <c r="L331" s="13" t="s">
        <v>1638</v>
      </c>
      <c r="M331" s="14" t="s">
        <v>42</v>
      </c>
      <c r="N331" s="43" t="s">
        <v>1633</v>
      </c>
      <c r="O331" s="15" t="s">
        <v>1643</v>
      </c>
      <c r="P331" s="16"/>
      <c r="Q331" s="17"/>
      <c r="R331" s="18"/>
      <c r="S331" s="18"/>
      <c r="T331" s="18"/>
      <c r="U331" s="18"/>
      <c r="V331" s="18"/>
      <c r="W331" s="18"/>
      <c r="X331" s="19"/>
      <c r="Y331" s="20" t="s">
        <v>45</v>
      </c>
      <c r="Z331" s="13" t="str">
        <f t="shared" si="1"/>
        <v>{
    "id": "M3-NyO-38a-A-1-EN",
    "stimulus": "&lt;p&gt;Maria wants to donate one-third of her savings to charity. If she has saved &lt;span class = \" no-break\"&gt;${{Q1}}&lt;/span&gt;, how much money will she donate?&lt;/p&gt;",
    "template": "&lt;p&gt;She will donate &lt;span class=\"no-break\"&gt;${{response}}.&lt;/span&gt;&lt;/p&gt;",
    "hint": "&lt;p&gt;A third of a number is calculated by dividing it by 3.&lt;/p&gt;",
    "feedback": "&lt;p&gt;A third of a number is calculated by dividing it by 3.&lt;/p&gt;&lt;p style=\"text-align: center\"&gt;{{Q1}} : 3 = {{A1}}&lt;/p&gt;",
    "seed": {
        "parameters": [
            {
                "name": "Q1",
                "label": null,
                "min": 30,
                "max": 300,
                "step": 3
            }
        ],
        "calculated": [
            {
                "name": "A1",
                "label": "{{function}}",
                "function": "{{Q1}}/3"
            }
        ],
        "uniques": true
    },
    "algorithm": {
        "name": "calculateOperation",
        "params": {
            "method": "equivLiteral",
            "keyboard": "NUMERICAL"
        }
    }
}</v>
      </c>
      <c r="AA331" s="8" t="s">
        <v>1644</v>
      </c>
      <c r="AB331" s="21" t="str">
        <f t="shared" si="2"/>
        <v>M3-NyO-38a-A-1</v>
      </c>
      <c r="AC331" s="21" t="str">
        <f t="shared" si="3"/>
        <v>M3-NyO-38a-A-1-EN</v>
      </c>
      <c r="AD331" s="20" t="s">
        <v>47</v>
      </c>
      <c r="AE331" s="9"/>
      <c r="AF331" s="9" t="s">
        <v>48</v>
      </c>
      <c r="AG331" s="9" t="s">
        <v>49</v>
      </c>
    </row>
    <row r="332" ht="112.5" customHeight="1">
      <c r="A332" s="9" t="s">
        <v>1628</v>
      </c>
      <c r="B332" s="77" t="s">
        <v>1629</v>
      </c>
      <c r="C332" s="9" t="s">
        <v>68</v>
      </c>
      <c r="D332" s="10" t="s">
        <v>36</v>
      </c>
      <c r="E332" s="11"/>
      <c r="F332" s="13" t="s">
        <v>1645</v>
      </c>
      <c r="G332" s="13"/>
      <c r="H332" s="12" t="s">
        <v>1646</v>
      </c>
      <c r="I332" s="21"/>
      <c r="J332" s="11" t="s">
        <v>92</v>
      </c>
      <c r="K332" s="12" t="s">
        <v>1642</v>
      </c>
      <c r="L332" s="13" t="s">
        <v>1638</v>
      </c>
      <c r="M332" s="14" t="s">
        <v>42</v>
      </c>
      <c r="N332" s="43" t="s">
        <v>1633</v>
      </c>
      <c r="O332" s="42" t="s">
        <v>1643</v>
      </c>
      <c r="P332" s="8"/>
      <c r="Q332" s="20"/>
      <c r="R332" s="8"/>
      <c r="S332" s="8"/>
      <c r="T332" s="8"/>
      <c r="U332" s="8"/>
      <c r="V332" s="8"/>
      <c r="W332" s="8"/>
      <c r="X332" s="20"/>
      <c r="Y332" s="20" t="s">
        <v>45</v>
      </c>
      <c r="Z332" s="13" t="str">
        <f t="shared" si="1"/>
        <v>{
    "id": "M3-NyO-38a-A-2-EN",
    "stimulus": "&lt;p&gt;Angela needs a third of {{Q1}} ml of milk to make a cake. How much milk does she need?&lt;/p&gt;",
    "template": "&lt;p&gt;She needs &lt;span class=\"no-break\"&gt;{{response}} ml of milk.&lt;/span&gt;&lt;/p&gt;",
    "hint": "&lt;p&gt;A third of a number is calculated by dividing it by 3.&lt;/p&gt;",
    "feedback": "&lt;p&gt;A third of a number is calculated by dividing it by 3.&lt;/p&gt;&lt;p style=\"text-align: center\"&gt;{{Q1}} : 3 = {{A1}}&lt;/p&gt;",
    "seed": {
        "parameters": [
            {
                "name": "Q1",
                "label": null,
                "min": 30,
                "max": 300,
                "step": 3
            }
        ],
        "calculated": [
            {
                "name": "A1",
                "label": "{{function}}",
                "function": "{{Q1}}/3"
            }
        ],
        "uniques": true
    },
    "algorithm": {
        "name": "calculateOperation",
        "params": {
            "method": "equivLiteral",
            "keyboard": "NUMERICAL"
        }
    }
}</v>
      </c>
      <c r="AA332" s="8" t="s">
        <v>1647</v>
      </c>
      <c r="AB332" s="21" t="str">
        <f t="shared" si="2"/>
        <v>M3-NyO-38a-A-2</v>
      </c>
      <c r="AC332" s="21" t="str">
        <f t="shared" si="3"/>
        <v>M3-NyO-38a-A-2-EN</v>
      </c>
      <c r="AD332" s="20" t="s">
        <v>47</v>
      </c>
      <c r="AE332" s="23"/>
      <c r="AF332" s="9" t="s">
        <v>48</v>
      </c>
      <c r="AG332" s="9" t="s">
        <v>49</v>
      </c>
    </row>
    <row r="333" ht="112.5" customHeight="1">
      <c r="A333" s="9" t="s">
        <v>1628</v>
      </c>
      <c r="B333" s="77" t="s">
        <v>1629</v>
      </c>
      <c r="C333" s="9" t="s">
        <v>68</v>
      </c>
      <c r="D333" s="10" t="s">
        <v>36</v>
      </c>
      <c r="E333" s="11"/>
      <c r="F333" s="12" t="s">
        <v>1648</v>
      </c>
      <c r="G333" s="12"/>
      <c r="H333" s="12" t="s">
        <v>1649</v>
      </c>
      <c r="I333" s="21"/>
      <c r="J333" s="11" t="s">
        <v>92</v>
      </c>
      <c r="K333" s="12" t="s">
        <v>1650</v>
      </c>
      <c r="L333" s="13" t="s">
        <v>1638</v>
      </c>
      <c r="M333" s="14" t="s">
        <v>42</v>
      </c>
      <c r="N333" s="43" t="s">
        <v>1633</v>
      </c>
      <c r="O333" s="42" t="s">
        <v>1643</v>
      </c>
      <c r="P333" s="8"/>
      <c r="Q333" s="20"/>
      <c r="R333" s="8"/>
      <c r="S333" s="8"/>
      <c r="T333" s="8"/>
      <c r="U333" s="8"/>
      <c r="V333" s="8"/>
      <c r="W333" s="8"/>
      <c r="X333" s="20"/>
      <c r="Y333" s="20" t="s">
        <v>45</v>
      </c>
      <c r="Z333" s="13" t="str">
        <f t="shared" si="1"/>
        <v>{
    "id": "M3-NyO-38a-A-3-EN",
    "stimulus": "&lt;p&gt;Jonas has traveled one-third of the distance of a trip. If the total distance is {{Q1}} km, how many kilometers has he traveled?&lt;/p&gt;",
    "template": "&lt;p&gt;He has traveled &lt;span class = \" no-break \"&gt; {{response}} km.&lt;/span&gt;&lt;/p&gt;",
    "hint": "&lt;p&gt;A third of a number is calculated by dividing it by 3.&lt;/p&gt;",
    "feedback": "&lt;p&gt;A third of a number is calculated by dividing it by 3.&lt;/p&gt;&lt;p style=\"text-align: center\"&gt;{{Q1}} : 3 = {{A1}}&lt;/p&gt;",
    "seed": {
        "parameters": [
            {
                "name": "Q1",
                "label": null,
                "min": 120,
                "max": 300,
                "step": 3
            }
        ],
        "calculated": [
            {
                "name": "A1",
                "label": "{{function}}",
                "function": "{{Q1}}/3"
            }
        ],
        "uniques": true
    },
    "algorithm": {
        "name": "calculateOperation",
        "params": {
            "method": "equivLiteral",
            "keyboard": "NUMERICAL"
        }
    }
}</v>
      </c>
      <c r="AA333" s="8" t="s">
        <v>1651</v>
      </c>
      <c r="AB333" s="21" t="str">
        <f t="shared" si="2"/>
        <v>M3-NyO-38a-A-3</v>
      </c>
      <c r="AC333" s="21" t="str">
        <f t="shared" si="3"/>
        <v>M3-NyO-38a-A-3-EN</v>
      </c>
      <c r="AD333" s="20" t="s">
        <v>47</v>
      </c>
      <c r="AE333" s="23"/>
      <c r="AF333" s="9" t="s">
        <v>48</v>
      </c>
      <c r="AG333" s="9" t="s">
        <v>49</v>
      </c>
    </row>
    <row r="334" ht="112.5" customHeight="1">
      <c r="A334" s="9" t="s">
        <v>1628</v>
      </c>
      <c r="B334" s="77" t="s">
        <v>1629</v>
      </c>
      <c r="C334" s="9" t="s">
        <v>68</v>
      </c>
      <c r="D334" s="10" t="s">
        <v>36</v>
      </c>
      <c r="E334" s="11"/>
      <c r="F334" s="13" t="s">
        <v>1652</v>
      </c>
      <c r="G334" s="13"/>
      <c r="H334" s="12" t="s">
        <v>1653</v>
      </c>
      <c r="I334" s="21"/>
      <c r="J334" s="11" t="s">
        <v>92</v>
      </c>
      <c r="K334" s="12" t="s">
        <v>1654</v>
      </c>
      <c r="L334" s="13" t="s">
        <v>1638</v>
      </c>
      <c r="M334" s="14" t="s">
        <v>42</v>
      </c>
      <c r="N334" s="43" t="s">
        <v>1633</v>
      </c>
      <c r="O334" s="42" t="s">
        <v>1643</v>
      </c>
      <c r="P334" s="8"/>
      <c r="Q334" s="20"/>
      <c r="R334" s="8"/>
      <c r="S334" s="8"/>
      <c r="T334" s="8"/>
      <c r="U334" s="8"/>
      <c r="V334" s="8"/>
      <c r="W334" s="8"/>
      <c r="X334" s="20"/>
      <c r="Y334" s="20" t="s">
        <v>45</v>
      </c>
      <c r="Z334" s="13" t="str">
        <f t="shared" si="1"/>
        <v>{
    "id": "M3-NyO-38a-A-4-EN",
    "stimulus": "&lt;p&gt;In a language school there are {{Q1}} students. If a third are foreigners, how many foreign students are there in the school?&lt;/p&gt;",
    "template": "&lt;p&gt;There are &lt;span class=\"no-break\"&gt;{{response}} foreign students.&lt;/span&gt;&lt;/p&gt;",
    "hint": "&lt;p&gt;A third of a number is calculated by dividing it by 3.&lt;/p&gt;",
    "feedback": "&lt;p&gt;A third of a number is calculated by dividing it by 3.&lt;/p&gt;&lt;p style=\"text-align: center\"&gt;{{Q1}} : 3 = {{A1}}&lt;/p&gt;",
    "seed": {
        "parameters": [
            {
                "name": "Q1",
                "label": null,
                "min": 120,
                "max": 300,
                "step": 3
            }
        ],
        "calculated": [
            {
                "name": "A1",
                "label": "{{function}}",
                "function": "{{Q1}}/3"
            }
        ],
        "uniques": true
    },
    "algorithm": {
        "name": "calculateOperation",
        "params": {
            "method": "equivLiteral",
            "keyboard": "NUMERICAL"
        }
    }
}</v>
      </c>
      <c r="AA334" s="8" t="s">
        <v>1655</v>
      </c>
      <c r="AB334" s="21" t="str">
        <f t="shared" si="2"/>
        <v>M3-NyO-38a-A-4</v>
      </c>
      <c r="AC334" s="21" t="str">
        <f t="shared" si="3"/>
        <v>M3-NyO-38a-A-4-EN</v>
      </c>
      <c r="AD334" s="20" t="s">
        <v>47</v>
      </c>
      <c r="AE334" s="23"/>
      <c r="AF334" s="9" t="s">
        <v>48</v>
      </c>
      <c r="AG334" s="9" t="s">
        <v>49</v>
      </c>
    </row>
    <row r="335" ht="112.5" customHeight="1">
      <c r="A335" s="9" t="s">
        <v>1628</v>
      </c>
      <c r="B335" s="77" t="s">
        <v>1629</v>
      </c>
      <c r="C335" s="9" t="s">
        <v>68</v>
      </c>
      <c r="D335" s="10" t="s">
        <v>36</v>
      </c>
      <c r="E335" s="11"/>
      <c r="F335" s="13" t="s">
        <v>1656</v>
      </c>
      <c r="G335" s="13"/>
      <c r="H335" s="12" t="s">
        <v>1657</v>
      </c>
      <c r="I335" s="21"/>
      <c r="J335" s="11" t="s">
        <v>92</v>
      </c>
      <c r="K335" s="12" t="s">
        <v>1658</v>
      </c>
      <c r="L335" s="13" t="s">
        <v>1638</v>
      </c>
      <c r="M335" s="14" t="s">
        <v>42</v>
      </c>
      <c r="N335" s="43" t="s">
        <v>1633</v>
      </c>
      <c r="O335" s="43" t="s">
        <v>1659</v>
      </c>
      <c r="P335" s="8"/>
      <c r="Q335" s="20"/>
      <c r="R335" s="8"/>
      <c r="S335" s="8"/>
      <c r="T335" s="8"/>
      <c r="U335" s="8"/>
      <c r="V335" s="8"/>
      <c r="W335" s="8"/>
      <c r="X335" s="20"/>
      <c r="Y335" s="20" t="s">
        <v>45</v>
      </c>
      <c r="Z335" s="13" t="str">
        <f t="shared" si="1"/>
        <v>{
    "id": "M3-NyO-38a-A-5-EN",
    "stimulus": "&lt;p&gt;Helen and James both work at a newsstand. On Friday, Helen sold {{Q1}} newspapers and Jaime sold a third of that amount. How many newspapers did Jaime sell?&lt;/p&gt;",
    "template": "&lt;p&gt;He sold &lt;span class=\"no-break\"&gt;{{response}} newspapers.&lt;/span&gt;&lt;/p&gt;",
    "hint": "&lt;p&gt;A third of a number is calculated by dividing it by 3.&lt;/p&gt;",
    "feedback": "&lt;p&gt;A third of a number is calculated by dividing it by 3.&lt;/p&gt;&lt;p style=\"text-align: center\"&gt;{{Q1}} : 3 = {{A1}}&lt;/p&gt;",
    "seed": {
        "parameters": [
            {
                "name": "Q1",
                "label": null,
                "min": 21,
                "max": 60,
                "step": 3
            }
        ],
        "calculated": [
            {
                "name": "A1",
                "label": "{{function}}",
                "function": "{{Q1}}/3"
            }
        ],
        "uniques": true
    },
    "algorithm": {
        "name": "calculateOperation",
        "params": {
            "method": "equivLiteral",
            "keyboard": "NUMERICAL"
        }
    }
}</v>
      </c>
      <c r="AA335" s="8" t="s">
        <v>1660</v>
      </c>
      <c r="AB335" s="21" t="str">
        <f t="shared" si="2"/>
        <v>M3-NyO-38a-A-5</v>
      </c>
      <c r="AC335" s="21" t="str">
        <f t="shared" si="3"/>
        <v>M3-NyO-38a-A-5-EN</v>
      </c>
      <c r="AD335" s="20" t="s">
        <v>47</v>
      </c>
      <c r="AE335" s="23"/>
      <c r="AF335" s="9" t="s">
        <v>48</v>
      </c>
      <c r="AG335" s="9" t="s">
        <v>49</v>
      </c>
    </row>
    <row r="336" ht="112.5" customHeight="1">
      <c r="A336" s="9" t="s">
        <v>1661</v>
      </c>
      <c r="B336" s="77" t="s">
        <v>1662</v>
      </c>
      <c r="C336" s="9" t="s">
        <v>35</v>
      </c>
      <c r="D336" s="10" t="s">
        <v>36</v>
      </c>
      <c r="E336" s="11"/>
      <c r="F336" s="12" t="s">
        <v>1663</v>
      </c>
      <c r="G336" s="12"/>
      <c r="H336" s="12"/>
      <c r="I336" s="21"/>
      <c r="J336" s="21" t="s">
        <v>39</v>
      </c>
      <c r="K336" s="12" t="s">
        <v>1664</v>
      </c>
      <c r="L336" s="13" t="s">
        <v>1665</v>
      </c>
      <c r="M336" s="14" t="s">
        <v>42</v>
      </c>
      <c r="N336" s="15" t="s">
        <v>1666</v>
      </c>
      <c r="O336" s="15" t="s">
        <v>1667</v>
      </c>
      <c r="P336" s="30"/>
      <c r="Q336" s="14"/>
      <c r="R336" s="26"/>
      <c r="S336" s="26"/>
      <c r="T336" s="26"/>
      <c r="U336" s="26"/>
      <c r="V336" s="26"/>
      <c r="W336" s="26"/>
      <c r="X336" s="12"/>
      <c r="Y336" s="20" t="s">
        <v>45</v>
      </c>
      <c r="Z336" s="13" t="str">
        <f t="shared" si="1"/>
        <v>{
    "id": "M3-NyO-24b-I-1-EN",
    "stimulus": "&lt;p&gt;Drag each quarter to the corresponding number.&lt;/p&gt;",
    "hint": "&lt;p&gt;A quarter of a number is calculated by dividing it by 4.&lt;/p&gt;",
    "feedback": "&lt;p&gt;A quarter of a number is calculated by dividing it by 4.&lt;/p&gt;",
    "seed": {
        "parameters": [
            {
                "name": "Q1",
                "label": null,
                "min": 4,
                "max": 400,
                "step": 4
            },
            {
                "name": "Q2",
                "label": null,
                "min": 4,
                "max": 400,
                "step": 4
            },
            {
                "name": "Q3",
                "label": null,
                "min": 4,
                "max": 400,
                "step": 4
            },
            {
                "name": "Q4",
                "label": null,
                "min": 4,
                "max": 400,
                "step": 4
            }
        ],
        "calculated": [
            {
                "name": "A1",
                "label": "{{Q1}}",
                "function": "{{Q1}}/4",
                "feedback": "&lt;p style=\"text-align: center\"&gt;{{Q1}} : 4 = {{function}}&lt;/p&gt;"
            },
            {
                "name": "A2",
                "label": "{{Q2}}",
                "function": "{{Q2}}/4",
                "feedback": "&lt;p&gt;{{Q2}} : 4 = {{function}}&lt;/p&gt;"
            },
            {
                "name": "A3",
                "label": "{{Q3}}",
                "function": "{{Q3}}/4",
                "feedback": "&lt;p&gt;{{Q3}} : 4 = {{function}}&lt;/p&gt;"
            },
            {
                "name": "A4",
                "label": "{{Q4}} ",
                "function": "{{Q4}}/4",
                "feedback": "&lt;p&gt;{{Q4}} : 4 = {{function}}&lt;/p&gt;"
            }
        ],
        "isNumToWords": true,
        "uniques": true
    },
    "algorithm": {
        "name": "linkOperationResult",
        "params": {
            "invert": true
        },
        "template": "Match list"
    }
}</v>
      </c>
      <c r="AA336" s="13" t="s">
        <v>1668</v>
      </c>
      <c r="AB336" s="21" t="str">
        <f t="shared" si="2"/>
        <v>M3-NyO-24b-I-1</v>
      </c>
      <c r="AC336" s="21" t="str">
        <f t="shared" si="3"/>
        <v>M3-NyO-24b-I-1-EN</v>
      </c>
      <c r="AD336" s="20" t="s">
        <v>47</v>
      </c>
      <c r="AE336" s="9"/>
      <c r="AF336" s="9" t="s">
        <v>48</v>
      </c>
      <c r="AG336" s="9" t="s">
        <v>49</v>
      </c>
    </row>
    <row r="337" ht="112.5" customHeight="1">
      <c r="A337" s="9" t="s">
        <v>1661</v>
      </c>
      <c r="B337" s="77" t="s">
        <v>1662</v>
      </c>
      <c r="C337" s="9" t="s">
        <v>50</v>
      </c>
      <c r="D337" s="10" t="s">
        <v>36</v>
      </c>
      <c r="E337" s="11"/>
      <c r="F337" s="42" t="s">
        <v>1669</v>
      </c>
      <c r="G337" s="42"/>
      <c r="H337" s="12"/>
      <c r="I337" s="21"/>
      <c r="J337" s="11" t="s">
        <v>92</v>
      </c>
      <c r="K337" s="13" t="s">
        <v>1670</v>
      </c>
      <c r="L337" s="13" t="s">
        <v>1671</v>
      </c>
      <c r="M337" s="14" t="s">
        <v>42</v>
      </c>
      <c r="N337" s="15" t="s">
        <v>1666</v>
      </c>
      <c r="O337" s="15" t="s">
        <v>1672</v>
      </c>
      <c r="P337" s="16"/>
      <c r="Q337" s="17"/>
      <c r="R337" s="18"/>
      <c r="S337" s="18"/>
      <c r="T337" s="18"/>
      <c r="U337" s="18"/>
      <c r="V337" s="18"/>
      <c r="W337" s="18"/>
      <c r="X337" s="19"/>
      <c r="Y337" s="20" t="s">
        <v>45</v>
      </c>
      <c r="Z337" s="13" t="str">
        <f t="shared" si="1"/>
        <v>{
    "id": "M3-NyO-24b-E-1-EN",
    "stimulus": "&lt;p&gt;Calculate a quarter of the following number:&lt;/p&gt;",
    "template": "&lt;p style=\"text-align: center\"&gt;{{Q1}}: {{response}}&lt;/p&gt;",
    "hint": "&lt;p&gt;A quarter of a number is calculated by dividing it by 4.&lt;/p&gt;",
    "feedback": "&lt;p&gt;A quarter of a number is calculated by dividing it by 4.&lt;/p&gt;&lt;p style=\"text-align: center\"&gt;{{Q1}} : 4 = {{A1}}&lt;/p&gt;",
    "seed": {
        "parameters": [
            {
                "name": "Q1",
                "label": null,
                "min": 4,
                "max": 400,
                "step": 4
            }
        ],
        "calculated": [
            {
                "name": "A1",
                "label": "{{function}}",
                "function": "{{Q1}}/4"
            }
        ],
        "uniques": true
    },
    "algorithm": {
        "name": "calculateOperation",
        "params": {
            "method": "equivLiteral",
            "keyboard": "NUMERICAL"
        }
    }
}</v>
      </c>
      <c r="AA337" s="8" t="s">
        <v>1673</v>
      </c>
      <c r="AB337" s="21" t="str">
        <f t="shared" si="2"/>
        <v>M3-NyO-24b-E-1</v>
      </c>
      <c r="AC337" s="21" t="str">
        <f t="shared" si="3"/>
        <v>M3-NyO-24b-E-1-EN</v>
      </c>
      <c r="AD337" s="20" t="s">
        <v>47</v>
      </c>
      <c r="AE337" s="9"/>
      <c r="AF337" s="9" t="s">
        <v>48</v>
      </c>
      <c r="AG337" s="9" t="s">
        <v>49</v>
      </c>
    </row>
    <row r="338" ht="112.5" customHeight="1">
      <c r="A338" s="9" t="s">
        <v>1661</v>
      </c>
      <c r="B338" s="77" t="s">
        <v>1662</v>
      </c>
      <c r="C338" s="9" t="s">
        <v>68</v>
      </c>
      <c r="D338" s="10" t="s">
        <v>36</v>
      </c>
      <c r="E338" s="11"/>
      <c r="F338" s="13" t="s">
        <v>1674</v>
      </c>
      <c r="G338" s="13"/>
      <c r="H338" s="12"/>
      <c r="I338" s="21"/>
      <c r="J338" s="11" t="s">
        <v>92</v>
      </c>
      <c r="K338" s="12" t="s">
        <v>1675</v>
      </c>
      <c r="L338" s="13" t="s">
        <v>1671</v>
      </c>
      <c r="M338" s="14" t="s">
        <v>42</v>
      </c>
      <c r="N338" s="30" t="s">
        <v>1666</v>
      </c>
      <c r="O338" s="15" t="s">
        <v>1672</v>
      </c>
      <c r="P338" s="16"/>
      <c r="Q338" s="17"/>
      <c r="R338" s="18"/>
      <c r="S338" s="18"/>
      <c r="T338" s="18"/>
      <c r="U338" s="18"/>
      <c r="V338" s="18"/>
      <c r="W338" s="18"/>
      <c r="X338" s="19"/>
      <c r="Y338" s="20" t="s">
        <v>45</v>
      </c>
      <c r="Z338" s="13" t="str">
        <f t="shared" si="1"/>
        <v>{
    "id": "M3-NyO-24b-A-1-EN",
    "stimulus": "&lt;p&gt;Joe wants to spend a quarter of his money on a gift for his friend Brenda. Since he has saved &lt;span class=\"no-break\"&gt;${{Q1}}&lt;/span &gt;, how much money will he spend on the gift?&lt;/p&gt;",
    "template": "&lt;p&gt;Joe will spend &lt;span class=\"no-break\"&gt;${{response}}&lt;/span&gt; on the gift.&lt;/p&gt;",
    "hint": "&lt;p&gt;A quarter of a number is calculated by dividing it by 4.&lt;/p&gt;",
    "feedback": "&lt;p&gt;A quarter of a number is calculated by dividing it by 4.&lt;/p&gt;&lt;p style=\"text-align: center\"&gt;{{Q1}} : 4 = {{A1}}&lt;/p&gt;",
    "seed": {
        "parameters": [
            {
                "name": "Q1",
                "label": null,
                "min": 12,
                "max": 40,
                "step": 4
            }
        ],
        "calculated": [
            {
                "name": "A1",
                "label": "{{function}}",
                "function": "{{Q1}}/4"
            }
        ],
        "uniques": true
    },
    "algorithm": {
        "name": "calculateOperation",
        "params": {
            "method": "equivLiteral",
            "keyboard": "NUMERICAL"
        }
    }
}</v>
      </c>
      <c r="AA338" s="8" t="s">
        <v>1676</v>
      </c>
      <c r="AB338" s="21" t="str">
        <f t="shared" si="2"/>
        <v>M3-NyO-24b-A-1</v>
      </c>
      <c r="AC338" s="21" t="str">
        <f t="shared" si="3"/>
        <v>M3-NyO-24b-A-1-EN</v>
      </c>
      <c r="AD338" s="20" t="s">
        <v>47</v>
      </c>
      <c r="AE338" s="9"/>
      <c r="AF338" s="9" t="s">
        <v>48</v>
      </c>
      <c r="AG338" s="9" t="s">
        <v>49</v>
      </c>
    </row>
    <row r="339" ht="112.5" customHeight="1">
      <c r="A339" s="9" t="s">
        <v>1661</v>
      </c>
      <c r="B339" s="77" t="s">
        <v>1662</v>
      </c>
      <c r="C339" s="9" t="s">
        <v>68</v>
      </c>
      <c r="D339" s="10" t="s">
        <v>36</v>
      </c>
      <c r="E339" s="11"/>
      <c r="F339" s="12" t="s">
        <v>1677</v>
      </c>
      <c r="G339" s="12"/>
      <c r="H339" s="12"/>
      <c r="I339" s="21"/>
      <c r="J339" s="11" t="s">
        <v>92</v>
      </c>
      <c r="K339" s="12" t="s">
        <v>1675</v>
      </c>
      <c r="L339" s="13" t="s">
        <v>1671</v>
      </c>
      <c r="M339" s="14" t="s">
        <v>42</v>
      </c>
      <c r="N339" s="43" t="s">
        <v>1666</v>
      </c>
      <c r="O339" s="42" t="s">
        <v>1672</v>
      </c>
      <c r="P339" s="18"/>
      <c r="Q339" s="21"/>
      <c r="R339" s="18"/>
      <c r="S339" s="18"/>
      <c r="T339" s="18"/>
      <c r="U339" s="18"/>
      <c r="V339" s="18"/>
      <c r="W339" s="18"/>
      <c r="X339" s="21"/>
      <c r="Y339" s="20" t="s">
        <v>45</v>
      </c>
      <c r="Z339" s="13" t="str">
        <f t="shared" si="1"/>
        <v>{
    "id": "M3-NyO-24b-A-2-EN",
    "stimulus": "&lt;p&gt;Sara's age is a quarter of Marta's age. If Marta is {{Q1}} years old, how old is Sara?&lt;/p&gt;",
    "template": "&lt;p&gt;Sara is {{response}} years old.&lt;/p&gt;",
    "hint": "&lt;p&gt;A quarter of a number is calculated by dividing it by 4.&lt;/p&gt;",
    "feedback": "&lt;p&gt;A quarter of a number is calculated by dividing it by 4.&lt;/p&gt;&lt;p style=\"text-align: center\"&gt;{{Q1}} : 4 = {{A1}}&lt;/p&gt;",
    "seed": {
        "parameters": [
            {
                "name": "Q1",
                "label": null,
                "min": 12,
                "max": 40,
                "step": 4
            }
        ],
        "calculated": [
            {
                "name": "A1",
                "label": "{{function}}",
                "function": "{{Q1}}/4"
            }
        ],
        "uniques": true
    },
    "algorithm": {
        "name": "calculateOperation",
        "params": {
            "method": "equivLiteral",
            "keyboard": "NUMERICAL"
        }
    }
}</v>
      </c>
      <c r="AA339" s="8" t="s">
        <v>1678</v>
      </c>
      <c r="AB339" s="21" t="str">
        <f t="shared" si="2"/>
        <v>M3-NyO-24b-A-2</v>
      </c>
      <c r="AC339" s="21" t="str">
        <f t="shared" si="3"/>
        <v>M3-NyO-24b-A-2-EN</v>
      </c>
      <c r="AD339" s="20" t="s">
        <v>47</v>
      </c>
      <c r="AE339" s="23"/>
      <c r="AF339" s="9" t="s">
        <v>48</v>
      </c>
      <c r="AG339" s="9" t="s">
        <v>49</v>
      </c>
    </row>
    <row r="340" ht="112.5" customHeight="1">
      <c r="A340" s="9" t="s">
        <v>1661</v>
      </c>
      <c r="B340" s="77" t="s">
        <v>1662</v>
      </c>
      <c r="C340" s="9" t="s">
        <v>68</v>
      </c>
      <c r="D340" s="10" t="s">
        <v>36</v>
      </c>
      <c r="E340" s="11"/>
      <c r="F340" s="13" t="s">
        <v>1679</v>
      </c>
      <c r="G340" s="13"/>
      <c r="H340" s="12" t="s">
        <v>1680</v>
      </c>
      <c r="I340" s="21"/>
      <c r="J340" s="11" t="s">
        <v>92</v>
      </c>
      <c r="K340" s="12" t="s">
        <v>1681</v>
      </c>
      <c r="L340" s="13" t="s">
        <v>1671</v>
      </c>
      <c r="M340" s="14" t="s">
        <v>42</v>
      </c>
      <c r="N340" s="43" t="s">
        <v>1666</v>
      </c>
      <c r="O340" s="80" t="s">
        <v>1682</v>
      </c>
      <c r="P340" s="18"/>
      <c r="Q340" s="21"/>
      <c r="R340" s="18"/>
      <c r="S340" s="18"/>
      <c r="T340" s="18"/>
      <c r="U340" s="18"/>
      <c r="V340" s="18"/>
      <c r="W340" s="18"/>
      <c r="X340" s="21"/>
      <c r="Y340" s="20" t="s">
        <v>45</v>
      </c>
      <c r="Z340" s="13" t="str">
        <f t="shared" si="1"/>
        <v>{
    "id": "M3-NyO-24b-A-3-EN",
    "stimulus": "&lt;p&gt;Ruben has already completed a quarter of his sticker album. If the album can hold {{Q1}} stickers, how many stickers does Ruben have?&lt;/p&gt;",
    "template": "&lt;p&gt;He has {{response}} stickers.&lt;/p&gt;",
    "hint": "&lt;p&gt;A quarter of a number is calculated by dividing it by 4.&lt;/p&gt;",
    "feedback": "&lt;p&gt;A quarter of a number is calculated by dividing it by 4.&lt;/p&gt;&lt;p style=\"text-align: center\"&gt;{{Q1}} : 4 = {{A1}}&lt;/p&gt;",
    "seed": {
        "parameters": [
            {
                "name": "Q1",
                "label": null,
                "min": 120,
                "max": 240,
                "step": 4
            }
        ],
        "calculated": [
            {
                "name": "A1",
                "label": "{{function}}",
                "function": "{{Q1}}/4"
            }
        ],
        "uniques": true
    },
    "algorithm": {
        "name": "calculateOperation",
        "params": {
            "method": "equivLiteral",
            "keyboard": "NUMERICAL"
        }
    }
}</v>
      </c>
      <c r="AA340" s="8" t="s">
        <v>1683</v>
      </c>
      <c r="AB340" s="21" t="str">
        <f t="shared" si="2"/>
        <v>M3-NyO-24b-A-3</v>
      </c>
      <c r="AC340" s="21" t="str">
        <f t="shared" si="3"/>
        <v>M3-NyO-24b-A-3-EN</v>
      </c>
      <c r="AD340" s="20" t="s">
        <v>47</v>
      </c>
      <c r="AE340" s="23"/>
      <c r="AF340" s="9" t="s">
        <v>48</v>
      </c>
      <c r="AG340" s="9" t="s">
        <v>49</v>
      </c>
    </row>
    <row r="341" ht="112.5" customHeight="1">
      <c r="A341" s="9" t="s">
        <v>1661</v>
      </c>
      <c r="B341" s="77" t="s">
        <v>1662</v>
      </c>
      <c r="C341" s="9" t="s">
        <v>68</v>
      </c>
      <c r="D341" s="10" t="s">
        <v>36</v>
      </c>
      <c r="E341" s="11"/>
      <c r="F341" s="12" t="s">
        <v>1684</v>
      </c>
      <c r="G341" s="12"/>
      <c r="H341" s="12" t="s">
        <v>1685</v>
      </c>
      <c r="I341" s="21"/>
      <c r="J341" s="11" t="s">
        <v>92</v>
      </c>
      <c r="K341" s="12" t="s">
        <v>1686</v>
      </c>
      <c r="L341" s="13" t="s">
        <v>1671</v>
      </c>
      <c r="M341" s="14" t="s">
        <v>42</v>
      </c>
      <c r="N341" s="43" t="s">
        <v>1666</v>
      </c>
      <c r="O341" s="80" t="s">
        <v>1687</v>
      </c>
      <c r="P341" s="18"/>
      <c r="Q341" s="21"/>
      <c r="R341" s="18"/>
      <c r="S341" s="18"/>
      <c r="T341" s="18"/>
      <c r="U341" s="18"/>
      <c r="V341" s="18"/>
      <c r="W341" s="18"/>
      <c r="X341" s="21"/>
      <c r="Y341" s="20" t="s">
        <v>45</v>
      </c>
      <c r="Z341" s="13" t="str">
        <f t="shared" si="1"/>
        <v>{
    "id": "M3-NyO-24b-A-4-EN",
    "stimulus": "&lt;p&gt;There are {{Q1}} vehicles parked in a parking lot. Knowing that a quarter of the vehicles are motorcycles, how many motorcycles are there in the parking lot?&lt;/p&gt;",
    "template": "&lt;p&gt;There are {{response}} motorcycles.&lt;/p&gt;",
    "hint": "&lt;p&gt;A quarter of a number is calculated by dividing it by 4.&lt;/p&gt;",
    "feedback": "&lt;p&gt;A quarter of a number is calculated by dividing it by 4.&lt;/p&gt;&lt;p style=\"text-align: center\"&gt;{{Q1}} : 4 = {{A1}}&lt;/p&gt;",
    "seed": {
        "parameters": [
            {
                "name": "Q1",
                "label": null,
                "min": 40,
                "max": 120,
                "step": 4
            }
        ],
        "calculated": [
            {
                "name": "A1",
                "label": "{{function}}",
                "function": "{{Q1}}/4"
            }
        ],
        "uniques": true
    },
    "algorithm": {
        "name": "calculateOperation",
        "params": {
            "method": "equivLiteral",
            "keyboard": "NUMERICAL"
        }
    }
}</v>
      </c>
      <c r="AA341" s="8" t="s">
        <v>1688</v>
      </c>
      <c r="AB341" s="21" t="str">
        <f t="shared" si="2"/>
        <v>M3-NyO-24b-A-4</v>
      </c>
      <c r="AC341" s="21" t="str">
        <f t="shared" si="3"/>
        <v>M3-NyO-24b-A-4-EN</v>
      </c>
      <c r="AD341" s="20" t="s">
        <v>47</v>
      </c>
      <c r="AE341" s="23"/>
      <c r="AF341" s="9" t="s">
        <v>48</v>
      </c>
      <c r="AG341" s="9" t="s">
        <v>49</v>
      </c>
    </row>
    <row r="342" ht="112.5" customHeight="1">
      <c r="A342" s="9" t="s">
        <v>1661</v>
      </c>
      <c r="B342" s="77" t="s">
        <v>1662</v>
      </c>
      <c r="C342" s="9" t="s">
        <v>68</v>
      </c>
      <c r="D342" s="10" t="s">
        <v>36</v>
      </c>
      <c r="E342" s="11"/>
      <c r="F342" s="13" t="s">
        <v>1689</v>
      </c>
      <c r="G342" s="13"/>
      <c r="H342" s="12" t="s">
        <v>1690</v>
      </c>
      <c r="I342" s="21"/>
      <c r="J342" s="11" t="s">
        <v>92</v>
      </c>
      <c r="K342" s="12" t="s">
        <v>1691</v>
      </c>
      <c r="L342" s="13" t="s">
        <v>1671</v>
      </c>
      <c r="M342" s="14" t="s">
        <v>42</v>
      </c>
      <c r="N342" s="43" t="s">
        <v>1666</v>
      </c>
      <c r="O342" s="80" t="s">
        <v>1692</v>
      </c>
      <c r="P342" s="18"/>
      <c r="Q342" s="21"/>
      <c r="R342" s="18"/>
      <c r="S342" s="18"/>
      <c r="T342" s="18"/>
      <c r="U342" s="18"/>
      <c r="V342" s="18"/>
      <c r="W342" s="18"/>
      <c r="X342" s="21"/>
      <c r="Y342" s="20" t="s">
        <v>45</v>
      </c>
      <c r="Z342" s="13" t="str">
        <f t="shared" si="1"/>
        <v>{
    "id": "M3-NyO-24b-A-5-EN",
    "stimulus": "&lt;p&gt;In Manuel's pizzeria, {{Q1}} pizzas are cooked daily. If a quarter of that amount are pizzas with mozzarella, how many pizzas with this type of cheese are cooked per day?&lt;/p&gt;",
    "template": "&lt;p&gt;They cook {{response}} pizzas with mozzarella daily.&lt;/p&gt;",
    "hint": "&lt;p&gt;A quarter of a number is calculated by dividing it by 4.&lt;/p&gt;",
    "feedback": "&lt;p&gt;A quarter of a number is calculated by dividing it by 4.&lt;/p&gt;&lt;p style=\"text-align: center\"&gt;{{Q1}} : 4 = {{A1}}&lt;/p&gt;",
    "seed": {
        "parameters": [
            {
                "name": "Q1",
                "label": null,
                "min": 100,
                "max": 400,
                "step": 4
            }
        ],
        "calculated": [
            {
                "name": "A1",
                "label": "{{function}}",
                "function": "{{Q1}}/4"
            }
        ],
        "uniques": true
    },
    "algorithm": {
        "name": "calculateOperation",
        "params": {
            "method": "equivLiteral",
            "keyboard": "NUMERICAL"
        }
    }
}</v>
      </c>
      <c r="AA342" s="8" t="s">
        <v>1693</v>
      </c>
      <c r="AB342" s="21" t="str">
        <f t="shared" si="2"/>
        <v>M3-NyO-24b-A-5</v>
      </c>
      <c r="AC342" s="21" t="str">
        <f t="shared" si="3"/>
        <v>M3-NyO-24b-A-5-EN</v>
      </c>
      <c r="AD342" s="20" t="s">
        <v>47</v>
      </c>
      <c r="AE342" s="23"/>
      <c r="AF342" s="9" t="s">
        <v>48</v>
      </c>
      <c r="AG342" s="9" t="s">
        <v>49</v>
      </c>
    </row>
    <row r="343" ht="112.5" customHeight="1">
      <c r="A343" s="9" t="s">
        <v>1694</v>
      </c>
      <c r="B343" s="77" t="s">
        <v>1695</v>
      </c>
      <c r="C343" s="9" t="s">
        <v>35</v>
      </c>
      <c r="D343" s="10" t="s">
        <v>36</v>
      </c>
      <c r="E343" s="11"/>
      <c r="F343" s="12" t="s">
        <v>1696</v>
      </c>
      <c r="G343" s="12"/>
      <c r="H343" s="12"/>
      <c r="I343" s="21"/>
      <c r="J343" s="21" t="s">
        <v>39</v>
      </c>
      <c r="K343" s="12" t="s">
        <v>1697</v>
      </c>
      <c r="L343" s="13" t="s">
        <v>1698</v>
      </c>
      <c r="M343" s="14" t="s">
        <v>42</v>
      </c>
      <c r="N343" s="42" t="s">
        <v>1699</v>
      </c>
      <c r="O343" s="15" t="s">
        <v>1700</v>
      </c>
      <c r="P343" s="16"/>
      <c r="Q343" s="21"/>
      <c r="R343" s="18"/>
      <c r="S343" s="18"/>
      <c r="T343" s="18"/>
      <c r="U343" s="18"/>
      <c r="V343" s="18"/>
      <c r="W343" s="18"/>
      <c r="X343" s="21"/>
      <c r="Y343" s="20" t="s">
        <v>45</v>
      </c>
      <c r="Z343" s="13" t="str">
        <f t="shared" si="1"/>
        <v>{
    "id": "M3-NyO-38b-I-1-EN",
    "stimulus": "&lt;p&gt;Drag each number to its fifth part.&lt;/p&gt;",
    "hint": "&lt;p&gt;A fifth of a number is calculated by dividing it by 5.&lt;/p&gt;",
    "feedback": "&lt;p&gt;A fifth of a number is calculated by dividing it by 5.&lt;/p&gt;",
    "seed": {
        "parameters": [
            {
                "name": "Q1",
                "label": null,
                "min": 5,
                "max": 300,
                "step": 5
            },
            {
                "name": "Q2",
                "label": null,
                "min": 5,
                "max": 300,
                "step": 5
            },
            {
                "name": "Q3",
                "label": null,
                "min": 5,
                "max": 300,
                "step": 5
            },
            {
                "name": "Q4",
                "label": null,
                "min": 5,
                "max": 300,
                "step": 5
            }
        ],
        "calculated": [
            {
                "name": "A1",
                "label": "{{Q1}}",
                "function": "{{Q1}}/5",
                "feedback": "&lt;p style=\"text-align: center\"&gt;{{Q1}} : 5 = {{function}}&lt;/p&gt;"
            },
            {
                "name": "A2",
                "label": "{{Q2}}",
                "function": "{{Q2}}/5",
                "feedback": "&lt;p&gt;{{Q2}} : 5 = {{function}}&lt;/p&gt;"
            },
            {
                "name": "A3",
                "label": "{{Q3}}",
                "function": "{{Q3}}/5",
                "feedback": "&lt;p&gt;{{Q3}} : 5 = {{function}}&lt;/p&gt;"
            },
            {
                "name": "A4",
                "label": "{{Q4}}",
                "function": "{{Q4}}/5",
                "feedback": "&lt;p&gt;{{Q4}} : 5 = {{function}}&lt;/p&gt;"
            }
        ],
        "isNumToWords": true,
        "uniques": true
    },
    "algorithm": {
        "name": "linkOperationResult",
        "params": {
            "invert": true
        },
        "template": "Match list"
    }
}</v>
      </c>
      <c r="AA343" s="13" t="s">
        <v>1701</v>
      </c>
      <c r="AB343" s="21" t="str">
        <f t="shared" si="2"/>
        <v>M3-NyO-38b-I-1</v>
      </c>
      <c r="AC343" s="21" t="str">
        <f t="shared" si="3"/>
        <v>M3-NyO-38b-I-1-EN</v>
      </c>
      <c r="AD343" s="20" t="s">
        <v>47</v>
      </c>
      <c r="AE343" s="9"/>
      <c r="AF343" s="9" t="s">
        <v>48</v>
      </c>
      <c r="AG343" s="9" t="s">
        <v>49</v>
      </c>
    </row>
    <row r="344" ht="112.5" customHeight="1">
      <c r="A344" s="9" t="s">
        <v>1694</v>
      </c>
      <c r="B344" s="77" t="s">
        <v>1695</v>
      </c>
      <c r="C344" s="9" t="s">
        <v>50</v>
      </c>
      <c r="D344" s="10" t="s">
        <v>36</v>
      </c>
      <c r="E344" s="11"/>
      <c r="F344" s="12" t="s">
        <v>1702</v>
      </c>
      <c r="G344" s="12"/>
      <c r="H344" s="12"/>
      <c r="I344" s="21"/>
      <c r="J344" s="11" t="s">
        <v>92</v>
      </c>
      <c r="K344" s="13" t="s">
        <v>1703</v>
      </c>
      <c r="L344" s="13" t="s">
        <v>1704</v>
      </c>
      <c r="M344" s="14" t="s">
        <v>42</v>
      </c>
      <c r="N344" s="42" t="s">
        <v>1699</v>
      </c>
      <c r="O344" s="15" t="s">
        <v>1705</v>
      </c>
      <c r="P344" s="16"/>
      <c r="Q344" s="21"/>
      <c r="R344" s="18"/>
      <c r="S344" s="18"/>
      <c r="T344" s="18"/>
      <c r="U344" s="18"/>
      <c r="V344" s="18"/>
      <c r="W344" s="18"/>
      <c r="X344" s="21"/>
      <c r="Y344" s="20" t="s">
        <v>45</v>
      </c>
      <c r="Z344" s="13" t="str">
        <f t="shared" si="1"/>
        <v>{
    "id": "M3-NyO-38b-E-1-EN",
    "stimulus": "&lt;p&gt;Calculate the fifth part of the following number.&lt;/p&gt;",
    "template": "&lt;p style=\"text-align: center\"&gt;{{Q1}} : {{response}}&lt;/p&gt;",
    "hint": "&lt;p&gt;A fifth of a number is calculated by dividing it by 5.&lt;/p&gt;",
    "feedback": "&lt;p&gt;A fifth of a number is calculated by dividing it by 5.&lt;/p&gt;&lt;p style=\"text-align: center\"&gt;{{Q1}} : 5 = {{A1}}&lt;/p&gt;",
    "seed": {
        "parameters": [
            {
                "name": "Q1",
                "label": null,
                "min": 5,
                "max": 300,
                "step": 5
            }
        ],
        "calculated": [
            {
                "name": "A1",
                "label": "{{function}}",
                "function": "{{Q1}}/5"
            }
        ],
        "uniques": true
    },
    "algorithm": {
        "name": "calculateOperation",
        "params": {
            "method": "equivLiteral",
            "keyboard": "NUMERICAL"
        }
    }
}</v>
      </c>
      <c r="AA344" s="8" t="s">
        <v>1706</v>
      </c>
      <c r="AB344" s="21" t="str">
        <f t="shared" si="2"/>
        <v>M3-NyO-38b-E-1</v>
      </c>
      <c r="AC344" s="21" t="str">
        <f t="shared" si="3"/>
        <v>M3-NyO-38b-E-1-EN</v>
      </c>
      <c r="AD344" s="20" t="s">
        <v>47</v>
      </c>
      <c r="AE344" s="9"/>
      <c r="AF344" s="9" t="s">
        <v>48</v>
      </c>
      <c r="AG344" s="9" t="s">
        <v>49</v>
      </c>
    </row>
    <row r="345" ht="112.5" customHeight="1">
      <c r="A345" s="9" t="s">
        <v>1694</v>
      </c>
      <c r="B345" s="77" t="s">
        <v>1695</v>
      </c>
      <c r="C345" s="9" t="s">
        <v>68</v>
      </c>
      <c r="D345" s="10" t="s">
        <v>36</v>
      </c>
      <c r="E345" s="11"/>
      <c r="F345" s="13" t="s">
        <v>1707</v>
      </c>
      <c r="G345" s="13"/>
      <c r="H345" s="12"/>
      <c r="I345" s="21"/>
      <c r="J345" s="11" t="s">
        <v>92</v>
      </c>
      <c r="K345" s="12" t="s">
        <v>1708</v>
      </c>
      <c r="L345" s="13" t="s">
        <v>1704</v>
      </c>
      <c r="M345" s="14" t="s">
        <v>42</v>
      </c>
      <c r="N345" s="42" t="s">
        <v>1699</v>
      </c>
      <c r="O345" s="15" t="s">
        <v>1705</v>
      </c>
      <c r="P345" s="16"/>
      <c r="Q345" s="21"/>
      <c r="R345" s="18"/>
      <c r="S345" s="18"/>
      <c r="T345" s="18"/>
      <c r="U345" s="18"/>
      <c r="V345" s="18"/>
      <c r="W345" s="18"/>
      <c r="X345" s="21"/>
      <c r="Y345" s="20" t="s">
        <v>45</v>
      </c>
      <c r="Z345" s="13" t="str">
        <f t="shared" si="1"/>
        <v>{
    "id": "M3-NyO-38b-A-1-EN",
    "stimulus": "&lt;p&gt;Only one-fifth of the boys and girls in a school have been vaccinated against the flu. If there are {{Q1}} students in the school, how many have been vaccinated?&lt;/p&gt;",
    "template": "&lt;p&gt;A total of {{response}} students have been vaccinated.&lt;/p&gt;",
    "hint": "&lt;p&gt;A fifth of a number is calculated by dividing it by 5.&lt;/p&gt;",
    "feedback": "&lt;p&gt;A fifth of a number is calculated by dividing it by 5.&lt;/p&gt;&lt;p style=\"text-align: center\"&gt;{{Q1}} : 5 = {{A1}}&lt;/p&gt;",
    "seed": {
        "parameters": [
            {
                "name": "Q1",
                "label": null,
                "min": 100,
                "max": 500,
                "step": 5
            }
        ],
        "calculated": [
            {
                "name": "A1",
                "label": "{{function}}",
                "function": "{{Q1}}/5"
            }
        ],
        "uniques": true
    },
    "algorithm": {
        "name": "calculateOperation",
        "params": {
            "method": "equivLiteral",
            "keyboard": "NUMERICAL"
        }
    }
}</v>
      </c>
      <c r="AA345" s="8" t="s">
        <v>1709</v>
      </c>
      <c r="AB345" s="21" t="str">
        <f t="shared" si="2"/>
        <v>M3-NyO-38b-A-1</v>
      </c>
      <c r="AC345" s="21" t="str">
        <f t="shared" si="3"/>
        <v>M3-NyO-38b-A-1-EN</v>
      </c>
      <c r="AD345" s="20" t="s">
        <v>47</v>
      </c>
      <c r="AE345" s="9"/>
      <c r="AF345" s="9" t="s">
        <v>48</v>
      </c>
      <c r="AG345" s="9" t="s">
        <v>49</v>
      </c>
    </row>
    <row r="346" ht="112.5" customHeight="1">
      <c r="A346" s="9" t="s">
        <v>1694</v>
      </c>
      <c r="B346" s="77" t="s">
        <v>1695</v>
      </c>
      <c r="C346" s="9" t="s">
        <v>68</v>
      </c>
      <c r="D346" s="10" t="s">
        <v>36</v>
      </c>
      <c r="E346" s="11"/>
      <c r="F346" s="13" t="s">
        <v>1710</v>
      </c>
      <c r="G346" s="13"/>
      <c r="H346" s="12" t="s">
        <v>1711</v>
      </c>
      <c r="I346" s="21"/>
      <c r="J346" s="11" t="s">
        <v>92</v>
      </c>
      <c r="K346" s="12" t="s">
        <v>1712</v>
      </c>
      <c r="L346" s="13" t="s">
        <v>1704</v>
      </c>
      <c r="M346" s="49" t="s">
        <v>42</v>
      </c>
      <c r="N346" s="42" t="s">
        <v>1699</v>
      </c>
      <c r="O346" s="15" t="s">
        <v>1705</v>
      </c>
      <c r="P346" s="18"/>
      <c r="Q346" s="21"/>
      <c r="R346" s="18"/>
      <c r="S346" s="18"/>
      <c r="T346" s="18"/>
      <c r="U346" s="18"/>
      <c r="V346" s="18"/>
      <c r="W346" s="18"/>
      <c r="X346" s="21"/>
      <c r="Y346" s="20" t="s">
        <v>45</v>
      </c>
      <c r="Z346" s="13" t="str">
        <f t="shared" si="1"/>
        <v>{
    "id": "M3-NyO-38b-A-2-EN",
    "stimulus": "&lt;p&gt;On an airplane, one-fifth of the seats are occupied. If there are {{Q1}} seats, how many seats are occupied?&lt;/p&gt;",
    "template": "&lt;p&gt;There are {{response}} seats occupied.&lt;/p&gt;",
    "hint": "&lt;p&gt;A fifth of a number is calculated by dividing it by 5.&lt;/p&gt;",
    "feedback": "&lt;p&gt;A fifth of a number is calculated by dividing it by 5.&lt;/p&gt;&lt;p style=\"text-align: center\"&gt;{{Q1}} : 5 = {{A1}}&lt;/p&gt;",
    "seed": {
        "parameters": [
            {
                "name": "Q1",
                "label": null,
                "min": 100,
                "max": 250,
                "step": 5
            }
        ],
        "calculated": [
            {
                "name": "A1",
                "label": "{{function}}",
                "function": "{{Q1}}/5"
            }
        ],
        "uniques": true
    },
    "algorithm": {
        "name": "calculateOperation",
        "params": {
            "method": "equivLiteral",
            "keyboard": "NUMERICAL"
        }
    }
}</v>
      </c>
      <c r="AA346" s="8" t="s">
        <v>1713</v>
      </c>
      <c r="AB346" s="21" t="str">
        <f t="shared" si="2"/>
        <v>M3-NyO-38b-A-2</v>
      </c>
      <c r="AC346" s="21" t="str">
        <f t="shared" si="3"/>
        <v>M3-NyO-38b-A-2-EN</v>
      </c>
      <c r="AD346" s="20" t="s">
        <v>47</v>
      </c>
      <c r="AE346" s="23"/>
      <c r="AF346" s="9" t="s">
        <v>48</v>
      </c>
      <c r="AG346" s="9" t="s">
        <v>49</v>
      </c>
    </row>
    <row r="347" ht="112.5" customHeight="1">
      <c r="A347" s="9" t="s">
        <v>1694</v>
      </c>
      <c r="B347" s="77" t="s">
        <v>1695</v>
      </c>
      <c r="C347" s="9" t="s">
        <v>68</v>
      </c>
      <c r="D347" s="10" t="s">
        <v>36</v>
      </c>
      <c r="E347" s="11"/>
      <c r="F347" s="12" t="s">
        <v>1714</v>
      </c>
      <c r="G347" s="12"/>
      <c r="H347" s="12" t="s">
        <v>1715</v>
      </c>
      <c r="I347" s="21"/>
      <c r="J347" s="11" t="s">
        <v>92</v>
      </c>
      <c r="K347" s="12" t="s">
        <v>1716</v>
      </c>
      <c r="L347" s="13" t="s">
        <v>1704</v>
      </c>
      <c r="M347" s="49" t="s">
        <v>42</v>
      </c>
      <c r="N347" s="42" t="s">
        <v>1699</v>
      </c>
      <c r="O347" s="15" t="s">
        <v>1717</v>
      </c>
      <c r="P347" s="18"/>
      <c r="Q347" s="21"/>
      <c r="R347" s="18"/>
      <c r="S347" s="18"/>
      <c r="T347" s="18"/>
      <c r="U347" s="18"/>
      <c r="V347" s="18"/>
      <c r="W347" s="18"/>
      <c r="X347" s="21"/>
      <c r="Y347" s="20" t="s">
        <v>45</v>
      </c>
      <c r="Z347" s="13" t="str">
        <f t="shared" si="1"/>
        <v>{
    "id": "M3-NyO-38b-A-3-EN",
    "stimulus": "&lt;p&gt;Ruth read the fifth part of a book of {{Q1}} pages. How many pages did she read?&lt;/p&gt;",
    "template": "&lt;p&gt;She read {{response}} pages.&lt;/p&gt;",
    "hint": "&lt;p&gt;A fifth of a number is calculated by dividing it by 5.&lt;/p&gt;",
    "feedback": "&lt;p&gt;A fifth of a number is calculated by dividing it by 5.&lt;/p&gt;&lt;p style=\"text-align: center\"&gt;{{Q1}} : 5 = {{A1}}&lt;/p&gt;",
    "seed": {
        "parameters": [
            {
                "name": "Q1",
                "label": null,
                "min": 100,
                "max": 400,
                "step": 5
            }
        ],
        "calculated": [
            {
                "name": "A1",
                "label": "{{function}}",
                "function": "{{Q1}}/5"
            }
        ],
        "uniques": true
    },
    "algorithm": {
        "name": "calculateOperation",
        "params": {
            "method": "equivLiteral",
            "keyboard": "NUMERICAL"
        }
    }
}</v>
      </c>
      <c r="AA347" s="8" t="s">
        <v>1718</v>
      </c>
      <c r="AB347" s="21" t="str">
        <f t="shared" si="2"/>
        <v>M3-NyO-38b-A-3</v>
      </c>
      <c r="AC347" s="21" t="str">
        <f t="shared" si="3"/>
        <v>M3-NyO-38b-A-3-EN</v>
      </c>
      <c r="AD347" s="20" t="s">
        <v>47</v>
      </c>
      <c r="AE347" s="23"/>
      <c r="AF347" s="9" t="s">
        <v>48</v>
      </c>
      <c r="AG347" s="9" t="s">
        <v>49</v>
      </c>
    </row>
    <row r="348" ht="112.5" customHeight="1">
      <c r="A348" s="9" t="s">
        <v>1694</v>
      </c>
      <c r="B348" s="77" t="s">
        <v>1695</v>
      </c>
      <c r="C348" s="9" t="s">
        <v>68</v>
      </c>
      <c r="D348" s="10" t="s">
        <v>36</v>
      </c>
      <c r="E348" s="11"/>
      <c r="F348" s="12" t="s">
        <v>1719</v>
      </c>
      <c r="G348" s="12"/>
      <c r="H348" s="12" t="s">
        <v>1720</v>
      </c>
      <c r="I348" s="21"/>
      <c r="J348" s="11" t="s">
        <v>92</v>
      </c>
      <c r="K348" s="12" t="s">
        <v>1721</v>
      </c>
      <c r="L348" s="13" t="s">
        <v>1704</v>
      </c>
      <c r="M348" s="49" t="s">
        <v>42</v>
      </c>
      <c r="N348" s="42" t="s">
        <v>1699</v>
      </c>
      <c r="O348" s="15" t="s">
        <v>1722</v>
      </c>
      <c r="P348" s="18"/>
      <c r="Q348" s="21"/>
      <c r="R348" s="18"/>
      <c r="S348" s="18"/>
      <c r="T348" s="18"/>
      <c r="U348" s="18"/>
      <c r="V348" s="18"/>
      <c r="W348" s="18"/>
      <c r="X348" s="21"/>
      <c r="Y348" s="20" t="s">
        <v>45</v>
      </c>
      <c r="Z348" s="13" t="str">
        <f t="shared" si="1"/>
        <v>{
    "id": "M3-NyO-38b-A-4-EN",
    "stimulus": "&lt;p&gt;The tree Lucas planted is one-fifth the size of a tree next to it, which is &lt;span class=\"no-break\"&gt;{{Q1}} cm&lt;/span&gt; tall. How tall is his tree?&lt;/p&gt;",
    "template": "&lt;p&gt;Lucas's tree is &lt;span class=\"no-break\"&gt;{{response}} cm.&lt;/span&gt;&lt;/p&gt;",
    "hint": "&lt;p&gt;One fifth of a number is calculated by dividing it by 5.&lt;/p&gt;",
    "feedback": "&lt;p&gt;One fifth of a number is calculated by dividing it by 5.&lt;/p&gt;&lt;p style=\"text-align: center\"&gt;{{Q1}} : 5 = {{A1}}&lt;/p&gt;",
    "seed": {
        "parameters": [
            {
                "name": "Q1",
                "label": null,
                "min": 165,
                "max": 195,
                "step": 5
            }
        ],
        "calculated": [
            {
                "name": "A1",
                "label": "{{function}}",
                "function": "{{Q1}}/5"
            }
        ],
        "uniques": true
    },
    "algorithm": {
        "name": "calculateOperation",
        "params": {
            "method": "equivLiteral",
            "keyboard": "NUMERICAL"
        }
    }
}</v>
      </c>
      <c r="AA348" s="8" t="s">
        <v>1723</v>
      </c>
      <c r="AB348" s="21" t="str">
        <f t="shared" si="2"/>
        <v>M3-NyO-38b-A-4</v>
      </c>
      <c r="AC348" s="21" t="str">
        <f t="shared" si="3"/>
        <v>M3-NyO-38b-A-4-EN</v>
      </c>
      <c r="AD348" s="20" t="s">
        <v>47</v>
      </c>
      <c r="AE348" s="23"/>
      <c r="AF348" s="9" t="s">
        <v>48</v>
      </c>
      <c r="AG348" s="9" t="s">
        <v>49</v>
      </c>
    </row>
    <row r="349" ht="112.5" customHeight="1">
      <c r="A349" s="9" t="s">
        <v>1694</v>
      </c>
      <c r="B349" s="77" t="s">
        <v>1695</v>
      </c>
      <c r="C349" s="9" t="s">
        <v>68</v>
      </c>
      <c r="D349" s="10" t="s">
        <v>36</v>
      </c>
      <c r="E349" s="11"/>
      <c r="F349" s="13" t="s">
        <v>1724</v>
      </c>
      <c r="G349" s="13"/>
      <c r="H349" s="12" t="s">
        <v>1725</v>
      </c>
      <c r="I349" s="21"/>
      <c r="J349" s="11" t="s">
        <v>92</v>
      </c>
      <c r="K349" s="12" t="s">
        <v>1726</v>
      </c>
      <c r="L349" s="13" t="s">
        <v>1704</v>
      </c>
      <c r="M349" s="49" t="s">
        <v>42</v>
      </c>
      <c r="N349" s="42" t="s">
        <v>1699</v>
      </c>
      <c r="O349" s="15" t="s">
        <v>1727</v>
      </c>
      <c r="P349" s="18"/>
      <c r="Q349" s="21"/>
      <c r="R349" s="18"/>
      <c r="S349" s="18"/>
      <c r="T349" s="18"/>
      <c r="U349" s="18"/>
      <c r="V349" s="18"/>
      <c r="W349" s="18"/>
      <c r="X349" s="21"/>
      <c r="Y349" s="20" t="s">
        <v>45</v>
      </c>
      <c r="Z349" s="13" t="str">
        <f t="shared" si="1"/>
        <v>{
    "id": "M3-NyO-38b-A-5-EN",
    "stimulus": "&lt;p&gt;In a basketball game, one team scored {{Q1}} points. One of the players scored a fifth of those points. How many points did she score?&lt;/p&gt;",
    "template": "&lt;p&gt;She scored {{response}} points.&lt;/p&gt;",
    "hint": "&lt;p&gt;A fifth of a number is calculated by dividing it by 5.&lt;/p&gt;",
    "feedback": "&lt;p&gt;A fifth of a number is calculated by dividing it by 5.&lt;/p&gt;&lt;p style=\"text-align: center\"&gt;{{Q1}} : 5 = {{A1}}&lt;/p&gt;",
    "seed": {
        "parameters": [
            {
                "name": "Q1",
                "label": null,
                "min": 60,
                "max": 120,
                "step": 5
            }
        ],
        "calculated": [
            {
                "name": "A1",
                "label": "{{function}}",
                "function": "{{Q1}}/5"
            }
        ],
        "uniques": true
    },
    "algorithm": {
        "name": "calculateOperation",
        "params": {
            "method": "equivLiteral",
            "keyboard": "NUMERICAL"
        }
    }
}</v>
      </c>
      <c r="AA349" s="8" t="s">
        <v>1728</v>
      </c>
      <c r="AB349" s="21" t="str">
        <f t="shared" si="2"/>
        <v>M3-NyO-38b-A-5</v>
      </c>
      <c r="AC349" s="21" t="str">
        <f t="shared" si="3"/>
        <v>M3-NyO-38b-A-5-EN</v>
      </c>
      <c r="AD349" s="20" t="s">
        <v>47</v>
      </c>
      <c r="AE349" s="23"/>
      <c r="AF349" s="9" t="s">
        <v>48</v>
      </c>
      <c r="AG349" s="9" t="s">
        <v>49</v>
      </c>
    </row>
    <row r="350" ht="112.5" customHeight="1">
      <c r="A350" s="9" t="s">
        <v>1729</v>
      </c>
      <c r="B350" s="24" t="s">
        <v>1730</v>
      </c>
      <c r="C350" s="23" t="s">
        <v>35</v>
      </c>
      <c r="D350" s="10" t="s">
        <v>36</v>
      </c>
      <c r="E350" s="11"/>
      <c r="F350" s="22" t="s">
        <v>1731</v>
      </c>
      <c r="G350" s="22"/>
      <c r="H350" s="24"/>
      <c r="I350" s="68"/>
      <c r="J350" s="23" t="s">
        <v>542</v>
      </c>
      <c r="K350" s="24" t="s">
        <v>1732</v>
      </c>
      <c r="L350" s="24" t="s">
        <v>1733</v>
      </c>
      <c r="M350" s="25" t="s">
        <v>42</v>
      </c>
      <c r="N350" s="32" t="s">
        <v>1734</v>
      </c>
      <c r="O350" s="33" t="s">
        <v>1735</v>
      </c>
      <c r="P350" s="18"/>
      <c r="Q350" s="21"/>
      <c r="R350" s="18"/>
      <c r="S350" s="18"/>
      <c r="T350" s="18"/>
      <c r="U350" s="18"/>
      <c r="V350" s="18"/>
      <c r="W350" s="18"/>
      <c r="X350" s="21"/>
      <c r="Y350" s="20" t="s">
        <v>45</v>
      </c>
      <c r="Z350" s="13" t="str">
        <f t="shared" si="1"/>
        <v>{
    "id": "M3-NyO-39a-I-1-EN",
    "stimulus": "&lt;p&gt;Drag each tenth to the corresponding number.&lt;/p&gt;",
    "hint": "&lt;p&gt;A tenth of a number is calculated by dividing it by 10.&lt;/p&gt;",
    "feedback": "&lt;p&gt;A tenth of a number is calculated by dividing it by 10.&lt;/p&gt;",
    "seed": {
        "parameters": [
            {
                "name": "Q1",
                "label": null,
                "min": 10,
                "max": 99,
                "step": 1
            },
            {
                "name": "Q2",
                "label": null,
                "min": 10,
                "max": 99,
                "step": 1
            },
            {
                "name": "Q3",
                "label": null,
                "min": 10,
                "max": 99,
                "step": 1
            }
        ],
        "calculated": [
            {
                "name": "A1",
                "label": "{{Q1}}",
                "function": "{{Q1}}*10",
                "feedback": "&lt;p&gt;{{function}} : 10 = {{Q1}}&lt;/p&gt;"
            },
            {
                "name": "A2",
                "label": "{{Q2}}",
                "function": "{{Q2}}*10",
                "feedback": "&lt;p&gt;{{function}} : 10 = {{Q2}}&lt;/p&gt;"
            },
            {
                "name": "A3",
                "label": "{{Q3}}",
                "function": "{{Q3}}*10",
                "feedback": "&lt;p&gt;{{function}} : 10 = {{Q3}}&lt;/p&gt;"
            }
        ],
        "uniques": true
    },
    "algorithm": {
        "name": "linkOperationResult",
        "params": {
            "invert": false
        },
        "template": "Match list"
    }
}</v>
      </c>
      <c r="AA350" s="40" t="s">
        <v>1736</v>
      </c>
      <c r="AB350" s="21" t="str">
        <f t="shared" si="2"/>
        <v>M3-NyO-39a-I-1</v>
      </c>
      <c r="AC350" s="21" t="str">
        <f t="shared" si="3"/>
        <v>M3-NyO-39a-I-1-EN</v>
      </c>
      <c r="AD350" s="21"/>
      <c r="AE350" s="23"/>
      <c r="AF350" s="9" t="s">
        <v>48</v>
      </c>
      <c r="AG350" s="9"/>
    </row>
    <row r="351" ht="112.5" customHeight="1">
      <c r="A351" s="9" t="s">
        <v>1729</v>
      </c>
      <c r="B351" s="24" t="s">
        <v>1730</v>
      </c>
      <c r="C351" s="23" t="s">
        <v>50</v>
      </c>
      <c r="D351" s="10" t="s">
        <v>36</v>
      </c>
      <c r="E351" s="11"/>
      <c r="F351" s="24" t="s">
        <v>1737</v>
      </c>
      <c r="G351" s="24"/>
      <c r="H351" s="24"/>
      <c r="I351" s="68"/>
      <c r="J351" s="23" t="s">
        <v>156</v>
      </c>
      <c r="K351" s="24" t="s">
        <v>1738</v>
      </c>
      <c r="L351" s="24" t="s">
        <v>1739</v>
      </c>
      <c r="M351" s="25" t="s">
        <v>42</v>
      </c>
      <c r="N351" s="32" t="s">
        <v>1734</v>
      </c>
      <c r="O351" s="32" t="s">
        <v>1740</v>
      </c>
      <c r="P351" s="18"/>
      <c r="Q351" s="21"/>
      <c r="R351" s="18"/>
      <c r="S351" s="18"/>
      <c r="T351" s="18"/>
      <c r="U351" s="18"/>
      <c r="V351" s="18"/>
      <c r="W351" s="18"/>
      <c r="X351" s="21"/>
      <c r="Y351" s="20" t="s">
        <v>45</v>
      </c>
      <c r="Z351" s="13" t="str">
        <f t="shared" si="1"/>
        <v>{
    "id": "M3-NyO-39a-E-1-EN",
    "stimulus": "&lt;p&gt;Calculate the tenth part of the following number.&lt;/p&gt;",
    "template": "&lt;p style=\"text-align: center\"&gt;{{T1}}: {{response}}&lt;/p&gt;",
    "hint": "&lt;p&gt;A tenth of a number is calculated by dividing it by 10.&lt;/p&gt;",
    "feedback": "&lt;p&gt;A tenth of a number is calculated by dividing it by 10.&lt;/p&gt;&lt;p style=\"text-align: center\"&gt;{{T1}} : 10 = {{Q1}}&lt;/p&gt;",
    "seed": {
        "parameters": [
            {
                "name": "Q1",
                "label": null,
                "min": 10,
                "max": 99,
                "step": 1
            },
            {
                "name": "Q2",
                "label": null,
                "min": 10,
                "max": 99,
                "step": 1
            }
        ],
        "calculated": [
            {
                "name": "T1",
                "label": "{{function}}",
                "function": "{{Q1}}*10",
                "temp": true
            },
            {
                "name": "A1",
                "label": "{{function}}",
                "function": "{{Q1}}"
            }
        ],
        "uniques": true
    },
    "algorithm": {
        "name": "calculateOperation",
        "params": {
            "method": "equivLiteral",
            "keyboard": "NUMERICAL"
        }
    }
}</v>
      </c>
      <c r="AA351" s="8" t="s">
        <v>1741</v>
      </c>
      <c r="AB351" s="21" t="str">
        <f t="shared" si="2"/>
        <v>M3-NyO-39a-E-1</v>
      </c>
      <c r="AC351" s="21" t="str">
        <f t="shared" si="3"/>
        <v>M3-NyO-39a-E-1-EN</v>
      </c>
      <c r="AD351" s="21"/>
      <c r="AE351" s="23"/>
      <c r="AF351" s="9" t="s">
        <v>48</v>
      </c>
      <c r="AG351" s="9"/>
    </row>
    <row r="352" ht="112.5" customHeight="1">
      <c r="A352" s="9" t="s">
        <v>1729</v>
      </c>
      <c r="B352" s="24" t="s">
        <v>1730</v>
      </c>
      <c r="C352" s="23" t="s">
        <v>68</v>
      </c>
      <c r="D352" s="10" t="s">
        <v>36</v>
      </c>
      <c r="E352" s="11"/>
      <c r="F352" s="22" t="s">
        <v>1742</v>
      </c>
      <c r="G352" s="22"/>
      <c r="H352" s="36"/>
      <c r="I352" s="82"/>
      <c r="J352" s="23" t="s">
        <v>156</v>
      </c>
      <c r="K352" s="24" t="s">
        <v>1743</v>
      </c>
      <c r="L352" s="24" t="s">
        <v>1739</v>
      </c>
      <c r="M352" s="25" t="s">
        <v>42</v>
      </c>
      <c r="N352" s="32" t="s">
        <v>1734</v>
      </c>
      <c r="O352" s="32" t="s">
        <v>1740</v>
      </c>
      <c r="P352" s="18"/>
      <c r="Q352" s="21"/>
      <c r="R352" s="18"/>
      <c r="S352" s="18"/>
      <c r="T352" s="18"/>
      <c r="U352" s="18"/>
      <c r="V352" s="18"/>
      <c r="W352" s="18"/>
      <c r="X352" s="21"/>
      <c r="Y352" s="20" t="s">
        <v>45</v>
      </c>
      <c r="Z352" s="13" t="str">
        <f t="shared" si="1"/>
        <v>{
    "id": "M3-NyO-39a-A-1-EN",
    "stimulus": "&lt;p&gt;Jason wants to read one tenth of a {{T1}} page book every day. How many pages will he read each day?&lt;/P&gt;",
    "template": "&lt;p&gt;He will read {{response}} pages each day.&lt;/p&gt;",
    "hint": "&lt;p&gt;A tenth of a number is calculated by dividing it by 10.&lt;/p&gt;",
    "feedback": "&lt;p&gt;A tenth of a number is calculated by dividing it by 10.&lt;/p&gt;&lt;p style=\"text-align: center\"&gt;{{T1}} : 10 = {{Q1}}&lt;/p&gt;",
    "seed": {
        "parameters": [
            {
                "name": "Q1",
                "label": null,
                "min": 20,
                "max": 40,
                "step": 1
            }
        ],
        "calculated": [
            {
                "name": "T1",
                "label": "{{function}}",
                "function": "{{Q1}}*10",
                "temp": true
            },
            {
                "name": "A1",
                "label": "{{function}}",
                "function": "{{Q1}}"
            }
        ],
        "uniques": true
    },
    "algorithm": {
        "name": "calculateOperation",
        "params": {
            "method": "equivLiteral",
            "keyboard": "NUMERICAL"
        }
    }
}</v>
      </c>
      <c r="AA352" s="8" t="s">
        <v>1744</v>
      </c>
      <c r="AB352" s="21" t="str">
        <f t="shared" si="2"/>
        <v>M3-NyO-39a-A-1</v>
      </c>
      <c r="AC352" s="21" t="str">
        <f t="shared" si="3"/>
        <v>M3-NyO-39a-A-1-EN</v>
      </c>
      <c r="AD352" s="21"/>
      <c r="AE352" s="23"/>
      <c r="AF352" s="9" t="s">
        <v>48</v>
      </c>
      <c r="AG352" s="9"/>
    </row>
    <row r="353" ht="112.5" customHeight="1">
      <c r="A353" s="9" t="s">
        <v>1729</v>
      </c>
      <c r="B353" s="24" t="s">
        <v>1730</v>
      </c>
      <c r="C353" s="23" t="s">
        <v>68</v>
      </c>
      <c r="D353" s="10" t="s">
        <v>36</v>
      </c>
      <c r="E353" s="11"/>
      <c r="F353" s="22" t="s">
        <v>1745</v>
      </c>
      <c r="G353" s="22"/>
      <c r="H353" s="36"/>
      <c r="I353" s="82"/>
      <c r="J353" s="23" t="s">
        <v>156</v>
      </c>
      <c r="K353" s="24" t="s">
        <v>1746</v>
      </c>
      <c r="L353" s="24" t="s">
        <v>1739</v>
      </c>
      <c r="M353" s="25" t="s">
        <v>42</v>
      </c>
      <c r="N353" s="32" t="s">
        <v>1734</v>
      </c>
      <c r="O353" s="32" t="s">
        <v>1740</v>
      </c>
      <c r="P353" s="18"/>
      <c r="Q353" s="21"/>
      <c r="R353" s="18"/>
      <c r="S353" s="18"/>
      <c r="T353" s="18"/>
      <c r="U353" s="18"/>
      <c r="V353" s="18"/>
      <c r="W353" s="18"/>
      <c r="X353" s="21"/>
      <c r="Y353" s="20" t="s">
        <v>45</v>
      </c>
      <c r="Z353" s="13" t="str">
        <f t="shared" si="1"/>
        <v>{
    "id": "M3-NyO-39a-A-2-EN",
    "stimulus": "&lt;p&gt;A teacher has prepared {{T1}} music activities and wants her students to do a tenth of them in class each week. How many activities will they do each week?&lt;/p&gt;",
    "template": "&lt;p&gt;They will do {{response}} activities.&lt;/p&gt;",
    "hint": "&lt;p&gt;A tenth of a number is calculated by dividing it by 10.&lt;/p&gt;",
    "feedback": "&lt;p&gt;A tenth of a number is calculated by dividing it by 10.&lt;/p&gt;&lt;p style=\"text-align: center\"&gt;{{T1}} : 10 = {{Q1}}&lt;/p&gt;",
    "seed": {
        "parameters": [
            {
                "name": "Q1",
                "label": null,
                "min": 2,
                "max": 9,
                "step": 1
            }
        ],
        "calculated": [
            {
                "name": "T1",
                "label": "{{function}}",
                "function": "{{Q1}}*10",
                "temp": true
            },
            {
                "name": "A1",
                "label": "{{function}}",
                "function": "{{Q1}}"
            }
        ],
        "uniques": true
    },
    "algorithm": {
        "name": "calculateOperation",
        "params": {
            "method": "equivLiteral",
            "keyboard": "NUMERICAL"
        }
    }
}</v>
      </c>
      <c r="AA353" s="8" t="s">
        <v>1747</v>
      </c>
      <c r="AB353" s="21" t="str">
        <f t="shared" si="2"/>
        <v>M3-NyO-39a-A-2</v>
      </c>
      <c r="AC353" s="21" t="str">
        <f t="shared" si="3"/>
        <v>M3-NyO-39a-A-2-EN</v>
      </c>
      <c r="AD353" s="21"/>
      <c r="AE353" s="23"/>
      <c r="AF353" s="9" t="s">
        <v>48</v>
      </c>
      <c r="AG353" s="9"/>
    </row>
    <row r="354" ht="112.5" customHeight="1">
      <c r="A354" s="9" t="s">
        <v>1729</v>
      </c>
      <c r="B354" s="24" t="s">
        <v>1730</v>
      </c>
      <c r="C354" s="23" t="s">
        <v>68</v>
      </c>
      <c r="D354" s="10" t="s">
        <v>36</v>
      </c>
      <c r="E354" s="11"/>
      <c r="F354" s="22" t="s">
        <v>1748</v>
      </c>
      <c r="G354" s="22"/>
      <c r="H354" s="36"/>
      <c r="I354" s="82"/>
      <c r="J354" s="23" t="s">
        <v>156</v>
      </c>
      <c r="K354" s="24" t="s">
        <v>1749</v>
      </c>
      <c r="L354" s="24" t="s">
        <v>1739</v>
      </c>
      <c r="M354" s="25" t="s">
        <v>42</v>
      </c>
      <c r="N354" s="32" t="s">
        <v>1734</v>
      </c>
      <c r="O354" s="32" t="s">
        <v>1740</v>
      </c>
      <c r="P354" s="18"/>
      <c r="Q354" s="21"/>
      <c r="R354" s="18"/>
      <c r="S354" s="18"/>
      <c r="T354" s="18"/>
      <c r="U354" s="18"/>
      <c r="V354" s="18"/>
      <c r="W354" s="18"/>
      <c r="X354" s="21"/>
      <c r="Y354" s="20" t="s">
        <v>45</v>
      </c>
      <c r="Z354" s="13" t="str">
        <f t="shared" si="1"/>
        <v>{
    "id": "M3-NyO-39a-A-3-EN",
    "stimulus": "&lt;p&gt;A grandfather wants to distribute ${{T1}} among his grandchildren, so that each one receives a tenth. How much will he give each?&lt;/p&gt;",
    "template": "&lt;p&gt;Each grandchild will receive ${{response}}.&lt;/p&gt;",
    "hint": "&lt;p&gt;A tenth of a number is calculated by dividing it by 10.&lt;/p&gt;",
    "feedback": "&lt;p&gt;A tenth of a number is calculated by dividing it by 10.&lt;/p&gt;&lt;p style=\"text-align: center\"&gt;{{T1}} : 10 = {{Q1}}&lt;/p&gt;",
    "seed": {
        "parameters": [
            {
                "name": "Q1",
                "label": null,
                "min": 5,
                "max": 20,
                "step": 1
            }
        ],
        "calculated": [
            {
                "name": "T1",
                "label": "{{function}}",
                "function": "{{Q1}}*10",
                "temp": true
            },
            {
                "name": "A1",
                "label": "{{function}}",
                "function": "{{Q1}}"
            }
        ],
        "uniques": true
    },
    "algorithm": {
        "name": "calculateOperation",
        "params": {
            "method": "equivLiteral",
            "keyboard": "NUMERICAL"
        }
    }
}</v>
      </c>
      <c r="AA354" s="8" t="s">
        <v>1750</v>
      </c>
      <c r="AB354" s="21" t="str">
        <f t="shared" si="2"/>
        <v>M3-NyO-39a-A-3</v>
      </c>
      <c r="AC354" s="21" t="str">
        <f t="shared" si="3"/>
        <v>M3-NyO-39a-A-3-EN</v>
      </c>
      <c r="AD354" s="21"/>
      <c r="AE354" s="23"/>
      <c r="AF354" s="9" t="s">
        <v>48</v>
      </c>
      <c r="AG354" s="9"/>
    </row>
    <row r="355" ht="112.5" customHeight="1">
      <c r="A355" s="9" t="s">
        <v>1751</v>
      </c>
      <c r="B355" s="77" t="s">
        <v>1752</v>
      </c>
      <c r="C355" s="9" t="s">
        <v>35</v>
      </c>
      <c r="D355" s="10" t="s">
        <v>36</v>
      </c>
      <c r="E355" s="11"/>
      <c r="F355" s="13" t="s">
        <v>1753</v>
      </c>
      <c r="G355" s="13"/>
      <c r="H355" s="12" t="s">
        <v>1754</v>
      </c>
      <c r="I355" s="21" t="s">
        <v>38</v>
      </c>
      <c r="J355" s="11" t="s">
        <v>39</v>
      </c>
      <c r="K355" s="12" t="s">
        <v>1755</v>
      </c>
      <c r="L355" s="13" t="s">
        <v>1756</v>
      </c>
      <c r="M355" s="11" t="s">
        <v>42</v>
      </c>
      <c r="N355" s="12" t="s">
        <v>1757</v>
      </c>
      <c r="O355" s="13" t="s">
        <v>1758</v>
      </c>
      <c r="P355" s="18"/>
      <c r="Q355" s="21"/>
      <c r="R355" s="18"/>
      <c r="S355" s="18"/>
      <c r="T355" s="18"/>
      <c r="U355" s="18"/>
      <c r="V355" s="18"/>
      <c r="W355" s="18"/>
      <c r="X355" s="21"/>
      <c r="Y355" s="20" t="s">
        <v>45</v>
      </c>
      <c r="Z355" s="13" t="str">
        <f t="shared" si="1"/>
        <v>{
    "id": "M3-NyO-25a-I-1-EN",
    "stimulus": "&lt;p&gt;Drag each fraction to its equivalent.&lt;/p&gt;",
    "hint": "&lt;p&gt;Equivalent fractions represent the same amount.&lt;/p&gt;",
    "feedback": "&lt;p&gt;To get an equivalent fraction, you need to multiply or divide the numerator and denominator by the same number.&lt;/p&gt;",
    "seed": {
        "parameters": [
            {
                "name": "Q1",
                "label": null,
                "min": 2,
                "max": 5,
                "step": 1
            },
            {
                "name": "Q2",
                "label": null,
                "min": 2,
                "max": 5,
                "step": 1
            },
            {
                "name": "Q3",
                "label": null,
                "min": 2,
                "max": 5,
                "step": 1
            },
            {
                "name": "Q4",
                "label": null,
                "min": 2,
                "max": 5,
                "step": 1
            }
        ],
        "calculated": [
            {
                "name": "T1",
                "label": "{{function}}",
                "function": "{{Q1}}+{{Q2}}",
                "temp": true
            },
            {
                "name": "T2",
                "label": "{{function}}",
                "function": "{{Q2}}+{{Q3}}",
                "temp": true
            },
            {
                "name": "T3",
                "label": "{{function}}",
                "function": "{{Q3}}+{{Q4}}",
                "temp": true
            },
            {
                "name": "T4",
                "label": "{{function}}",
                "function": "{{Q4}}+{{Q1}}",
                "temp": true
            },
            {
                "name": "T5",
                "label": "{{function}}",
                "function": "{{Q1}}*{{Q4}}",
                "temp": true
            },
            {
                "name": "T6",
                "label": "{{function}}",
                "function": "({{Q1}}+{{Q2}})*{{Q4}}",
                "temp": true
            },
            {
                "name": "T7",
                "label": "{{function}}",
                "function": "{{Q2}}*{{Q3}}",
                "temp": true
            },
            {
                "name": "T8",
                "label": "{{function}}",
                "function": "({{Q2}}+{{Q3}})*{{Q3}}",
                "temp": true
            },
            {
                "name": "T9",
                "label": "{{function}}",
                "function": "{{Q3}}*{{Q2}}",
                "temp": true
            },
            {
                "name": "T10",
                "label": "{{function}}",
                "function": "({{Q3}}+{{Q4}})*{{Q2}}",
                "temp": true
            },
            {
                "name": "T11",
                "label": "{{function}}",
                "function": "{{Q4}}*{{Q1}}",
                "temp": true
            },
            {
                "name": "T12",
                "label": "{{function}}",
                "function": "({{Q4}}+{{Q1}})*{{Q1}}",
                "temp": true
            },
            {
                "name": "A1",
                "label": "&lt;span class=\"fr-math-v2 fr-draggable\" contenteditable=\"false\" data-original-math=\"\\(\\frac{{{Q1}}}{{{T1}}}\\)\" draggable=\"true\"&gt;\\(\\frac{{{Q1}}}{{{T1}}}\\)&lt;/span&gt;",
                "function": "&lt;span class=\"fr-math-v2 fr-draggable\" contenteditable=\"false\" data-original-math=\"\\(\\frac{{{T5}}}{{{T6}}}\\)\" draggable=\"true\"&gt;\\(\\frac{{{T5}}}{{{T6}}}\\)&lt;/span&gt;",
                "feedback": "&lt;p&gt;Multiplying the numerator and denominator in &lt;span class=\"fr-math-v2 fr-draggable\" contenteditable=\"false\" data-original-math=\"\\(\\frac{{{Q1}}}{{{T1}}}\\)\" draggable=\"true\"&gt;\\(\\frac{{{Q1}}}{{{T1}}}\\)&lt;/span&gt; by {{Q4}} gives {{function}}.&lt;/p&gt;"
            },
            {
                "name": "A2",
                "label": "&lt;span class=\"fr-math-v2 fr-draggable\" contenteditable=\"false\" data-original-math=\"\\(\\frac{{{Q2}}}{{{T2}}}\\)\" draggable=\"true\"&gt;\\(\\frac{{{Q2}}}{{{T2}}}\\)&lt;/span&gt;",
                "function": "&lt;span class=\"fr-math-v2 fr-draggable\" contenteditable=\"false\" data-original-math=\"\\(\\frac{{{T7}}}{{{T8}}}\\)\" draggable=\"true\"&gt;\\(\\frac{{{T7}}}{{{T8}}}\\)&lt;/span&gt;",
                "feedback": "&lt;p&gt;Multiplying the numerator and denominator in &lt;span class=\"fr-math-v2 fr-draggable\" contenteditable=\"false\" data-original-math=\"\\(\\frac{{{Q2}}}{{{T2}}}\\)\" draggable=\"true\"&gt;\\(\\frac{{{Q2}}}{{{T2}}}\\)&lt;/span&gt; by {{Q3}} gives {{function}}.&lt;/p&gt;"
            },
            {
                "name": "A3",
                "label": "&lt;span class=\"fr-math-v2 fr-draggable\" contenteditable=\"false\" data-original-math=\"\\(\\frac{{{T9}}}{{{T10}}}\\)\" draggable=\"true\"&gt;\\(\\frac{{{T9}}}{{{T10}}}\\)&lt;/span&gt;",
                "function": "&lt;span class=\"fr-math-v2 fr-draggable\" contenteditable=\"false\" data-original-math=\"\\(\\frac{{{Q3}}}{{{T3}}}\\)\" draggable=\"true\"&gt;\\(\\frac{{{Q3}}}{{{T3}}}\\)&lt;/span&gt;",
                "feedback": "&lt;p&gt;Dividing the numerator and denominator in &lt;span class=\"fr-math-v2 fr-draggable\" contenteditable=\"false\" data-original-math=\"\\(\\frac{{{T9}}}{{{T10}}}\\)\" draggable=\"true\"&gt;\\(\\frac{{{T9}}}{{{T10}}}\\)&lt;/span&gt; by {{Q2}} gives {{function}}.&lt;/p&gt;"
            },
            {
                "name": "A4",
                "label": "&lt;span class=\"fr-math-v2 fr-draggable\" contenteditable=\"false\" data-original-math=\"\\(\\frac{{{T11}}}{{{T12}}}\\)\" draggable=\"true\"&gt;\\(\\frac{{{T11}}}{{{T12}}}\\)&lt;/span&gt;",
                "function": "&lt;span class=\"fr-math-v2 fr-draggable\" contenteditable=\"false\" data-original-math=\"\\(\\frac{{{Q4}}}{{{T4}}}\\)\" draggable=\"true\"&gt;\\(\\frac{{{Q4}}}{{{T4}}}\\)&lt;/span&gt;",
                "feedback": "&lt;p&gt;Dividing the numerator and denominator in &lt;span class=\"fr-math-v2 fr-draggable\" contenteditable=\"false\" data-original-math=\"\\(\\frac{{{T11}}}{{{T12}}}\\)\" draggable=\"true\"&gt;\\(\\frac{{{T11}}}{{{T12}}}\\)&lt;/span&gt; by {{Q1}} gives {{function}}.&lt;/p&gt;"
            }
        ],
        "uniques": true
    },
    "algorithm": {
        "name": "linkOperationResult",
        "params": {
            "invert": true
        },
        "template": "Match list"
    }
}</v>
      </c>
      <c r="AA355" s="40" t="s">
        <v>1759</v>
      </c>
      <c r="AB355" s="21" t="str">
        <f t="shared" si="2"/>
        <v>M3-NyO-25a-I-1</v>
      </c>
      <c r="AC355" s="21" t="str">
        <f t="shared" si="3"/>
        <v>M3-NyO-25a-I-1-EN</v>
      </c>
      <c r="AD355" s="20" t="s">
        <v>47</v>
      </c>
      <c r="AE355" s="23"/>
      <c r="AF355" s="41"/>
      <c r="AG355" s="9" t="s">
        <v>49</v>
      </c>
    </row>
    <row r="356" ht="112.5" customHeight="1">
      <c r="A356" s="9" t="s">
        <v>1751</v>
      </c>
      <c r="B356" s="77" t="s">
        <v>1752</v>
      </c>
      <c r="C356" s="9" t="s">
        <v>50</v>
      </c>
      <c r="D356" s="10" t="s">
        <v>36</v>
      </c>
      <c r="E356" s="11"/>
      <c r="F356" s="12" t="s">
        <v>1760</v>
      </c>
      <c r="G356" s="12"/>
      <c r="H356" s="12" t="s">
        <v>1761</v>
      </c>
      <c r="I356" s="21" t="s">
        <v>38</v>
      </c>
      <c r="J356" s="11" t="s">
        <v>92</v>
      </c>
      <c r="K356" s="13" t="s">
        <v>1762</v>
      </c>
      <c r="L356" s="13" t="s">
        <v>1763</v>
      </c>
      <c r="M356" s="11" t="s">
        <v>42</v>
      </c>
      <c r="N356" s="26" t="s">
        <v>1757</v>
      </c>
      <c r="O356" s="8" t="s">
        <v>1764</v>
      </c>
      <c r="P356" s="18"/>
      <c r="Q356" s="21"/>
      <c r="R356" s="18"/>
      <c r="S356" s="18"/>
      <c r="T356" s="18"/>
      <c r="U356" s="18"/>
      <c r="V356" s="18"/>
      <c r="W356" s="18"/>
      <c r="X356" s="21"/>
      <c r="Y356" s="20" t="s">
        <v>45</v>
      </c>
      <c r="Z356" s="13" t="str">
        <f t="shared" si="1"/>
        <v>{
    "id": "M3-NyO-25a-E-1-EN",
    "stimulus": "&lt;p&gt;What must be the value of '?' for the following fractions to be equivalent?&lt;/p&gt;",
    "template": "&lt;p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
    "hint": "&lt;p&gt;Equivalent fractions represent the same amount.&lt;/p&gt;",
    "feedback": "&lt;p&gt;To get an equivalent fraction, you need to multiply or divide the numerator and denominator by the same number.&lt;/p&gt;&lt;p&gt;Multiplying {{T1}} by {{Q3}} gives {{T2}}. Therefore, the value of ? is: {{Q1}} × {{Q3}} = {{A1}}.&lt;/p&gt;",
    "seed": {
        "parameters": [
            {
                "name": "Q1",
                "label": null,
                "min": 1,
                "max": 5,
                "step": 1
            },
            {
                "name": "Q2",
                "label": null,
                "min": 1,
                "max": 5,
                "step": 1
            },
            {
                "name": "Q3",
                "label": null,
                "min": 2,
                "max": 4,
                "step": 1
            }
        ],
        "calculated": [
            {
                "name": "T1",
                "function": "{{Q1}}+{{Q2}}",
                "temp": true
            },
            {
                "name": "T2",
                "function": "({{Q1}}+{{Q2}})*{{Q3}}",
                "temp": true
            },
            {
                "name": "A1",
                "label": "",
                "function": "{{Q1}}*{{Q3}}"
            }
        ],
        "uniques": true
    },
    "algorithm": {
        "name": "calculateOperation",
        "params": {
            "method": "equivLiteral",
            "keyboard": "NUMERICAL"
        }
    }
}</v>
      </c>
      <c r="AA356" s="8" t="s">
        <v>1765</v>
      </c>
      <c r="AB356" s="21" t="str">
        <f t="shared" si="2"/>
        <v>M3-NyO-25a-E-1</v>
      </c>
      <c r="AC356" s="21" t="str">
        <f t="shared" si="3"/>
        <v>M3-NyO-25a-E-1-EN</v>
      </c>
      <c r="AD356" s="20" t="s">
        <v>47</v>
      </c>
      <c r="AE356" s="53"/>
      <c r="AF356" s="41"/>
      <c r="AG356" s="9" t="s">
        <v>49</v>
      </c>
    </row>
    <row r="357" ht="112.5" customHeight="1">
      <c r="A357" s="9" t="s">
        <v>1751</v>
      </c>
      <c r="B357" s="77" t="s">
        <v>1752</v>
      </c>
      <c r="C357" s="9" t="s">
        <v>50</v>
      </c>
      <c r="D357" s="10" t="s">
        <v>36</v>
      </c>
      <c r="E357" s="11"/>
      <c r="F357" s="12" t="s">
        <v>1766</v>
      </c>
      <c r="G357" s="12"/>
      <c r="H357" s="12" t="s">
        <v>1761</v>
      </c>
      <c r="I357" s="21" t="s">
        <v>38</v>
      </c>
      <c r="J357" s="11" t="s">
        <v>92</v>
      </c>
      <c r="K357" s="13" t="s">
        <v>1762</v>
      </c>
      <c r="L357" s="13" t="s">
        <v>1767</v>
      </c>
      <c r="M357" s="11" t="s">
        <v>42</v>
      </c>
      <c r="N357" s="26" t="s">
        <v>1757</v>
      </c>
      <c r="O357" s="8" t="s">
        <v>1768</v>
      </c>
      <c r="P357" s="18"/>
      <c r="Q357" s="21"/>
      <c r="R357" s="18"/>
      <c r="S357" s="18"/>
      <c r="T357" s="18"/>
      <c r="U357" s="18"/>
      <c r="V357" s="18"/>
      <c r="W357" s="18"/>
      <c r="X357" s="21"/>
      <c r="Y357" s="20" t="s">
        <v>45</v>
      </c>
      <c r="Z357" s="13" t="str">
        <f t="shared" si="1"/>
        <v>{
    "id": "M3-NyO-25a-E-2-EN",
    "stimulus": "&lt;p&gt;What must be the value of '?' for the following fractions to be equivalent?&lt;/p&gt;",
    "template": "&lt;p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
    "hint": "&lt;p&gt;Equivalent fractions represent the same amount.&lt;/p&gt;",
    "feedback": "&lt;p&gt;To get an equivalent fraction, you need to multiply or divide the numerator and denominator by the same number.&lt;/p&gt;&lt;p&gt;Dividing {{T2}} by {{Q3}} gives {{T3}}. Therefore, the value of ? is: {{T1}} : {{Q3}} = {{A1}}.&lt;/p&gt;",
    "seed": {
        "parameters": [
            {
                "name": "Q1",
                "label": null,
                "min": 1,
                "max": 5,
                "step": 1
            },
            {
                "name": "Q2",
                "label": null,
                "min": 1,
                "max": 5,
                "step": 1
            },
            {
                "name": "Q3",
                "label": null,
                "min": 2,
                "max": 4,
                "step": 1
            }
        ],
        "calculated": [
            {
                "name": "T1",
                "function": "{{Q1}}*{{Q3}}",
                "temp": true
            },
            {
                "name": "T2",
                "function": "({{Q1}}+{{Q2}})*{{Q3}}",
                "temp": true
            },
            {
                "name": "T3",
                "function": "({{Q1}}+{{Q2}})",
                "temp": true
            },
            {
                "name": "A1",
                "label": "",
                "function": "{{Q1}}"
            }
        ],
        "uniques": true
    },
    "algorithm": {
        "name": "calculateOperation",
        "params": {
            "method": "equivLiteral",
            "keyboard": "NUMERICAL"
        }
    }
}</v>
      </c>
      <c r="AA357" s="8" t="s">
        <v>1769</v>
      </c>
      <c r="AB357" s="21" t="str">
        <f t="shared" si="2"/>
        <v>M3-NyO-25a-E-2</v>
      </c>
      <c r="AC357" s="21" t="str">
        <f t="shared" si="3"/>
        <v>M3-NyO-25a-E-2-EN</v>
      </c>
      <c r="AD357" s="20" t="s">
        <v>47</v>
      </c>
      <c r="AE357" s="53"/>
      <c r="AF357" s="41"/>
      <c r="AG357" s="9" t="s">
        <v>49</v>
      </c>
    </row>
    <row r="358" ht="112.5" customHeight="1">
      <c r="A358" s="9" t="s">
        <v>1751</v>
      </c>
      <c r="B358" s="77" t="s">
        <v>1752</v>
      </c>
      <c r="C358" s="9" t="s">
        <v>68</v>
      </c>
      <c r="D358" s="10" t="s">
        <v>36</v>
      </c>
      <c r="E358" s="11"/>
      <c r="F358" s="13" t="s">
        <v>1770</v>
      </c>
      <c r="G358" s="13"/>
      <c r="H358" s="12" t="s">
        <v>1771</v>
      </c>
      <c r="I358" s="21" t="s">
        <v>38</v>
      </c>
      <c r="J358" s="11" t="s">
        <v>92</v>
      </c>
      <c r="K358" s="12" t="s">
        <v>1772</v>
      </c>
      <c r="L358" s="13" t="s">
        <v>1773</v>
      </c>
      <c r="M358" s="14" t="s">
        <v>322</v>
      </c>
      <c r="N358" s="30"/>
      <c r="O358" s="16"/>
      <c r="P358" s="16"/>
      <c r="Q358" s="17"/>
      <c r="R358" s="8"/>
      <c r="S358" s="8" t="s">
        <v>1774</v>
      </c>
      <c r="T358" s="8" t="s">
        <v>1775</v>
      </c>
      <c r="U358" s="18" t="s">
        <v>1776</v>
      </c>
      <c r="V358" s="8" t="s">
        <v>1777</v>
      </c>
      <c r="W358" s="8" t="s">
        <v>1778</v>
      </c>
      <c r="X358" s="13"/>
      <c r="Y358" s="20" t="s">
        <v>45</v>
      </c>
      <c r="Z358" s="13" t="str">
        <f t="shared" si="1"/>
        <v>{
    "id": "M3-NyO-25a-A-1-EN",
    "seed": {
        "parameters": [
            {
                "name": "Q1",
                "label": null,
                "min": 1,
                "max": 4,
                "step": 1
            },
            {
                "name": "Q2",
                "label": null,
                "min": 1,
                "max": 4,
                "step": 1
            },
            {
                "name": "Q3",
                "label": null,
                "min": 2,
                "max": 4,
                "step": 1
            }
        ],
        "uniques": true
    },
    "scaffolding": [
        {
            "id": "step-0",
            "stimulus": "&lt;p&gt;Andrew and Mike have eaten &lt;span class=\"fr-math-v2 fr-draggable\" contenteditable=\"false\" data-original-math=\"\\(\\frac {{{Q1}}}{{{T1}}}\\)\" draggable=\"true\"&gt;\\(\\frac{{{Q1}}}{{{T1}}}\\) &lt;/span&gt; of a rack of ribs. How would you write this fraction if the denominator was {{T3}}?&lt;/p&gt;",
            "template": "&lt;p&gt;The fraction would be {{response}}.&lt;/p&gt;",
            "seed": {
                "parameters": [],
                "calculated": [
                    {
                        "name": "T1",
                        "function": "{{Q1}}+{{Q2}}",
                        "temp": true
                    },
                    {
                        "name": "T2",
                        "function": "{{Q1}}*{{Q3}}",
                        "temp": true
                    },
                    {
                        "name": "T3",
                        "function": "({{Q1}}+{{Q2}})*{{Q3}}",
                        "temp": true
                    },
                    {
                        "name": "0-A1",
                        "label": "{{function}}",
                        "function": "\\frac{{{T2}}}{{{T3}}}"
                    }
                ]
            },
            "algorithm": {
                "name": "calculateOperation",
                "params": {
                    "method": "equivSymbolic",
                    "keyboard": "INTERMEDIATE"
                }
            }
        },
        {
            "id": "step-1",
            "stimulus": "&lt;p&gt;What fraction the rack of ribs have Andrew and Mike eaten?&lt;/p&gt;",
            "template": "&lt;p&gt;They have eaten {{response}} of the rack of ribs.&lt;/p&gt;",
            "seed": {
                "parameters": [],
                "calculated": [
                    {
                        "name": "T1",
                        "function": "{{Q1}}+{{Q2}}",
                        "temp": true
                    },
                    {
                        "name": "1-A1",
                        "label": "{{function}}",
                        "function": "\\frac{{{Q1}}}{{{T1}}}"
                    }
                ]
            },
            "algorithm": {
                "name": "calculateOperation",
                "params": {
                    "method": "equivLiteral",
                    "keyboard": "INTERMEDIATE"
                }
            }
        },
        {
            "id": "step-2",
            "stimulus": "&lt;p&gt;What does the statement ask for?&lt;/p&gt;",
            "seed": {
                "calculated": [
                    {
                        "name": "T3",
                        "function": "({{Q1}}+{{Q2}})*{{Q3}}",
                        "temp": true
                    },
                    {
                        "name": "2-A1",
                        "label": "&lt;p&gt;An equivalent fraction with denominator {{T3}}.&lt;/p&gt;"
                    },
                    {
                        "name": "2-A2",
                        "label": "&lt;p&gt;An equivalent fraction with numerator {{T3}}.&lt;/p&gt;",
                        "incorrect": true
                    },
                    {
                        "name": "2-A3",
                        "label": "&lt;p&gt;A non-equivalent fraction with denominator {{Q1}}.&lt;/p&gt;",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multiplied by?&lt;/p &gt;&lt;p&gt;&lt;span class=\"fr-math-v2 fr-draggable\" contenteditable=\"false\" data-original-math=\"\\(\\frac{{{Q1}}}{{{T1}}}\\)\" draggable=\"true\"&gt;\\(\\frac{{{Q1}}}{{{T1}}}\\)&lt;/span&gt; = &lt;span class= \"fr-math-v2 fr-draggable\" contenteditable=\"false\" data-original-math=\"\\(\\frac{{{?}}}{{{T3}}}\\) \" draggable=\"true\"&gt;\\(\\frac{{{?}}}{{{T3}}}\\)&lt;/span&gt;&lt;/p&gt;",
            "template": "&lt;p&gt;Multiplying {{T1}} by {{response}} gives {{T3}}.&lt;/p&gt;",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"&lt;p&gt;Since {{T3}} was obtained by multiplying {{T1}} by {{Q3}}, now calculate the value of ?.&lt;/p&gt;&lt;p&gt;&lt;span class=\" fr-math-v2 fr-draggable\" contenteditable=\"false\" data-original-math=\"\\(\\frac{{{Q1}}}{{{T1}}}\\)\" draggable=\"true\"&gt;\\(\\frac{{{Q1}}}{{{T1}}}\\)&lt;/span&gt; = &lt;span class=\"fr-math-v2 fr-draggable \" contenteditable=\"false\" data-original-math=\"\\(\\frac{{{?}}}{{{T3}}}\\)\" draggable=\"true\"&gt; \\(\\frac{{{?}}}{{{T3}}}\\)&lt;/span&gt;&lt;/p&gt;",
            "template": "&lt;p&gt;Multiplying  {{Q1}} by {{Q3}} gives {{response}}&lt;/p&gt;",
            "seed": {
                "calculated": [
                    {
                        "name": "T1",
                        "function": "{{Q1}}+{{Q2}}",
                        "temp": true
                    },
                    {
                        "name": "T2",
                        "function": "{{Q1}}*{{Q3}}",
                        "temp": true
                    },
                    {
                        "name": "T3",
                        "function": "({{Q1}}+{{Q2}})*{{Q3}}",
                        "temp": true
                    },
                    {
                        "name": "5-A1",
                        "label": "{{function}}",
                        "function": "{{Q1}}*{{Q3}}"
                    }
                ]
            },
            "algorithm": {
                "name": "calculateOperation",
                "params": {
                    "method": "equivLiteral",
                    "keyboard": "INTERMEDIATE"
                }
            }
        }
    ]
}</v>
      </c>
      <c r="AA358" s="8" t="s">
        <v>1779</v>
      </c>
      <c r="AB358" s="21" t="str">
        <f t="shared" si="2"/>
        <v>M3-NyO-25a-A-1</v>
      </c>
      <c r="AC358" s="21" t="str">
        <f t="shared" si="3"/>
        <v>M3-NyO-25a-A-1-EN</v>
      </c>
      <c r="AD358" s="20" t="s">
        <v>47</v>
      </c>
      <c r="AE358" s="9"/>
      <c r="AF358" s="41"/>
      <c r="AG358" s="9" t="s">
        <v>49</v>
      </c>
    </row>
    <row r="359" ht="112.5" customHeight="1">
      <c r="A359" s="9" t="s">
        <v>1751</v>
      </c>
      <c r="B359" s="77" t="s">
        <v>1752</v>
      </c>
      <c r="C359" s="9" t="s">
        <v>68</v>
      </c>
      <c r="D359" s="10" t="s">
        <v>36</v>
      </c>
      <c r="E359" s="11"/>
      <c r="F359" s="13" t="s">
        <v>1780</v>
      </c>
      <c r="G359" s="13"/>
      <c r="H359" s="12" t="s">
        <v>1781</v>
      </c>
      <c r="I359" s="21" t="s">
        <v>38</v>
      </c>
      <c r="J359" s="11" t="s">
        <v>92</v>
      </c>
      <c r="K359" s="12" t="s">
        <v>1782</v>
      </c>
      <c r="L359" s="13" t="s">
        <v>1783</v>
      </c>
      <c r="M359" s="14" t="s">
        <v>322</v>
      </c>
      <c r="N359" s="30"/>
      <c r="O359" s="16"/>
      <c r="P359" s="16"/>
      <c r="Q359" s="17"/>
      <c r="R359" s="8"/>
      <c r="S359" s="8" t="s">
        <v>1784</v>
      </c>
      <c r="T359" s="8" t="s">
        <v>1785</v>
      </c>
      <c r="U359" s="18" t="s">
        <v>1776</v>
      </c>
      <c r="V359" s="18" t="s">
        <v>1786</v>
      </c>
      <c r="W359" s="8" t="s">
        <v>1787</v>
      </c>
      <c r="X359" s="13"/>
      <c r="Y359" s="20" t="s">
        <v>45</v>
      </c>
      <c r="Z359" s="13" t="str">
        <f t="shared" si="1"/>
        <v>{
    "id": "M3-NyO-25a-A-2-EN",
    "seed": {
        "parameters": [
            {
                "name": "Q1",
                "label": null,
                "min": 1,
                "max": 4,
                "step": 1
            },
            {
                "name": "Q2",
                "label": null,
                "min": 1,
                "max": 4,
                "step": 1
            },
            {
                "name": "Q3",
                "label": null,
                "min": 2,
                "max": 3,
                "step": 1
            }
        ],
        "uniques": true
    },
    "scaffolding": [
        {
            "id": "step-0",
            "stimulus": "&lt;p&gt;Adam has harvested &lt;span class=\"fr-math-v2 fr-draggable\" contenteditable=\"false\" data-original-math=\"\\(\\frac{{{T2}}} Harvest {{{T3}}}\\)\" draggable=\"true\"&gt;\\(\\frac{{{T2}}}{{{T3}}}\\)&lt;/span&gt; of the crop from his banana tree.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the banana crop has been harvested?&lt;/p&gt;",
            "template": "&lt;p&gt;Adam has harvested {{response}} of the banana tree.&lt;/p&gt;",
            "seed": {
                "parameters": [],
                "calculated": [
                    {
                        "name": "T1",
                        "function": "{{Q1}}+{{Q2}}",
                        "temp": true
                    },
                    {
                        "name": "T2",
                        "function": "{{Q1}}*{{Q3}}",
                        "temp": true
                    },
                    {
                        "name": "T3",
                        "function": "({{Q1}}+{{Q2}})*{{Q3}}",
                        "temp": true
                    },
                    {
                        "name": "1-A2",
                        "label": "{{function}}",
                        "function": "\\frac{{{T2}}}{{{T3}}}"
                    }
                ]
            },
            "algorithm": {
                "name": "calculateOperation",
                "params": {
                    "method": "equivLiteral",
                    "keyboard": "INTERMEDIATE"
                }
            }
        },
        {
            "id": "step-2",
            "stimulus": "&lt;p&gt;What does the statement ask for?&lt;/p&gt;",
            "seed": {
                "calculated": [
                    {
                        "name": "T1",
                        "function": "{{Q1}}+{{Q2}}",
                        "temp": true
                    },
                    {
                        "name": "T2",
                        "function": "{{Q1}}*{{Q3}}",
                        "temp": true
                    },
                    {
                        "name": "T3",
                        "function": "({{Q1}}+{{Q2}})*{{Q3}}",
                        "temp": true
                    },
                    {
                        "name": "2-A1",
                        "label": "&lt;p&gt;An equivalent fraction with denominator {{T1}}.&lt;/p&gt;"
                    },
                    {
                        "name": "2-A2",
                        "label": "&lt;p&gt;An equivalent fraction with numerator {{T1}}.&lt;/p&gt;",
                        "incorrect": true
                    },
                    {
                        "name": "2-A3",
                        "label": "&lt;p&gt;An equivalent fraction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 \"\\(\\frac{{{T2}}}{{{T3}}}\\)\" draggable=\"true\"&gt;\\(\\frac{{{T2}}}{{{T3}}}\\)&lt;/span&gt; = &lt;span class=\"fr-math-v2 fr-draggable\" contenteditable=\"false\" data-original-math=\"\\(\\frac {{{?}}}{{{T1}}}\\)\" draggable=\"true\"&gt;\\(\\frac{{{?}}}{{{T1}}}\\) &lt;/span&gt;&lt;/p&gt;",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"&lt;p&gt;Since {{T3}} has been obtained by dividing {{T1}} by {{Q3}}, now calculate the value of ?.&lt;/p&gt;&lt;p&gt;&lt;span class=\"fr-math-v2 fr-draggable\" contenteditable=\"false\" data-original-math=\"\\(\\frac{{{T2}}}{{{T3}}}\\)\" draggable=\"true \"&gt;\\(\\frac{{{T2}}}{{{T3}}}\\)&lt;/span&gt; = &lt;span class=\"fr-math-v2 fr-draggable\" contenteditable=\"false\"data-original-math=\"\\(\\frac{{{?}}{{{T1}}}\\)\" draggable=\"true\"&gt;\\(\\frac{{{?}}}{{{T1}}}\\)&lt;/span&gt;&lt;/p&gt;",
            "template": "&lt;p&gt;Dividing {{T2}} by {{Q3}} gives {{response}}&lt;/p&gt;",
            "seed": {
                "calculated": [
                    {
                        "name": "T1",
                        "function": "{{Q1}}+{{Q2}}",
                        "temp": true
                    },
                    {
                        "name": "T2",
                        "function": "{{Q1}}*{{Q3}}",
                        "temp": true
                    },
                    {
                        "name": "T3",
                        "function": "({{Q1}}+{{Q2}})*{{Q3}}",
                        "temp": true
                    },
                    {
                        "name": "5-A1",
                        "label": "{{function}}",
                        "function": "{{Q1}}"
                    }
                ]
            },
            "algorithm": {
                "name": "calculateOperation",
                "params": {
                    "method": "equivLiteral",
                    "keyboard": "INTERMEDIATE"
                }
            }
        }
    ]
}</v>
      </c>
      <c r="AA359" s="8" t="s">
        <v>1788</v>
      </c>
      <c r="AB359" s="21" t="str">
        <f t="shared" si="2"/>
        <v>M3-NyO-25a-A-2</v>
      </c>
      <c r="AC359" s="21" t="str">
        <f t="shared" si="3"/>
        <v>M3-NyO-25a-A-2-EN</v>
      </c>
      <c r="AD359" s="20" t="s">
        <v>47</v>
      </c>
      <c r="AE359" s="9"/>
      <c r="AF359" s="41"/>
      <c r="AG359" s="9" t="s">
        <v>49</v>
      </c>
    </row>
    <row r="360" ht="112.5" customHeight="1">
      <c r="A360" s="9" t="s">
        <v>1751</v>
      </c>
      <c r="B360" s="77" t="s">
        <v>1752</v>
      </c>
      <c r="C360" s="9" t="s">
        <v>68</v>
      </c>
      <c r="D360" s="10" t="s">
        <v>36</v>
      </c>
      <c r="E360" s="11"/>
      <c r="F360" s="13" t="s">
        <v>1789</v>
      </c>
      <c r="G360" s="13"/>
      <c r="H360" s="12" t="s">
        <v>1790</v>
      </c>
      <c r="I360" s="21" t="s">
        <v>38</v>
      </c>
      <c r="J360" s="11" t="s">
        <v>92</v>
      </c>
      <c r="K360" s="13" t="s">
        <v>1791</v>
      </c>
      <c r="L360" s="12" t="s">
        <v>1792</v>
      </c>
      <c r="M360" s="14" t="s">
        <v>322</v>
      </c>
      <c r="N360" s="30"/>
      <c r="O360" s="16"/>
      <c r="P360" s="16"/>
      <c r="Q360" s="17"/>
      <c r="R360" s="8"/>
      <c r="S360" s="8" t="s">
        <v>1793</v>
      </c>
      <c r="T360" s="8" t="s">
        <v>1794</v>
      </c>
      <c r="U360" s="18" t="s">
        <v>1776</v>
      </c>
      <c r="V360" s="8" t="s">
        <v>1795</v>
      </c>
      <c r="W360" s="8" t="s">
        <v>1796</v>
      </c>
      <c r="X360" s="19"/>
      <c r="Y360" s="20" t="s">
        <v>45</v>
      </c>
      <c r="Z360" s="13" t="str">
        <f t="shared" si="1"/>
        <v>{
    "id": "M3-NyO-25a-A-3-EN",
    "seed": {
        "parameters": [
            {
                "name": "Q1",
                "label": null,
                "min": 1,
                "max": 4,
                "step": 1
            },
            {
                "name": "Q2",
                "label": null,
                "min": 1,
                "max": 4,
                "step": 1
            },
            {
                "name": "Q3",
                "label": null,
                "min": 2,
                "max": 4,
                "step": 1
            }
        ],
        "uniques": true
    },
    "scaffolding": [
        {
            "id": "step-0",
            "stimulus": "&lt;p&gt;A Math class was attended by &lt;span class=\"fr-math-v2 fr-draggable\" contenteditable=\"false\" data-original-math=\"\\(\\frac{{{T2}}}{{{T3}}}\\)\" draggable=\"true\"&gt;\\(\\frac{{{T2}}}{{{T3}}}\\)&lt;/span &gt; of the students.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students attended the Maths class?&lt;/p&gt;",
            "template": "&lt;p&gt;{{response}} of students attended the class.&lt;/p&gt;",
            "seed": {
                "parameters": [],
                "calculated": [
                    {
                        "name": "T1",
                        "function": "{{Q1}}+{{Q2}}",
                        "temp": true
                    },
                    {
                        "name": "T2",
                        "function": "{{Q1}}*{{Q3}}",
                        "temp": true
                    },
                    {
                        "name": "T3",
                        "function": "({{Q1}}+{{Q2}})*{{Q3}}",
                        "temp": true
                    },
                    {
                        "name": "1-A2",
                        "label": "{{function}}",
                        "function": "\\frac{{{T2}}}{{{T3}}}"
                    }
                ]
            },
            "algorithm": {
                "name": "calculateOperation",
                "params": {
                    "method": "equivLiteral",
                    "keyboard": "INTERMEDIATE"
                }
            }
        },
        {
            "id": "step-2",
            "stimulus": "&lt;p&gt;What does the statement ask for?&lt;/p&gt;",
            "seed": {
                "calculated": [
                    {
                        "name": "T1",
                        "function": "{{Q1}}+{{Q2}}",
                        "temp": true
                    },
                    {
                        "name": "T2",
                        "function": "{{Q1}}*{{Q3}}",
                        "temp": true
                    },
                    {
                        "name": "T3",
                        "function": "({{Q1}}+{{Q2}})*{{Q3}}",
                        "temp": true
                    },
                    {
                        "name": "2-A1",
                        "label": "&lt;p&gt;An equivalent fraction of students with denominator {{T1}}.&lt;/p&gt;"
                    },
                    {
                        "name": "2-A2",
                        "label": "&lt;p&gt;An equivalent fraction of students with numerator {{T1}}.&lt;/p&gt;",
                        "incorrect": true
                    },
                    {
                        "name": "2-A3",
                        "label": "&lt;p&gt;An equivalent fraction of students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 \"\\(\\frac{{{T2}}}{{{T3}}}\\)\" draggable=\"true\"&gt;\\(\\frac{{{T2}}}{{{T3}}}\\)&lt;/span&gt; = &lt;span class=\"fr-math-v2 fr-draggable\" contenteditable=\"false\" data-original-math=\"\\(\\frac {{{?}}}{{{T1}}}\\)\" draggable=\"true\"&gt;\\(\\frac{{{?}}}{{{T1}}}\\) &lt;/span&gt;&lt;/p&gt;",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"&lt;p&gt;If {{T3}} was divided by {{Q3}} to get {{T1}}, calculate the value of ? to rewrite the fraction of student that attended the class.&lt;/p&gt;&lt;p&gt;&lt;span class=\"fr-math-v2 fr-draggable\" contenteditable=\"false\" data-original-math=\"\\(\\frac{{{T2}}}{{{T3}}}\\)\" draggable=\"true\"&gt;\\(\\frac{{{T2}}}{{{T3}}}\\)&lt;/span&gt; = &lt;span class=\"fr-math-v2 fr-draggable\" contenteditable=\"false\" data-original-math=\"\\(\\frac{{{?}}}{{{T1}}}\\)\" draggable=\"true\"&gt;\\(\\frac{{{?}}}{{{T1}}}\\)&lt;/span&gt;&lt;/p&gt;",
            "template": "&lt;p&gt;If {{T2}} is divided by {{Q3}}, we get {{response}}&lt;/p&gt;",
            "seed": {
                "calculated": [
                    {
                        "name": "T1",
                        "function": "{{Q1}}+{{Q2}}",
                        "temp": true
                    },
                    {
                        "name": "T2",
                        "function": "{{Q1}}*{{Q3}}",
                        "temp": true
                    },
                    {
                        "name": "T3",
                        "function": "({{Q1}}+{{Q2}})*{{Q3}}",
                        "temp": true
                    },
                    {
                        "name": "5-A1",
                        "label": "{{function}}",
                        "function": "{{Q1}}"
                    }
                ]
            },
            "algorithm": {
                "name": "calculateOperation",
                "params": {
                    "method": "equivLiteral",
                    "keyboard": "INTERMEDIATE"
                }
            }
        }
    ]
}</v>
      </c>
      <c r="AA360" s="8" t="s">
        <v>1797</v>
      </c>
      <c r="AB360" s="21" t="str">
        <f t="shared" si="2"/>
        <v>M3-NyO-25a-A-3</v>
      </c>
      <c r="AC360" s="21" t="str">
        <f t="shared" si="3"/>
        <v>M3-NyO-25a-A-3-EN</v>
      </c>
      <c r="AD360" s="20" t="s">
        <v>47</v>
      </c>
      <c r="AE360" s="9"/>
      <c r="AF360" s="41"/>
      <c r="AG360" s="9" t="s">
        <v>49</v>
      </c>
    </row>
    <row r="361" ht="112.5" customHeight="1">
      <c r="A361" s="9" t="s">
        <v>1751</v>
      </c>
      <c r="B361" s="77" t="s">
        <v>1752</v>
      </c>
      <c r="C361" s="9" t="s">
        <v>68</v>
      </c>
      <c r="D361" s="10" t="s">
        <v>36</v>
      </c>
      <c r="E361" s="11"/>
      <c r="F361" s="12" t="s">
        <v>1798</v>
      </c>
      <c r="G361" s="12"/>
      <c r="H361" s="12"/>
      <c r="I361" s="21" t="s">
        <v>38</v>
      </c>
      <c r="J361" s="11" t="s">
        <v>92</v>
      </c>
      <c r="K361" s="13" t="s">
        <v>1791</v>
      </c>
      <c r="L361" s="12" t="s">
        <v>1792</v>
      </c>
      <c r="M361" s="14" t="s">
        <v>322</v>
      </c>
      <c r="N361" s="30"/>
      <c r="O361" s="16"/>
      <c r="P361" s="16"/>
      <c r="Q361" s="17"/>
      <c r="R361" s="8"/>
      <c r="S361" s="8" t="s">
        <v>1799</v>
      </c>
      <c r="T361" s="8" t="s">
        <v>1800</v>
      </c>
      <c r="U361" s="18" t="s">
        <v>1776</v>
      </c>
      <c r="V361" s="8" t="s">
        <v>1795</v>
      </c>
      <c r="W361" s="8" t="s">
        <v>1801</v>
      </c>
      <c r="X361" s="19"/>
      <c r="Y361" s="20" t="s">
        <v>45</v>
      </c>
      <c r="Z361" s="13" t="str">
        <f t="shared" si="1"/>
        <v>{
    "id": "M3-NyO-25a-A-4-EN",
    "seed": {
        "parameters": [
            {
                "name": "Q1",
                "label": null,
                "min": 1,
                "max": 4,
                "step": 1
            },
            {
                "name": "Q2",
                "label": null,
                "min": 1,
                "max": 4,
                "step": 1
            },
            {
                "name": "Q3",
                "label": null,
                "min": 2,
                "max": 4,
                "step": 1
            }
        ],
        "uniques": true
    },
    "scaffolding": [
        {
            "id": "step-0",
            "stimulus": "&lt;p&gt;Fernando has used &lt;span class=\"fr-math-v2 fr-draggable\" contenteditable=\"false\" data-original-math=\"\\(\\frac{{{T2}}}{{{T3}}}\\)\" draggable=\"true\"&gt;\\(\\frac{{{T2}}}{{{T3}}}\\)&lt;/span&gt; of his notebook. How would you write this fraction if the denominator was {{T1}}?&lt;/p&gt;",
            "template": "&lt;p&gt;The fraction would be {{response}}.&lt;/p&gt;",
            "seed": {
                "parameters": [],
                "calculated": [
                    {
                        "name": "T1",
                        "function": "{{Q1}}+{{Q2}}",
                        "temp": true
                    },
                    {
                        "name": "T2",
                        "function": "{{Q1}}*{{Q3}}",
                        "temp": true
                    },
                    {
                        "name": "T3",
                        "function": "({{Q1}}+{{Q2}})*{{Q3}}",
                        "temp": true
                    },
                    {
                        "name": "0-A1",
                        "label": "{{function}}",
                        "function": "\\frac{{{Q1}}}{{{T1}}}"
                    }
                ]
            },
            "algorithm": {
                "name": "calculateOperation",
                "params": {
                    "method": "equivSymbolic",
                    "keyboard": "INTERMEDIATE"
                }
            }
        },
        {
            "id": "step-1",
            "stimulus": "&lt;p&gt;What fraction of the notebook has Fernando used?&lt;/p&gt;",
            "template": "&lt;p&gt;He has used {{response}} of his notebook.&lt;/p&gt;",
            "seed": {
                "parameters": [],
                "calculated": [
                    {
                        "name": "T1",
                        "function": "{{Q1}}+{{Q2}}",
                        "temp": true
                    },
                    {
                        "name": "T2",
                        "function": "{{Q1}}*{{Q3}}",
                        "temp": true
                    },
                    {
                        "name": "T3",
                        "function": "({{Q1}}+{{Q2}})*{{Q3}}",
                        "temp": true
                    },
                    {
                        "name": "1-A2",
                        "label": "{{function}}",
                        "function": "\\frac{{{T2}}}{{{T3}}}"
                    }
                ]
            },
            "algorithm": {
                "name": "calculateOperation",
                "params": {
                    "method": "equivSymbolic",
                    "keyboard": "INTERMEDIATE"
                }
            }
        },
        {
            "id": "step-2",
            "stimulus": "&lt;p&gt;What does the statement ask for?&lt;/p&gt;",
            "seed": {
                "calculated": [
                    {
                        "name": "T1",
                        "function": "{{Q1}}+{{Q2}}",
                        "temp": true
                    },
                    {
                        "name": "T2",
                        "function": "{{Q1}}*{{Q3}}",
                        "temp": true
                    },
                    {
                        "name": "T3",
                        "function": "({{Q1}}+{{Q2}})*{{Q3}}",
                        "temp": true
                    },
                    {
                        "name": "2-A1",
                        "label": "&lt;p&gt;An equivalent fraction representing the used part of the notebook with denominator {{T1}}.&lt;/p&gt;"
                    },
                    {
                        "name": "2-A2",
                        "label": "&lt;p&gt;An equivalent fraction representing the used part of the notebook with numerator {{T1}}.&lt;/p&gt;",
                        "incorrect": true
                    },
                    {
                        "name": "2-A3",
                        "label": "&lt;p&gt;An equivalent fraction representing the used part of the notebook with denominator {{T3}}.&lt;/p&gt;",
                        "incorrect": true
                    }
                ]
            },
            "algorithm": {
                "name": "trueFalse",
                "template": "Multiple choice – standard"
            }
        },
        {
            "id": "step-3",
            "stimulus": "&lt;p&gt;What are equivalent fractions?&lt;/p&gt;",
            "seed": {
                "calculated": [
                    {
                        "name": "3-A1",
                        "label": "&lt;p&gt;Equivalent fractions represent the same amount.&lt;/p&gt;"
                    },
                    {
                        "name": "3-A2",
                        "label": "&lt;p&gt;Equivalent fractions have the same numerator.&lt;/p&gt;",
                        "incorrect": true
                    },
                    {
                        "name": "3-A3",
                        "label": "&lt;p&gt;Equivalent fractions have the same denominator.&lt;/p&gt;",
                        "incorrect": true
                    }
                ]
            },
            "algorithm": {
                "name": "trueFalse",
                "template": "Multiple choice – standard"
            }
        },
        {
            "id": "step-4",
            "stimulus": "&lt;p&gt;When the numerator and denominator of a fraction are divided or multiplied by the same number, the result is an equivalent fraction. In this case, what number was the denominator divided by?&lt;/p&gt;&lt;p&gt;&lt;span class=\"fr-math-v2 fr-draggable\" contenteditable=\"false\" data-original-math=\"\\(\\frac{{{T2}}}{{{T3}}}\\)\" draggable=\"true\"&gt;\\(\\frac{{{T2}}}{{{T3}}}\\)&lt;/span&gt; = &lt;span class=\"fr-math-v2 fr-draggable\" contenteditable=\"false\" data-original-math=\"\\(\\frac{{{?}}}{{{T1}}}\\)\" draggable=\"true\"&gt;\\(\\frac{{{?}}}{{{T1}}}\\)&lt;/span&gt;&lt;/p&gt;",
            "template": "&lt;p&gt;Dividing {{T3}} by {{response}} gives {{T1}}&lt;/p&gt;",
            "seed": {
                "calculated": [
                    {
                        "name": "T1",
                        "function": "{{Q1}}+{{Q2}}",
                        "temp": true
                    },
                    {
                        "name": "T2",
                        "function": "{{Q1}}*{{Q3}}",
                        "temp": true
                    },
                    {
                        "name": "T3",
                        "function": "({{Q1}}+{{Q2}})*{{Q3}}",
                        "temp": true
                    },
                    {
                        "name": "4-A1",
                        "label": "{{function}}",
                        "function": "{{Q3}}"
                    }
                ]
            },
            "algorithm": {
                "name": "calculateOperation",
                "params": {
                    "method": "equivLiteral",
                    "keyboard": "INTERMEDIATE"
                }
            }
        },
        {
            "id": "step-5",
            "stimulus": "&lt;p&gt;If dividing {{T3}} by {{Q3}} gives {{T1}}, calculate the value of ? to rewrite the fraction that represents the used part of the notebook.&lt;/p&gt;&lt;p&gt;&lt;span class=\"fr-math-v2 fr-draggable\" contenteditable=\"false\" data-original-math=\"\\(\\frac{{{T2}}}{{{T3}}}\\)\" draggable=\"true\"&gt;\\(\\frac{{{T2}}}{{{T3}}}\\)&lt;/span&gt; = &lt;span class=\"fr-math-v2 fr-draggable\" contenteditable=\"false\" data-original-math=\"\\(\\frac{{{?}}}{{{T1}}}\\)\" draggable=\"true\"&gt;\\(\\frac{{{?}}}{{{T1}}}\\)&lt;/span&gt;&lt;/p&gt;",
            "template": "&lt;p&gt;If you divide {{T2}} by {{Q3}}, you get {{response}}&lt;/p&gt;",
            "seed": {
                "calculated": [
                    {
                        "name": "T1",
                        "function": "{{Q1}}+{{Q2}}",
                        "temp": true
                    },
                    {
                        "name": "T2",
                        "function": "{{Q1}}*{{Q3}}",
                        "temp": true
                    },
                    {
                        "name": "T3",
                        "function": "({{Q1}}+{{Q2}})*{{Q3}}",
                        "temp": true
                    },
                    {
                        "name": "5-A1",
                        "label": "{{function}}",
                        "function": "{{Q1}}"
                    }
                ]
            },
            "algorithm": {
                "name": "calculateOperation",
                "params": {
                    "method": "equivLiteral",
                    "keyboard": "INTERMEDIATE"
                }
            }
        }
    ]
}</v>
      </c>
      <c r="AA361" s="8" t="s">
        <v>1802</v>
      </c>
      <c r="AB361" s="21" t="str">
        <f t="shared" si="2"/>
        <v>M3-NyO-25a-A-4</v>
      </c>
      <c r="AC361" s="21" t="str">
        <f t="shared" si="3"/>
        <v>M3-NyO-25a-A-4-EN</v>
      </c>
      <c r="AD361" s="20" t="s">
        <v>47</v>
      </c>
      <c r="AE361" s="9"/>
      <c r="AF361" s="41"/>
      <c r="AG361" s="9" t="s">
        <v>49</v>
      </c>
    </row>
    <row r="362" ht="112.5" customHeight="1">
      <c r="A362" s="9" t="s">
        <v>1803</v>
      </c>
      <c r="B362" s="77" t="s">
        <v>1804</v>
      </c>
      <c r="C362" s="9" t="s">
        <v>35</v>
      </c>
      <c r="D362" s="10" t="s">
        <v>36</v>
      </c>
      <c r="E362" s="11"/>
      <c r="F362" s="13" t="s">
        <v>1805</v>
      </c>
      <c r="G362" s="13"/>
      <c r="H362" s="12"/>
      <c r="I362" s="21" t="s">
        <v>38</v>
      </c>
      <c r="J362" s="11" t="s">
        <v>39</v>
      </c>
      <c r="K362" s="13" t="s">
        <v>1806</v>
      </c>
      <c r="L362" s="13" t="s">
        <v>1807</v>
      </c>
      <c r="M362" s="14" t="s">
        <v>42</v>
      </c>
      <c r="N362" s="42" t="s">
        <v>1808</v>
      </c>
      <c r="O362" s="42" t="s">
        <v>1809</v>
      </c>
      <c r="P362" s="18"/>
      <c r="Q362" s="21"/>
      <c r="R362" s="18"/>
      <c r="S362" s="18"/>
      <c r="T362" s="18"/>
      <c r="U362" s="18"/>
      <c r="V362" s="18"/>
      <c r="W362" s="18"/>
      <c r="X362" s="21"/>
      <c r="Y362" s="20" t="s">
        <v>45</v>
      </c>
      <c r="Z362" s="13" t="str">
        <f t="shared" si="1"/>
        <v>{
    "id": "M3-NyO-25b-I-1-EN",
    "stimulus": "&lt;p&gt;Drag each natural number to its equivalent fraction.&lt;/p&gt;",
    "hint": "&lt;p&gt;A fraction is like a division.&lt;/p&gt;",
    "feedback": "&lt;p&gt;A fraction is like a division.&lt;/p&gt;",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"T10",
                "label": "{{function}}",
                "function": "{{Q1}}*{{Q2}}",
                "temp": true
            },
            {
                "name": "T20",
                "label": "{{function}}",
                "function": "{{Q3}}*{{Q4}}",
                "temp": true
            },
            {
                "name": "T30",
                "label": "{{function}}",
                "function": "{{Q5}}*{{Q6}}",
                "temp": true
            },
            {
                "name": "A1",
                "label": "&lt;span class=\"fr-math-v2 fr-draggable\" contenteditable=\"false\" data-original-math=\"\\(\\frac{{{T10}}}{{{Q2}}}\\)\" draggable=\"true\"&gt;\\(\\frac{{{T10}}}{{{Q2}}}\\)&lt;/span&gt;",
                "function": "{{Q1}}",
                "feedback": "&lt;p&gt;&lt;span class=\"fr-math-v2 fr-draggable\" contenteditable=\"false\" data-original-math=\"\\(\\frac{{{T10}}}{{{Q2}}}\\)\" draggable=\"true\"&gt;\\(\\frac{{{T10}}}{{{Q2}}}\\)&lt;/span&gt; equals {{function}}, given that:&lt;/p&gt;&lt;p&gt;{{T10}} : {{Q2}} = {{function}}&lt;/p&gt;"
            },
            {
                "name": "A2",
                "label": "&lt;span class=\"fr-math-v2 fr-draggable\" contenteditable=\"false\" data-original-math=\"\\(\\frac{{{T20}}}{{{Q4}}}\\)\" draggable=\"true\"&gt;\\(\\frac{{{T20}}}{{{Q4}}}\\)&lt;/span&gt;",
                "function": "{{Q3}}",
                "feedback": "&lt;p&gt;&lt;span class=\"fr-math-v2 fr-draggable\" contenteditable=\"false\" data-original-math=\"\\(\\frac{{{T20}}}{{{Q4}}}\\)\" draggable=\"true\"&gt;\\(\\frac{{{T20}}}{{{Q4}}}\\)&lt;/span&gt; equals {{function}}, given that:&lt;/p&gt;&lt;p&gt;{{T20}} : {{Q4}} = {{function}}&lt;/p&gt;"
            },
            {
                "name": "A3",
                "label": "&lt;span class=\"fr-math-v2 fr-draggable\" contenteditable=\"false\" data-original-math=\"\\(\\frac{{{T30}}}{{{Q6}}}\\)\" draggable=\"true\"&gt;\\(\\frac{{{T30}}}{{{Q6}}}\\)&lt;/span&gt;",
                "function": "{{Q5}}",
                "feedback": "&lt;p&gt;&lt;span class=\"fr-math-v2 fr-draggable\" contenteditable=\"false\" data-original-math=\"\\(\\frac{{{T30}}}{{{Q6}}}\\)\" draggable=\"true\"&gt;\\(\\frac{{{T30}}}{{{Q6}}}\\)&lt;/span&gt; equals {{function}}, given that:&lt;/p&gt;&lt;p&gt;{{T30}} : {{Q6}} = {{function}}&lt;/p&gt;"
            }
        ],
        "uniques": true
    },
    "algorithm": {
        "name": "linkOperationResult",
        "params": {
            "invert": true
        },
        "template": "Match list"
    }
}</v>
      </c>
      <c r="AA362" s="40" t="s">
        <v>1810</v>
      </c>
      <c r="AB362" s="21" t="str">
        <f t="shared" si="2"/>
        <v>M3-NyO-25b-I-1</v>
      </c>
      <c r="AC362" s="21" t="str">
        <f t="shared" si="3"/>
        <v>M3-NyO-25b-I-1-EN</v>
      </c>
      <c r="AD362" s="20" t="s">
        <v>47</v>
      </c>
      <c r="AE362" s="23"/>
      <c r="AF362" s="41"/>
      <c r="AG362" s="9" t="s">
        <v>49</v>
      </c>
    </row>
    <row r="363" ht="112.5" customHeight="1">
      <c r="A363" s="9" t="s">
        <v>1803</v>
      </c>
      <c r="B363" s="77" t="s">
        <v>1804</v>
      </c>
      <c r="C363" s="9" t="s">
        <v>50</v>
      </c>
      <c r="D363" s="10" t="s">
        <v>36</v>
      </c>
      <c r="E363" s="11"/>
      <c r="F363" s="13" t="s">
        <v>1811</v>
      </c>
      <c r="G363" s="13"/>
      <c r="H363" s="12"/>
      <c r="I363" s="21" t="s">
        <v>38</v>
      </c>
      <c r="J363" s="11" t="s">
        <v>156</v>
      </c>
      <c r="K363" s="43" t="s">
        <v>1812</v>
      </c>
      <c r="L363" s="13" t="s">
        <v>1813</v>
      </c>
      <c r="M363" s="14" t="s">
        <v>42</v>
      </c>
      <c r="N363" s="42" t="s">
        <v>1808</v>
      </c>
      <c r="O363" s="13" t="s">
        <v>1814</v>
      </c>
      <c r="P363" s="13"/>
      <c r="Q363" s="21"/>
      <c r="R363" s="18"/>
      <c r="S363" s="18"/>
      <c r="T363" s="18"/>
      <c r="U363" s="18"/>
      <c r="V363" s="18"/>
      <c r="W363" s="18"/>
      <c r="X363" s="21"/>
      <c r="Y363" s="20" t="s">
        <v>45</v>
      </c>
      <c r="Z363" s="13" t="str">
        <f t="shared" si="1"/>
        <v>{
    "id": "M3-NyO-25b-E-1-EN",
    "stimulus": "&lt;p&gt;Complete the sentence.&lt;/p&gt;",
    "template": "&lt;p&gt;The fraction &lt;span class=\"fr-math-v2 fr-draggable\" contenteditable=\"false\" data-original-math=\"\\(\\frac{{{T2}}}{{{Q2}}}\\)\" draggable=\"true\"&gt;\\(\\frac{{{T2}}}{{{Q2}}}\\)&lt;/span&gt; is equal to the natural number {{response}}.&lt;/p&gt;",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1,
                "max": 9,
                "step": 1
            },
            {
                "name": "Q2",
                "label": null,
                "min": 2,
                "max": 9,
                "step": 1
            }
        ],
        "calculated": [
            {
                "name": "A1",
                "label": "{{function}}",
                "function": "{{Q1}}"
            },
            {
                "name": "T2",
                "label": "{{function}}",
                "function": "{{Q1}}*{{Q2}}",
                "temp": true
            }
        ],
        "uniques": true
    },
    "algorithm": {
        "name": "calculateOperation",
        "params": {
            "method": "equivLiteral",
            "keyboard": "NUMERICAL"
        }
    }
}</v>
      </c>
      <c r="AA363" s="8" t="s">
        <v>1815</v>
      </c>
      <c r="AB363" s="21" t="str">
        <f t="shared" si="2"/>
        <v>M3-NyO-25b-E-1</v>
      </c>
      <c r="AC363" s="21" t="str">
        <f t="shared" si="3"/>
        <v>M3-NyO-25b-E-1-EN</v>
      </c>
      <c r="AD363" s="20" t="s">
        <v>47</v>
      </c>
      <c r="AE363" s="9"/>
      <c r="AF363" s="41"/>
      <c r="AG363" s="9" t="s">
        <v>49</v>
      </c>
    </row>
    <row r="364" ht="112.5" customHeight="1">
      <c r="A364" s="9" t="s">
        <v>1803</v>
      </c>
      <c r="B364" s="77" t="s">
        <v>1804</v>
      </c>
      <c r="C364" s="9" t="s">
        <v>68</v>
      </c>
      <c r="D364" s="10" t="s">
        <v>36</v>
      </c>
      <c r="E364" s="11"/>
      <c r="F364" s="13" t="s">
        <v>1816</v>
      </c>
      <c r="G364" s="13"/>
      <c r="H364" s="12"/>
      <c r="I364" s="21" t="s">
        <v>38</v>
      </c>
      <c r="J364" s="11" t="s">
        <v>156</v>
      </c>
      <c r="K364" s="43" t="s">
        <v>1817</v>
      </c>
      <c r="L364" s="13" t="s">
        <v>1813</v>
      </c>
      <c r="M364" s="14" t="s">
        <v>42</v>
      </c>
      <c r="N364" s="42" t="s">
        <v>1808</v>
      </c>
      <c r="O364" s="13" t="s">
        <v>1818</v>
      </c>
      <c r="P364" s="13"/>
      <c r="Q364" s="21"/>
      <c r="R364" s="18"/>
      <c r="S364" s="18"/>
      <c r="T364" s="18"/>
      <c r="U364" s="18"/>
      <c r="V364" s="18"/>
      <c r="W364" s="18"/>
      <c r="X364" s="21"/>
      <c r="Y364" s="20" t="s">
        <v>45</v>
      </c>
      <c r="Z364" s="13" t="str">
        <f t="shared" si="1"/>
        <v>{
    "id": "M3-NyO-25b-A-1-EN",
    "stimulus": "&lt;p&gt;Henry went with his friends to a famous pizzeria where  pizzas are cut into {{Q2}} portions. He and his friends ate &lt;span class=\"fr-math-v2 fr-draggable\" contenteditable=\"false\" data-original-math=\"\\(\\frac{{{T2}}}{{{Q2}}}\\)\" draggable=\"true\"&gt;\\(\\frac{{{T2}}}{{{Q2}}}\\)&lt;/span&gt; pizzas. How is this fraction written as a natural number?&lt;/p&gt;",
    "template": "&lt;p&gt;They ate {{response}} pizzas.&lt;/p&gt;",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6,
                "step": 1
            },
            {
                "name": "Q2",
                "label": null,
                "min": 4,
                "max": 8,
                "step": 2
            }
        ],
        "calculated": [
            {
                "name": "T2",
                "label": "{{function}}",
                "function": "{{Q1}}*{{Q2}}",
                "temp": true
            },
            {
                "name": "T1",
                "label": "{{function}}",
                "function": "{{T2}}/{{Q2}}",
                "temp": true
            },
            {
                "name": "A1",
                "label": "{{function}}",
                "function": "{{Q1}}"
            }
        ],
        "uniques": true
    },
    "algorithm": {
        "name": "calculateOperation",
        "params": {
            "method": "equivLiteral",
            "keyboard": "NUMERICAL"
        }
    }
}</v>
      </c>
      <c r="AA364" s="8" t="s">
        <v>1819</v>
      </c>
      <c r="AB364" s="21" t="str">
        <f t="shared" si="2"/>
        <v>M3-NyO-25b-A-1</v>
      </c>
      <c r="AC364" s="21" t="str">
        <f t="shared" si="3"/>
        <v>M3-NyO-25b-A-1-EN</v>
      </c>
      <c r="AD364" s="20" t="s">
        <v>47</v>
      </c>
      <c r="AE364" s="9"/>
      <c r="AF364" s="41"/>
      <c r="AG364" s="9" t="s">
        <v>49</v>
      </c>
    </row>
    <row r="365" ht="112.5" customHeight="1">
      <c r="A365" s="9" t="s">
        <v>1803</v>
      </c>
      <c r="B365" s="77" t="s">
        <v>1804</v>
      </c>
      <c r="C365" s="9" t="s">
        <v>68</v>
      </c>
      <c r="D365" s="10" t="s">
        <v>36</v>
      </c>
      <c r="E365" s="11"/>
      <c r="F365" s="13" t="s">
        <v>1820</v>
      </c>
      <c r="G365" s="13"/>
      <c r="H365" s="12" t="s">
        <v>1821</v>
      </c>
      <c r="I365" s="21" t="s">
        <v>38</v>
      </c>
      <c r="J365" s="11" t="s">
        <v>156</v>
      </c>
      <c r="K365" s="43" t="s">
        <v>1073</v>
      </c>
      <c r="L365" s="13" t="s">
        <v>1813</v>
      </c>
      <c r="M365" s="14" t="s">
        <v>42</v>
      </c>
      <c r="N365" s="42" t="s">
        <v>1808</v>
      </c>
      <c r="O365" s="13" t="s">
        <v>1818</v>
      </c>
      <c r="P365" s="13"/>
      <c r="Q365" s="21"/>
      <c r="R365" s="18"/>
      <c r="S365" s="18"/>
      <c r="T365" s="18"/>
      <c r="U365" s="18"/>
      <c r="V365" s="18"/>
      <c r="W365" s="18"/>
      <c r="X365" s="21"/>
      <c r="Y365" s="20" t="s">
        <v>45</v>
      </c>
      <c r="Z365" s="13" t="str">
        <f t="shared" si="1"/>
        <v>{
    "id": "M3-NyO-25b-A-2-EN",
    "stimulus": "&lt;p&gt;To create a card game, Emilio has cut several pieces of cardboard into {{Q2}} equal parts. The cards he has crafted are &lt;span class=\"fr-math-v2 fr-draggable\" contenteditable=\"false\" data-original-math=\"\\(\\frac{{{T2}} }{{{Q2}}}\\)\" draggable=\"true\"&gt;\\(\\frac{{{T2}}}{{{Q2}}}\\)&lt;/span&gt; of the cardboard. How is this fraction written as a natural number?&lt;/p&gt;",
    "template": "&lt;p&gt;He has used {{response}} piecdes of cardboard.&lt;/p&gt;",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v>
      </c>
      <c r="AA365" s="8" t="s">
        <v>1822</v>
      </c>
      <c r="AB365" s="21" t="str">
        <f t="shared" si="2"/>
        <v>M3-NyO-25b-A-2</v>
      </c>
      <c r="AC365" s="21" t="str">
        <f t="shared" si="3"/>
        <v>M3-NyO-25b-A-2-EN</v>
      </c>
      <c r="AD365" s="20" t="s">
        <v>47</v>
      </c>
      <c r="AE365" s="9"/>
      <c r="AF365" s="41"/>
      <c r="AG365" s="9" t="s">
        <v>49</v>
      </c>
    </row>
    <row r="366" ht="112.5" customHeight="1">
      <c r="A366" s="9" t="s">
        <v>1803</v>
      </c>
      <c r="B366" s="77" t="s">
        <v>1804</v>
      </c>
      <c r="C366" s="9" t="s">
        <v>68</v>
      </c>
      <c r="D366" s="10" t="s">
        <v>36</v>
      </c>
      <c r="E366" s="11"/>
      <c r="F366" s="13" t="s">
        <v>1823</v>
      </c>
      <c r="G366" s="13"/>
      <c r="H366" s="12" t="s">
        <v>1824</v>
      </c>
      <c r="I366" s="21" t="s">
        <v>38</v>
      </c>
      <c r="J366" s="11" t="s">
        <v>156</v>
      </c>
      <c r="K366" s="43" t="s">
        <v>1073</v>
      </c>
      <c r="L366" s="13" t="s">
        <v>1813</v>
      </c>
      <c r="M366" s="14" t="s">
        <v>42</v>
      </c>
      <c r="N366" s="42" t="s">
        <v>1808</v>
      </c>
      <c r="O366" s="13" t="s">
        <v>1818</v>
      </c>
      <c r="P366" s="13"/>
      <c r="Q366" s="21"/>
      <c r="R366" s="18"/>
      <c r="S366" s="18"/>
      <c r="T366" s="18"/>
      <c r="U366" s="18"/>
      <c r="V366" s="18"/>
      <c r="W366" s="18"/>
      <c r="X366" s="21"/>
      <c r="Y366" s="20" t="s">
        <v>45</v>
      </c>
      <c r="Z366" s="13" t="str">
        <f t="shared" si="1"/>
        <v>{
    "id": "M3-NyO-25b-A-3-EN",
    "stimulus": "&lt;p&gt;Maria is painting some flags that are divided into {{Q2}} equal stripes. She has already finished &lt;span class=\"fr-math-v2 fr-draggable\" contenteditable=\"false\" data-original-math=\"\\(\\frac{{{T2}}} {{{Q2}}}\\)\" draggable=\"true\"&gt;\\(\\frac{{{T2}}}{{{Q2}}}\\)&lt;/span&gt; of the flags. How is this fraction written as a natural number?&lt;/p&gt;",
    "template": "&lt;p&gt;Marina has painted {{response}} flags.&lt;/p&gt;",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v>
      </c>
      <c r="AA366" s="8" t="s">
        <v>1825</v>
      </c>
      <c r="AB366" s="21" t="str">
        <f t="shared" si="2"/>
        <v>M3-NyO-25b-A-3</v>
      </c>
      <c r="AC366" s="21" t="str">
        <f t="shared" si="3"/>
        <v>M3-NyO-25b-A-3-EN</v>
      </c>
      <c r="AD366" s="20" t="s">
        <v>47</v>
      </c>
      <c r="AE366" s="9"/>
      <c r="AF366" s="41"/>
      <c r="AG366" s="9" t="s">
        <v>49</v>
      </c>
    </row>
    <row r="367" ht="112.5" customHeight="1">
      <c r="A367" s="9" t="s">
        <v>1803</v>
      </c>
      <c r="B367" s="77" t="s">
        <v>1804</v>
      </c>
      <c r="C367" s="9" t="s">
        <v>68</v>
      </c>
      <c r="D367" s="10" t="s">
        <v>36</v>
      </c>
      <c r="E367" s="11"/>
      <c r="F367" s="13" t="s">
        <v>1826</v>
      </c>
      <c r="G367" s="13"/>
      <c r="H367" s="12" t="s">
        <v>1827</v>
      </c>
      <c r="I367" s="21" t="s">
        <v>38</v>
      </c>
      <c r="J367" s="11" t="s">
        <v>156</v>
      </c>
      <c r="K367" s="43" t="s">
        <v>1073</v>
      </c>
      <c r="L367" s="13" t="s">
        <v>1813</v>
      </c>
      <c r="M367" s="14" t="s">
        <v>42</v>
      </c>
      <c r="N367" s="42" t="s">
        <v>1808</v>
      </c>
      <c r="O367" s="13" t="s">
        <v>1818</v>
      </c>
      <c r="P367" s="13"/>
      <c r="Q367" s="21"/>
      <c r="R367" s="18"/>
      <c r="S367" s="18"/>
      <c r="T367" s="18"/>
      <c r="U367" s="18"/>
      <c r="V367" s="18"/>
      <c r="W367" s="18"/>
      <c r="X367" s="21"/>
      <c r="Y367" s="20" t="s">
        <v>45</v>
      </c>
      <c r="Z367" s="13" t="str">
        <f t="shared" si="1"/>
        <v>{
    "id": "M3-NyO-25b-A-4-EN",
    "stimulus": "&lt;p&gt;A construction company is making several buildings of {{Q2}} stories each. &lt;span class=\"fr-math-v2 fr-draggable\" contenteditable=\"false\" data-original-math=\"\\(\\frac{{{T2}}}{{{Q2}}}\\)\" draggable=\"true\"&gt;\\(\\frac{{{T2}}}{{{Q2}}}\\)&lt;/span&gt; buildings have already been finished. How is this fraction written as a natural number?&lt;/p&gt;",
    "template": "&lt;p&gt;The company has already built {{response}} buildings.&lt;/p&gt;",
    "hint": "&lt;p&gt;A fraction is like a division.&lt;/p&gt;",
    "feedback": "&lt;p&gt;&lt;span class=\"fr-math-v2 fr-draggable\" contenteditable=\"false\" data-original-math=\"\\(\\frac{{{T2}}}{{{Q2}}}\\)\" draggable=\"true\"&gt;\\(\\frac{{{T2}}}{{{Q2}}}\\)&lt;/span&gt;  is equivalent to {{A1}} because a fraction is like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v>
      </c>
      <c r="AA367" s="8" t="s">
        <v>1828</v>
      </c>
      <c r="AB367" s="21" t="str">
        <f t="shared" si="2"/>
        <v>M3-NyO-25b-A-4</v>
      </c>
      <c r="AC367" s="21" t="str">
        <f t="shared" si="3"/>
        <v>M3-NyO-25b-A-4-EN</v>
      </c>
      <c r="AD367" s="20" t="s">
        <v>47</v>
      </c>
      <c r="AE367" s="9"/>
      <c r="AF367" s="41"/>
      <c r="AG367" s="9" t="s">
        <v>49</v>
      </c>
    </row>
    <row r="368" ht="112.5" customHeight="1">
      <c r="A368" s="9" t="s">
        <v>1803</v>
      </c>
      <c r="B368" s="77" t="s">
        <v>1804</v>
      </c>
      <c r="C368" s="9" t="s">
        <v>68</v>
      </c>
      <c r="D368" s="10" t="s">
        <v>36</v>
      </c>
      <c r="E368" s="11"/>
      <c r="F368" s="8" t="s">
        <v>1829</v>
      </c>
      <c r="G368" s="8"/>
      <c r="H368" s="8"/>
      <c r="I368" s="21" t="s">
        <v>38</v>
      </c>
      <c r="J368" s="11" t="s">
        <v>156</v>
      </c>
      <c r="K368" s="43" t="s">
        <v>1073</v>
      </c>
      <c r="L368" s="13" t="s">
        <v>1813</v>
      </c>
      <c r="M368" s="14" t="s">
        <v>42</v>
      </c>
      <c r="N368" s="42" t="s">
        <v>1808</v>
      </c>
      <c r="O368" s="13" t="s">
        <v>1818</v>
      </c>
      <c r="P368" s="18"/>
      <c r="Q368" s="21"/>
      <c r="R368" s="18"/>
      <c r="S368" s="18"/>
      <c r="T368" s="18"/>
      <c r="U368" s="18"/>
      <c r="V368" s="18"/>
      <c r="W368" s="18"/>
      <c r="X368" s="21"/>
      <c r="Y368" s="20" t="s">
        <v>45</v>
      </c>
      <c r="Z368" s="13" t="str">
        <f t="shared" si="1"/>
        <v>{
    "id": "M3-NyO-25b-A-5-EN",
    "stimulus": "&lt;p&gt;A school divided each course into {{Q2}} groups to compete in some sports activities. &lt;span class=\"fr-math-v2 fr-draggable\" contenteditable=\"false\" data-original-math=\"\\(\\frac{{{T2}}}{{{Q2}}}\\)\" draggable=\"true\"&gt;\\(\\frac{{{T2}}}{{{Q2}}}\\)&lt;/span&gt; of the courses participated in them. How is this fraction written as a natural number?&lt;/p&gt;",
    "template": "&lt;p&gt;{{response}} courses participated.&lt;/p&gt;",
    "hint": "&lt;p&gt;A fraction is like a division.&lt;/p&gt;",
    "feedback": "&lt;p&gt;&lt;span class=\"fr-math-v2 fr-draggable\" contenteditable=\"false\" data-original-math=\"\\(\\frac{{{T2}}}{{{Q2}}}\\)\" draggable=\"true\"&gt;\\(\\frac{{{T2}}}{{{Q2}}}\\)&lt;/span&gt; is equivalent to {{A1}} because a fraction is like a division:&lt;/p&gt;&lt;p style=\"text-align: center\"&gt;{{T2}} : {{Q2}} = {{A1}}&lt;/p&gt;",
    "seed": {
        "parameters": [
            {
                "name": "Q1",
                "label": null,
                "min": 2,
                "max": 9,
                "step": 1
            },
            {
                "name": "Q2",
                "label": null,
                "min": 2,
                "max": 9,
                "step": 1
            }
        ],
        "calculated": [
            {
                "name": "T2",
                "label": "{{function}}",
                "function": "{{Q1}}*{{Q2}}",
                "temp": true
            },
            {
                "name": "T1",
                "label": "{{function}}",
                "function": "{{T2}}/{{Q2}}",
                "temp": true
            },
            {
                "name": "A1",
                "label": "{{function}}",
                "function": "{{Q1}}"
            }
        ],
        "uniques": true
    },
    "algorithm": {
        "name": "calculateOperation",
        "params": {
            "method": "equivLiteral",
            "keyboard": "NUMERICAL"
        }
    }
}</v>
      </c>
      <c r="AA368" s="8" t="s">
        <v>1830</v>
      </c>
      <c r="AB368" s="21" t="str">
        <f t="shared" si="2"/>
        <v>M3-NyO-25b-A-5</v>
      </c>
      <c r="AC368" s="21" t="str">
        <f t="shared" si="3"/>
        <v>M3-NyO-25b-A-5-EN</v>
      </c>
      <c r="AD368" s="20" t="s">
        <v>47</v>
      </c>
      <c r="AE368" s="23"/>
      <c r="AF368" s="41"/>
      <c r="AG368" s="9" t="s">
        <v>49</v>
      </c>
    </row>
    <row r="369" ht="112.5" customHeight="1">
      <c r="A369" s="9" t="s">
        <v>1831</v>
      </c>
      <c r="B369" s="77" t="s">
        <v>1832</v>
      </c>
      <c r="C369" s="9" t="s">
        <v>35</v>
      </c>
      <c r="D369" s="10" t="s">
        <v>36</v>
      </c>
      <c r="E369" s="11"/>
      <c r="F369" s="22" t="s">
        <v>1833</v>
      </c>
      <c r="G369" s="22"/>
      <c r="H369" s="24" t="s">
        <v>1834</v>
      </c>
      <c r="I369" s="41" t="s">
        <v>38</v>
      </c>
      <c r="J369" s="23" t="s">
        <v>309</v>
      </c>
      <c r="K369" s="22" t="s">
        <v>1835</v>
      </c>
      <c r="L369" s="22" t="s">
        <v>1836</v>
      </c>
      <c r="M369" s="11" t="s">
        <v>42</v>
      </c>
      <c r="N369" s="8" t="s">
        <v>1837</v>
      </c>
      <c r="O369" s="8" t="s">
        <v>1838</v>
      </c>
      <c r="P369" s="18"/>
      <c r="Q369" s="21"/>
      <c r="R369" s="18"/>
      <c r="S369" s="18"/>
      <c r="T369" s="18"/>
      <c r="U369" s="18"/>
      <c r="V369" s="18"/>
      <c r="W369" s="18"/>
      <c r="X369" s="21"/>
      <c r="Y369" s="20" t="s">
        <v>45</v>
      </c>
      <c r="Z369" s="13" t="str">
        <f t="shared" si="1"/>
        <v>{
    "id": "M3-NyO-26b-I-1-EN",
    "stimulus": "&lt;p&gt;What is the correct way to read {{Q1}}.{{Q2}}?&lt;/p&gt;",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10,
                "max": 99,
                "step": 1
            }
        ],
        "calculated": [
            {
                "name": "T1",
                "function": "Lemonlib.numToWords({{Q1}}, 'en')",
                "label": "{{function}}",
                "temp": true
            },
            {
                "name": "T2",
                "function": "Lemonlib.numToWords({{Q2}}, 'en')",
                "label": "{{function}}",
                "temp": true
            },
            {
                "name": "T3",
                "function": "Lemonlib.numToWords({{Q1}}, 'en')[0].toUpperCase() + Lemonlib.numToWords({{Q1}}, 'en').slice(1,)",
                "label": "{{function}}",
                "temp": true
            },
            {
                "name": "T4",
                "function": "Lemonlib.numToWords({{Q2}}, 'en')[0].toUpperCase() + Lemonlib.numToWords({{Q2}}, 'en').slice(1,)",
                "label": "{{function}}",
                "temp": true
            },
            {
                "name": "T5",
                "function": "Lemonlib.numToWords({{Q2}}, 'en', 'female')[0].toUpperCase() + Lemonlib.numToWords({{Q2}}, 'en', 'female').slice(1,)",
                "label": "{{function}}",
                "temp": true
            },
            {
                "name": "T6",
                "function": "Lemonlib.numToWords({{Q2}}, 'en', 'female')",
                "label": "{{function}}",
                "temp": true
            },
            {
                "name": "A1",
                "label": "{{T3}} units and {{T6}} hundredths"
            },
            {
                "name": "A2",
                "label": "{{T3}} coma {{T2}}"
            },
            {
                "name": "A3",
                "label": "{{T5}} units and {{T1}} hundredths",
                "incorrect": true,
                "feedback": "&lt;p&gt;This number is in fact {{Q2}}.0{{Q1}}.&lt;/p&gt;"
            },
            {
                "name": "A4",
                "label": "{{T5}} centésimas",
                "incorrect": true,
                "feedback": "&lt;p&gt;This number is in fact  0.0{{Q1}}.&lt;/p&gt;"
            },
            {
                "name": "A5",
                "label": "{{T4}} coma {{T1}}",
                "incorrect": true,
                "feedback": "&lt;p&gt;This number is in fact  {{Q2}}.{{Q1}}.&lt;/p&gt;"
            }
        ],
        "uniques": true
    },
    "algorithm": {
        "name": "trueFalse",
        "template": "Multiple choice – standard",
        "params": {
            "countCorrect": 1,
            "countIncorrect": 2,
            "showCheckIcon":true}}}</v>
      </c>
      <c r="AA369" s="83" t="s">
        <v>1839</v>
      </c>
      <c r="AB369" s="21" t="str">
        <f t="shared" si="2"/>
        <v>M3-NyO-26b-I-1</v>
      </c>
      <c r="AC369" s="21" t="str">
        <f t="shared" si="3"/>
        <v>M3-NyO-26b-I-1-EN</v>
      </c>
      <c r="AD369" s="20" t="s">
        <v>47</v>
      </c>
      <c r="AE369" s="9"/>
      <c r="AF369" s="41"/>
      <c r="AG369" s="41"/>
    </row>
    <row r="370" ht="112.5" customHeight="1">
      <c r="A370" s="9" t="s">
        <v>1831</v>
      </c>
      <c r="B370" s="77" t="s">
        <v>1832</v>
      </c>
      <c r="C370" s="9" t="s">
        <v>35</v>
      </c>
      <c r="D370" s="10" t="s">
        <v>36</v>
      </c>
      <c r="E370" s="11"/>
      <c r="F370" s="22" t="s">
        <v>1840</v>
      </c>
      <c r="G370" s="22"/>
      <c r="H370" s="24" t="s">
        <v>1841</v>
      </c>
      <c r="I370" s="41" t="s">
        <v>38</v>
      </c>
      <c r="J370" s="23" t="s">
        <v>309</v>
      </c>
      <c r="K370" s="22" t="s">
        <v>1842</v>
      </c>
      <c r="L370" s="22" t="s">
        <v>1836</v>
      </c>
      <c r="M370" s="11" t="s">
        <v>42</v>
      </c>
      <c r="N370" s="8" t="s">
        <v>1837</v>
      </c>
      <c r="O370" s="8" t="s">
        <v>1843</v>
      </c>
      <c r="P370" s="18"/>
      <c r="Q370" s="21"/>
      <c r="R370" s="18"/>
      <c r="S370" s="18"/>
      <c r="T370" s="18"/>
      <c r="U370" s="18"/>
      <c r="V370" s="18"/>
      <c r="W370" s="18"/>
      <c r="X370" s="21"/>
      <c r="Y370" s="20" t="s">
        <v>45</v>
      </c>
      <c r="Z370" s="13" t="str">
        <f t="shared" si="1"/>
        <v>{
    "id": "M3-NyO-26b-I-2-EN",
    "stimulus": "&lt;p&gt;What is the correct way to read {{Q1}}.{{Q2}}?&lt;/p&gt;",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2,
                "max": 9,
                "step": 1
            }
        ],
        "calculated": [
            {
                "name": "T1",
                "function": "Lemonlib.numToWords({{Q1}}, 'en')",
                "label": "{{function}}",
                "temp": true
            },
            {
                "name": "T2",
                "function": "Lemonlib.numToWords({{Q2}}, 'en')",
                "label": "{{function}}",
                "temp": true
            },
            {
                "name": "T3",
                "function": "Lemonlib.numToWords({{Q1}}, 'en')[0].toUpperCase() + Lemonlib.numToWords({{Q1}}, 'en').slice(1,)",
                "label": "{{function}}",
                "temp": true
            },
            {
                "name": "T4",
                "function": "Lemonlib.numToWords({{Q2}}, 'en')[0].toUpperCase() + Lemonlib.numToWords({{Q2}}, 'en').slice(1,)",
                "label": "{{function}}",
                "temp": true
            },
            {
                "name": "A1",
                "label": "{{T3}} units and {{T2}} tenths"
            },
            {
                "name": "A2",
                "label": "{{T3}} comma {{T2}}"
            },
            {
                "name": "A3",
                "label": "{{T4}} units and {{T1}} tenths",
                "incorrect": true,
                "feedback": "&lt;p&gt;This number is in fact {{Q2}}.{{Q1}}.&lt;/p&gt;"
            },
            {
                "name": "A4",
                "label": "{{T3}} tenths",
                "incorrect": true,
                "feedback": "&lt;p&gt;This number is in fact 0.{{Q1}}.&lt;/p&gt;"
            },
            {
                "name": "A5",
                "label": "{{T4}} comma {{T1}}",
                "incorrect": true,
                "feedback": "&lt;p&gt;This number is in fact {{Q2}}.{{Q1}}.&lt;/p&gt;"
            }
        ],
        "uniques": true
    },
    "algorithm": {
        "name": "trueFalse",
        "template": "Multiple choice – standard",
        "params": {
            "countCorrect": 1,
            "countIncorrect": 2,
            "showCheckIcon": true}}}</v>
      </c>
      <c r="AA370" s="83" t="s">
        <v>1844</v>
      </c>
      <c r="AB370" s="21" t="str">
        <f t="shared" si="2"/>
        <v>M3-NyO-26b-I-2</v>
      </c>
      <c r="AC370" s="21" t="str">
        <f t="shared" si="3"/>
        <v>M3-NyO-26b-I-2-EN</v>
      </c>
      <c r="AD370" s="20" t="s">
        <v>47</v>
      </c>
      <c r="AE370" s="9"/>
      <c r="AF370" s="41"/>
      <c r="AG370" s="41"/>
    </row>
    <row r="371" ht="112.5" customHeight="1">
      <c r="A371" s="9" t="s">
        <v>1831</v>
      </c>
      <c r="B371" s="77" t="s">
        <v>1832</v>
      </c>
      <c r="C371" s="9" t="s">
        <v>50</v>
      </c>
      <c r="D371" s="10" t="s">
        <v>36</v>
      </c>
      <c r="E371" s="11"/>
      <c r="F371" s="22" t="s">
        <v>51</v>
      </c>
      <c r="G371" s="13"/>
      <c r="H371" s="12"/>
      <c r="I371" s="41" t="s">
        <v>38</v>
      </c>
      <c r="J371" s="23" t="s">
        <v>52</v>
      </c>
      <c r="K371" s="22" t="s">
        <v>1845</v>
      </c>
      <c r="L371" s="22" t="s">
        <v>1846</v>
      </c>
      <c r="M371" s="11" t="s">
        <v>42</v>
      </c>
      <c r="N371" s="8" t="s">
        <v>1837</v>
      </c>
      <c r="O371" s="8" t="s">
        <v>1847</v>
      </c>
      <c r="P371" s="18"/>
      <c r="Q371" s="21"/>
      <c r="R371" s="18"/>
      <c r="S371" s="18"/>
      <c r="T371" s="18"/>
      <c r="U371" s="18"/>
      <c r="V371" s="18"/>
      <c r="W371" s="18"/>
      <c r="X371" s="21"/>
      <c r="Y371" s="20" t="s">
        <v>45</v>
      </c>
      <c r="Z371" s="13" t="str">
        <f t="shared" si="1"/>
        <v>{
    "id": "M3-NyO-26b-E-1-EN",
    "stimulus": "&lt;p&gt;How do you read this number? Fill in the blank.&lt;/p&gt;",
    "template": "&lt;p&gt;{{T1}}: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"calculated": [
            {
                "name": "T1",
                "label": "{{function}}",
                "function": " {{Q1}}/10",
                "temp": true
            },
            {
                "name": "T2",
                "label": "{{function}}",
                "function": " Lemonlib.numToWords({{Q1}}, 'en','female')",
                "temp": true
            },
            {
                "name": "A1",
                "label": "tenths",
                "function": "tenths"
            }
        ],
        "uniques": true
    },
    "algorithm": {
        "name": "calculateOperation",
        "template": "Cloze with text"
    }
}</v>
      </c>
      <c r="AA371" s="83" t="s">
        <v>1848</v>
      </c>
      <c r="AB371" s="21" t="str">
        <f t="shared" si="2"/>
        <v>M3-NyO-26b-E-1</v>
      </c>
      <c r="AC371" s="21" t="str">
        <f t="shared" si="3"/>
        <v>M3-NyO-26b-E-1-EN</v>
      </c>
      <c r="AD371" s="20" t="s">
        <v>47</v>
      </c>
      <c r="AE371" s="9"/>
      <c r="AF371" s="41"/>
      <c r="AG371" s="41"/>
    </row>
    <row r="372" ht="112.5" customHeight="1">
      <c r="A372" s="9" t="s">
        <v>1831</v>
      </c>
      <c r="B372" s="77" t="s">
        <v>1832</v>
      </c>
      <c r="C372" s="9" t="s">
        <v>50</v>
      </c>
      <c r="D372" s="10" t="s">
        <v>36</v>
      </c>
      <c r="E372" s="11"/>
      <c r="F372" s="22" t="s">
        <v>51</v>
      </c>
      <c r="G372" s="13"/>
      <c r="H372" s="12"/>
      <c r="I372" s="41" t="s">
        <v>38</v>
      </c>
      <c r="J372" s="23" t="s">
        <v>52</v>
      </c>
      <c r="K372" s="22" t="s">
        <v>1849</v>
      </c>
      <c r="L372" s="22" t="s">
        <v>1850</v>
      </c>
      <c r="M372" s="11" t="s">
        <v>42</v>
      </c>
      <c r="N372" s="8" t="s">
        <v>1837</v>
      </c>
      <c r="O372" s="8" t="s">
        <v>1847</v>
      </c>
      <c r="P372" s="18"/>
      <c r="Q372" s="21"/>
      <c r="R372" s="18"/>
      <c r="S372" s="18"/>
      <c r="T372" s="18"/>
      <c r="U372" s="18"/>
      <c r="V372" s="18"/>
      <c r="W372" s="18"/>
      <c r="X372" s="21"/>
      <c r="Y372" s="20" t="s">
        <v>45</v>
      </c>
      <c r="Z372" s="13" t="str">
        <f t="shared" si="1"/>
        <v>{
    "id": "M3-NyO-26b-E-2-EN",
    "stimulus": "&lt;p&gt;How do you read this number? Fill in the blank.&lt;/p&gt;",
    "template": "&lt;p&gt;{{T1}}: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99,
                "step": 1
            }
        ],
        "calculated": [
            {
                "name": "T1",
                "label": "{{function}}",
                "function": " {{Q1}}/100",
                "temp": true
            },
            {
                "name": "T2",
                "label": "{{function}}",
                "function": " Lemonlib.numToWords({{Q1}}, 'en','female')",
                "temp": true
            },
            {
                "name": "A1",
                "label": "hundredths",
                "function": "hundredths"
            }
        ],
        "uniques": true
    },
    "algorithm": {
        "name": "calculateOperation",
        "template": "Cloze with text"
    }
}</v>
      </c>
      <c r="AA372" s="83" t="s">
        <v>1851</v>
      </c>
      <c r="AB372" s="21" t="str">
        <f t="shared" si="2"/>
        <v>M3-NyO-26b-E-2</v>
      </c>
      <c r="AC372" s="21" t="str">
        <f t="shared" si="3"/>
        <v>M3-NyO-26b-E-2-EN</v>
      </c>
      <c r="AD372" s="20" t="s">
        <v>47</v>
      </c>
      <c r="AE372" s="9"/>
      <c r="AF372" s="41"/>
      <c r="AG372" s="41"/>
    </row>
    <row r="373" ht="112.5" customHeight="1">
      <c r="A373" s="9" t="s">
        <v>1852</v>
      </c>
      <c r="B373" s="77" t="s">
        <v>1853</v>
      </c>
      <c r="C373" s="9" t="s">
        <v>35</v>
      </c>
      <c r="D373" s="10" t="s">
        <v>36</v>
      </c>
      <c r="E373" s="11"/>
      <c r="F373" s="13" t="s">
        <v>1854</v>
      </c>
      <c r="G373" s="13"/>
      <c r="H373" s="12" t="s">
        <v>1855</v>
      </c>
      <c r="I373" s="21" t="s">
        <v>38</v>
      </c>
      <c r="J373" s="11" t="s">
        <v>309</v>
      </c>
      <c r="K373" s="13" t="s">
        <v>1856</v>
      </c>
      <c r="L373" s="13" t="s">
        <v>1857</v>
      </c>
      <c r="M373" s="11" t="s">
        <v>42</v>
      </c>
      <c r="N373" s="8" t="s">
        <v>1837</v>
      </c>
      <c r="O373" s="8" t="s">
        <v>1858</v>
      </c>
      <c r="P373" s="8" t="s">
        <v>1859</v>
      </c>
      <c r="Q373" s="21"/>
      <c r="R373" s="18"/>
      <c r="S373" s="18"/>
      <c r="T373" s="18"/>
      <c r="U373" s="18"/>
      <c r="V373" s="18"/>
      <c r="W373" s="18"/>
      <c r="X373" s="21"/>
      <c r="Y373" s="20" t="s">
        <v>45</v>
      </c>
      <c r="Z373" s="13" t="str">
        <f t="shared" si="1"/>
        <v>{
    "id": "M3-NyO-26c-I-1-EN",
    "stimulus": "&lt;p&gt;Select the number that is equal to {{T1}} units and {{T2}} tenths.&lt;/p&gt;",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2,
                "max": 9,
                "step": 1
            }
        ],
        "calculated": [
            {
                "name": "A1",
                "label": "{{Q1}}.{{Q2}}",
                "function": ""
            },
            {
                "name": "A2",
                "label": "{{Q1}}{{Q2}}",
                "function": "",
                "incorrect": true,
                "feedback": "&lt;p&gt;This number is in fact {{T3}}.&lt;/p&gt;"
            },
            {
                "name": "A3",
                "label": "{{Q2}}{{Q1}}",
                "function": "",
                "incorrect": true,
                "feedback": "&lt;p&gt;This number is in fact {{T4}}.&lt;/p&gt;"
            },
            {
                "name": "A4",
                "label": "{{Q2}}.{{Q1}}",
                "function": "",
                "incorrect": true,
                "feedback": "&lt;p&gt;This number is in fact {{T2}} units and {{T1}}} tenths.&lt;/p&gt;"
            },
            {
                "name": "A5",
                "label": "0.{{Q1}}{{Q2}}",
                "function": "",
                "incorrect": true,
                "feedback": "&lt;p&gt;This number is in fact {{T3}} hundredths.&lt;/p&gt;"
            },
            {
                "name": "T1",
                "label": "",
                "function": "Lemonlib.numToWords({{Q1}}, 'en')",
                "temp": true
            },
            {
                "name": "T2",
                "label": "",
                "function": "Lemonlib.numToWords({{Q2}}, 'en')",
                "temp": true
            },
            {
                "name": "T3",
                "label": "",
                "function": "Lemonlib.numToWords({{Q1}}*10+{{Q2}}, 'en')",
                "temp": true
            },
            {
                "name": "T4",
                "label": "",
                "function": "Lemonlib.numToWords({{Q2}}*10+{{Q1}}, 'en')",
                "temp": true
            }
        ],
        "uniques": true
    },
    "algorithm": {
        "name": "trueFalse",
        "template": "Multiple choice – standard",
        "params": {
            "countCorrect": 1,
            "countIncorrect": 2,
            "showCheckIcon":true}}}</v>
      </c>
      <c r="AA373" s="83" t="s">
        <v>1860</v>
      </c>
      <c r="AB373" s="21" t="str">
        <f t="shared" si="2"/>
        <v>M3-NyO-26c-I-1</v>
      </c>
      <c r="AC373" s="21" t="str">
        <f t="shared" si="3"/>
        <v>M3-NyO-26c-I-1-EN</v>
      </c>
      <c r="AD373" s="20" t="s">
        <v>47</v>
      </c>
      <c r="AE373" s="9"/>
      <c r="AF373" s="41"/>
      <c r="AG373" s="41"/>
    </row>
    <row r="374" ht="112.5" customHeight="1">
      <c r="A374" s="23" t="s">
        <v>1852</v>
      </c>
      <c r="B374" s="24" t="s">
        <v>1853</v>
      </c>
      <c r="C374" s="23" t="s">
        <v>35</v>
      </c>
      <c r="D374" s="10" t="s">
        <v>36</v>
      </c>
      <c r="E374" s="11"/>
      <c r="F374" s="13" t="s">
        <v>1861</v>
      </c>
      <c r="G374" s="13"/>
      <c r="H374" s="12" t="s">
        <v>1862</v>
      </c>
      <c r="I374" s="21" t="s">
        <v>38</v>
      </c>
      <c r="J374" s="11" t="s">
        <v>309</v>
      </c>
      <c r="K374" s="13" t="s">
        <v>1863</v>
      </c>
      <c r="L374" s="13" t="s">
        <v>1857</v>
      </c>
      <c r="M374" s="11" t="s">
        <v>42</v>
      </c>
      <c r="N374" s="8" t="s">
        <v>1837</v>
      </c>
      <c r="O374" s="8" t="s">
        <v>1864</v>
      </c>
      <c r="P374" s="8" t="s">
        <v>1865</v>
      </c>
      <c r="Q374" s="21"/>
      <c r="R374" s="18"/>
      <c r="S374" s="18"/>
      <c r="T374" s="18"/>
      <c r="U374" s="18"/>
      <c r="V374" s="18"/>
      <c r="W374" s="18"/>
      <c r="X374" s="21"/>
      <c r="Y374" s="20" t="s">
        <v>45</v>
      </c>
      <c r="Z374" s="13" t="str">
        <f t="shared" si="1"/>
        <v>{
    "id": "M3-NyO-26c-I-2-EN",
    "stimulus": "&lt;p&gt;Select the number that is equal to {{T1}} units and {{T2}} hundredths.&lt;/p&gt;",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2,
                "max": 9,
                "step": 1
            },
            {
                "name": "Q2",
                "label": null,
                "min": 11,
                "max": 99,
                "step": 2
            }
        ],
        "calculated": [
            {
                "name": "A1",
                "label": "{{Q1}}.{{Q2}}",
                "function": ""
            },
            {
                "name": "A2",
                "label": "{{Q1}}{{Q2}}",
                "function": "",
                "incorrect": true,
                "feedback": "&lt;p&gt;This number is in fact {{T3}}.&lt;/p&gt;"
            },
            {
                "name": "A3",
                "label": "{{Q2}}{{Q1}}",
                "function": "",
                "incorrect": true,
                "feedback": "&lt;p&gt;This number is in fact {{T4}}.&lt;/p&gt;"
            },
            {
                "name": "A4",
                "label": "{{Q2}}.{{Q1}}",
                "function": "",
                "incorrect": true,
                "feedback": "&lt;p&gt;This number is in fact {{T2}} units and {{T1}}} tenths.&lt;/p&gt;"
            },
            {
                "name": "A5",
                "label": "0.{{Q1}}{{Q2}}",
                "function": "",
                "incorrect": true,
                "feedback": "&lt;p&gt;This number is in fact {{T3}} thousandths.&lt;/p&gt;"
            },
            {
                "name": "T1",
                "label": "",
                "function": "Lemonlib.numToWords({{Q1}}, 'en')",
                "temp": true
            },
            {
                "name": "T2",
                "label": "",
                "function": "Lemonlib.numToWords({{Q2}}, 'en')",
                "temp": true
            },
            {
                "name": "T3",
                "label": "",
                "function": "Lemonlib.numToWords({{Q1}}*100+{{Q2}}, 'en')",
                "temp": true
            },
            {
                "name": "T4",
                "label": "",
                "function": "Lemonlib.numToWords({{Q2}}*10+{{Q1}}, 'en')",
                "temp": true
            }
        ],
        "uniques": true
    },
    "algorithm": {
        "name": "trueFalse",
        "template": "Multiple choice – standard",
        "params": {
            "countCorrect": 1,
            "countIncorrect": 2,
            "showCheckIcon":true}}}</v>
      </c>
      <c r="AA374" s="83" t="s">
        <v>1866</v>
      </c>
      <c r="AB374" s="21" t="str">
        <f t="shared" si="2"/>
        <v>M3-NyO-26c-I-2</v>
      </c>
      <c r="AC374" s="21" t="str">
        <f t="shared" si="3"/>
        <v>M3-NyO-26c-I-2-EN</v>
      </c>
      <c r="AD374" s="20" t="s">
        <v>47</v>
      </c>
      <c r="AE374" s="9"/>
      <c r="AF374" s="41"/>
      <c r="AG374" s="41"/>
    </row>
    <row r="375" ht="112.5" customHeight="1">
      <c r="A375" s="9" t="s">
        <v>1852</v>
      </c>
      <c r="B375" s="77" t="s">
        <v>1853</v>
      </c>
      <c r="C375" s="9" t="s">
        <v>50</v>
      </c>
      <c r="D375" s="10" t="s">
        <v>36</v>
      </c>
      <c r="E375" s="11"/>
      <c r="F375" s="77" t="s">
        <v>1867</v>
      </c>
      <c r="G375" s="13"/>
      <c r="H375" s="12"/>
      <c r="I375" s="41" t="s">
        <v>38</v>
      </c>
      <c r="J375" s="23" t="s">
        <v>52</v>
      </c>
      <c r="K375" s="24" t="s">
        <v>1868</v>
      </c>
      <c r="L375" s="24" t="s">
        <v>1869</v>
      </c>
      <c r="M375" s="11" t="s">
        <v>42</v>
      </c>
      <c r="N375" s="8" t="s">
        <v>1837</v>
      </c>
      <c r="O375" s="8" t="s">
        <v>1847</v>
      </c>
      <c r="P375" s="18"/>
      <c r="Q375" s="21"/>
      <c r="R375" s="18"/>
      <c r="S375" s="18"/>
      <c r="T375" s="18"/>
      <c r="U375" s="18"/>
      <c r="V375" s="18"/>
      <c r="W375" s="18"/>
      <c r="X375" s="21"/>
      <c r="Y375" s="20" t="s">
        <v>45</v>
      </c>
      <c r="Z375" s="13" t="str">
        <f t="shared" si="1"/>
        <v>{
    "id": "M3-NyO-26c-E-1-EN",
    "stimulus": "&lt;p&gt;Fill in the gap to write this decimal number.&lt;/p&gt;",
    "template": "&lt;p&gt;{{T3}}: {{T1}} units and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1,
                "max": 99,
                "step": 1
            },
            {
                "name": "Q2",
                "label": null,
                "min": 2,
                "max": 9,
                "step": 1
            }
        ],
        "calculated": [
            {
                "name": "T1",
                "label": "{{function}}",
                "function": " Lemonlib.numToWords({{Q1}}, 'en', 'female')",
                "temp": true
            },
            {
                "name": "T2",
                "label": "{{function}}",
                "function": " Lemonlib.numToWords({{Q2}}, 'en', 'female')",
                "temp": true
            },
            {
                "name": "T3",
                "label": "{{function}}",
                "function": "{{Q1}}+{{Q2}}/10",
                "temp": true
            },
            {
                "name": "A1",
                "label": "tenths"
            }
        ],
        "uniques": true
    },
    "algorithm": {
        "name": "calculateOperation",
        "template": "Cloze with text"
    }
}</v>
      </c>
      <c r="AA375" s="83" t="s">
        <v>1870</v>
      </c>
      <c r="AB375" s="21" t="str">
        <f t="shared" si="2"/>
        <v>M3-NyO-26c-E-1</v>
      </c>
      <c r="AC375" s="21" t="str">
        <f t="shared" si="3"/>
        <v>M3-NyO-26c-E-1-EN</v>
      </c>
      <c r="AD375" s="20" t="s">
        <v>47</v>
      </c>
      <c r="AE375" s="9"/>
      <c r="AF375" s="41"/>
      <c r="AG375" s="41"/>
    </row>
    <row r="376" ht="112.5" customHeight="1">
      <c r="A376" s="23" t="s">
        <v>1852</v>
      </c>
      <c r="B376" s="24" t="s">
        <v>1853</v>
      </c>
      <c r="C376" s="23" t="s">
        <v>50</v>
      </c>
      <c r="D376" s="10" t="s">
        <v>36</v>
      </c>
      <c r="E376" s="11"/>
      <c r="F376" s="77" t="s">
        <v>1867</v>
      </c>
      <c r="G376" s="13"/>
      <c r="H376" s="12"/>
      <c r="I376" s="23" t="s">
        <v>38</v>
      </c>
      <c r="J376" s="23" t="s">
        <v>52</v>
      </c>
      <c r="K376" s="24" t="s">
        <v>1871</v>
      </c>
      <c r="L376" s="24" t="s">
        <v>1872</v>
      </c>
      <c r="M376" s="11" t="s">
        <v>42</v>
      </c>
      <c r="N376" s="8" t="s">
        <v>1837</v>
      </c>
      <c r="O376" s="8" t="s">
        <v>1847</v>
      </c>
      <c r="P376" s="18"/>
      <c r="Q376" s="21"/>
      <c r="R376" s="18"/>
      <c r="S376" s="18"/>
      <c r="T376" s="18"/>
      <c r="U376" s="18"/>
      <c r="V376" s="18"/>
      <c r="W376" s="18"/>
      <c r="X376" s="21"/>
      <c r="Y376" s="20" t="s">
        <v>45</v>
      </c>
      <c r="Z376" s="13" t="str">
        <f t="shared" si="1"/>
        <v>{
    "id": "M3-NyO-26c-E-2-EN",
    "stimulus": "&lt;p&gt;Fill in the gap to write this decimal number.&lt;/p&gt;",
    "template": "&lt;p&gt;{{T3}}: {{T1}} units and {{T2}} {{response}}&lt;/p&gt;",
    "hint": "&lt;p&gt;The integer part of a decimal number is written to the left of the decimal point, while the decimal part is written to the right.&lt;/p&gt;",
    "feedback": "&lt;p&gt;The integer part of a decimal number is written to the left of the decimal point, while the decimal part is written to the right.&lt;/p&gt;",
    "seed": {
        "parameters": [
            {
                "name": "Q1",
                "label": null,
                "min": 1,
                "max": 99,
                "step": 1
            },
            {
                "name": "Q2",
                "label": null,
                "min": 2,
                "max": 9,
                "step": 1
            }
        ],
        "calculated": [
            {
                "name": "T1",
                "label": "{{function}}",
                "function": " Lemonlib.numToWords({{Q1}}, 'en', 'female')",
                "temp": true
            },
            {
                "name": "T2",
                "label": "{{function}}",
                "function": " Lemonlib.numToWords({{Q2}}, 'en', 'female')",
                "temp": true
            },
            {
                "name": "T3",
                "label": "{{function}}",
                "function": " {{Q1}}+{{Q2}}/100",
                "temp": true
            },
            {
                "name": "A1",
                "label": "hundredths"
            }
        ],
        "uniques": true
    },
    "algorithm": {
        "name": "calculateOperation",
        "template": "Cloze with text"
    }
}</v>
      </c>
      <c r="AA376" s="83" t="s">
        <v>1873</v>
      </c>
      <c r="AB376" s="21" t="str">
        <f t="shared" si="2"/>
        <v>M3-NyO-26c-E-2</v>
      </c>
      <c r="AC376" s="21" t="str">
        <f t="shared" si="3"/>
        <v>M3-NyO-26c-E-2-EN</v>
      </c>
      <c r="AD376" s="20" t="s">
        <v>47</v>
      </c>
      <c r="AE376" s="9"/>
      <c r="AF376" s="41"/>
      <c r="AG376" s="41"/>
    </row>
    <row r="377" ht="112.5" customHeight="1">
      <c r="A377" s="9" t="s">
        <v>1874</v>
      </c>
      <c r="B377" s="77" t="s">
        <v>1875</v>
      </c>
      <c r="C377" s="9" t="s">
        <v>35</v>
      </c>
      <c r="D377" s="10" t="s">
        <v>36</v>
      </c>
      <c r="E377" s="11"/>
      <c r="F377" s="12" t="s">
        <v>1876</v>
      </c>
      <c r="G377" s="12"/>
      <c r="H377" s="43"/>
      <c r="I377" s="14" t="s">
        <v>38</v>
      </c>
      <c r="J377" s="20" t="s">
        <v>512</v>
      </c>
      <c r="K377" s="43" t="s">
        <v>1877</v>
      </c>
      <c r="L377" s="42" t="s">
        <v>1878</v>
      </c>
      <c r="M377" s="11" t="s">
        <v>42</v>
      </c>
      <c r="N377" s="12" t="s">
        <v>1879</v>
      </c>
      <c r="O377" s="13" t="s">
        <v>1880</v>
      </c>
      <c r="P377" s="18"/>
      <c r="Q377" s="21"/>
      <c r="R377" s="18"/>
      <c r="S377" s="18"/>
      <c r="T377" s="18"/>
      <c r="U377" s="18"/>
      <c r="V377" s="18"/>
      <c r="W377" s="18"/>
      <c r="X377" s="21"/>
      <c r="Y377" s="20" t="s">
        <v>45</v>
      </c>
      <c r="Z377" s="13" t="str">
        <f t="shared" si="1"/>
        <v>{
    "id": "M3-NyO-27a-I-1-EN",
    "stimulus": "&lt;p&gt;Indicate whether these comparisons are true or false.&lt;/p&gt;",
    "hint": "&lt;p&gt;First compare the integer parts of the numbers and then their decimal parts.&lt;/p&gt;",
    "feedback": "&lt;p&gt;When the integer part of two decimal numbers is equal, the larger is the one whose decimal part is greater.&lt;/p&gt;",
    "seed": {
        "parameters": [
            {
                "name": "Q1",
                "label": null,
                "min": 1.01,
                "max": 99.59,
                "step": 0.01
            },
            {
                "name": "Q2",
                "label": null,
                "min": 1.01,
                "max": 99.49,
                "step": 0.01
            },
            {
                "name": "Q3",
                "label": null,
                "min": 1.01,
                "max": 99.49,
                "step": 0.01
            },
            {
                "name": "Q4",
                "label": null,
                "min": 1.01,
                "max": 99.49,
                "step": 0.01
            },
            {
                "name": "Q5",
                "label": null,
                "min": 0.01,
                "max": 0.4,
                "step": 0.01
            },
            {
                "name": "Q6",
                "label": null,
                "min": 0.1,
                "max": 0.4,
                "step": 0.1
            },
            {
                "name": "Q7",
                "label": null,
                "min": 0.01,
                "max": 0.4,
                "step": 0.01
            },
            {
                "name": "Q8",
                "label": null,
                "min": 0.01,
                "max": 0.4,
                "step": 0.01
            }
        ],
        "calculated": [
            {
                "name": "T1",
                "function": "Lemonlib.round({{Q1}}+{{Q5}},2)",
                "temp": true
            },
            {
                "name": "T2",
                "function": "Lemonlib.round({{Q2}}+{{Q6}},2)",
                "temp": true
            },
            {
                "name": "T3",
                "function": "Lemonlib.round({{Q3}}+{{Q7}},2)",
                "temp": true
            },
            {
                "name": "T4",
                "function": "Lemonlib.round({{Q4}}+{{Q8}},2)",
                "temp": true
            },
            {
                "name": "A1",
                "label": "{{Q1}} &lt; {{T1}}"
            },
            {
                "name": "A2",
                "label": "{{T2}} &gt; {{Q2}}"
            },
            {
                "name": "A3",
                "label": "{{T3}} &lt; {{Q3}}",
                "incorrect": true
            },
            {
                "name": "A4",
                "label": "{{Q4}} &gt; {{T4}}",
                "incorrect": true
            }
        ],
        "uniques": true
    },
    "algorithm": {
        "name": "trueFalse",
        "template": "Choice matrix – inline",
        "params": {
            "countCorrect": 2,
            "countIncorrect": 1,
            "options": [
                "True ",
                "False"
            ]
        }
    }
}</v>
      </c>
      <c r="AA377" s="83" t="s">
        <v>1881</v>
      </c>
      <c r="AB377" s="21" t="str">
        <f t="shared" si="2"/>
        <v>M3-NyO-27a-I-1</v>
      </c>
      <c r="AC377" s="21" t="str">
        <f t="shared" si="3"/>
        <v>M3-NyO-27a-I-1-EN</v>
      </c>
      <c r="AD377" s="20" t="s">
        <v>47</v>
      </c>
      <c r="AE377" s="23"/>
      <c r="AF377" s="41"/>
      <c r="AG377" s="41"/>
    </row>
    <row r="378" ht="112.5" customHeight="1">
      <c r="A378" s="9" t="s">
        <v>1874</v>
      </c>
      <c r="B378" s="77" t="s">
        <v>1875</v>
      </c>
      <c r="C378" s="9" t="s">
        <v>50</v>
      </c>
      <c r="D378" s="9" t="s">
        <v>36</v>
      </c>
      <c r="E378" s="11"/>
      <c r="F378" s="8" t="s">
        <v>1882</v>
      </c>
      <c r="G378" s="8"/>
      <c r="H378" s="8"/>
      <c r="I378" s="84" t="s">
        <v>38</v>
      </c>
      <c r="J378" s="20" t="s">
        <v>1527</v>
      </c>
      <c r="K378" s="8" t="s">
        <v>1883</v>
      </c>
      <c r="L378" s="8" t="s">
        <v>1884</v>
      </c>
      <c r="M378" s="20" t="s">
        <v>42</v>
      </c>
      <c r="N378" s="8" t="s">
        <v>1885</v>
      </c>
      <c r="O378" s="8" t="s">
        <v>1880</v>
      </c>
      <c r="P378" s="18"/>
      <c r="Q378" s="21"/>
      <c r="R378" s="18"/>
      <c r="S378" s="18"/>
      <c r="T378" s="18"/>
      <c r="U378" s="18"/>
      <c r="V378" s="18"/>
      <c r="W378" s="18"/>
      <c r="X378" s="21"/>
      <c r="Y378" s="20" t="s">
        <v>45</v>
      </c>
      <c r="Z378" s="13" t="str">
        <f t="shared" si="1"/>
        <v>{
    "id": "M3-NyO-27a-E-1-EN",
    "stimulus": "&lt;p&gt;Drag and put the following numbers in order from highest to lowest.&lt;/p&gt;",
    "template": "&lt;p style=\"text-align:center;\"&gt;{{response}} &gt; {{response}} &gt; {{response}}&lt;/p&gt;",
    "hint": "&lt;p&gt;First compare the integer parts of the numbers and then the decimal parts.&lt;/p&gt;",
    "feedback": "&lt;p&gt;When the integer part of two decimal numbers is equal, the larger is the one whose decimal part is greater.&lt;/p&gt;",
    "seed": {
        "parameters": [
            {
                "name": "Q1",
                "label": null,
                "min": 0.01,
                "max": 0.99,
                "step": 0.01
            },
            {
                "name": "Q2",
                "label": null,
                "min": 0.01,
                "max": 0.99,
                "step": 0.01
            },
            {
                "name": "Q3",
                "label": null,
                "min": 0.01,
                "max": 0.99,
                "step": 0.01
            },
            {
                "name": "Q4",
                "label": null,
                "min": 11,
                "max": 99,
                "step": 1
            }
        ],
        "calculated": [
            {
                "name": "T1",
                "label": "{{function}}",
                "function": "math.max({{Q1}}, {{Q2}}, {{Q3}})",
                "temp": "true"
            },
            {
                "name": "T2",
                "label": "{{function}}",
                "function": "{{Q1}}+{{Q2}}+{{Q3}}-math.min({{Q1}}, {{Q2}}, {{Q3}})-math.max({{Q1}}, {{Q2}}, {{Q3}})",
                "temp": "true"
            },
            {
                "name": "T3",
                "label": "{{function}}",
                "function": "math.min({{Q1}}, {{Q2}}, {{Q3}})",
                "temp": "true"
            },
            {
                "name": "A1",
                "label": "{{function}}",
                "function": "Lemonlib.round({{T1}}+{{Q4}}, 2)"
            },
            {
                "name": "A2",
                "label": "{{function}}",
                "function": "Lemonlib.round({{T2}}+{{Q4}}, 2)"
            },
            {
                "name": "A3",
                "label": "{{function}}",
                "function": "Lemonlib.round({{T3}}+{{Q4}}, 2)"
            }
        ],
        "uniques": true
    },
    "algorithm": {
        "name": "calculateOperation",
        "template": "Cloze with drag &amp; drop",
        "params": {
            "keyboard": "INTERMEDIATE"
        }
    }
}</v>
      </c>
      <c r="AA378" s="83" t="s">
        <v>1886</v>
      </c>
      <c r="AB378" s="21" t="str">
        <f t="shared" si="2"/>
        <v>M3-NyO-27a-E-1</v>
      </c>
      <c r="AC378" s="21" t="str">
        <f t="shared" si="3"/>
        <v>M3-NyO-27a-E-1-EN</v>
      </c>
      <c r="AD378" s="20" t="s">
        <v>47</v>
      </c>
      <c r="AE378" s="23"/>
      <c r="AF378" s="41"/>
      <c r="AG378" s="41"/>
    </row>
    <row r="379" ht="112.5" customHeight="1">
      <c r="A379" s="9" t="s">
        <v>1874</v>
      </c>
      <c r="B379" s="77" t="s">
        <v>1875</v>
      </c>
      <c r="C379" s="9" t="s">
        <v>50</v>
      </c>
      <c r="D379" s="10" t="s">
        <v>36</v>
      </c>
      <c r="E379" s="11"/>
      <c r="F379" s="12" t="s">
        <v>1887</v>
      </c>
      <c r="G379" s="12"/>
      <c r="H379" s="12" t="s">
        <v>1888</v>
      </c>
      <c r="I379" s="11" t="s">
        <v>38</v>
      </c>
      <c r="J379" s="11" t="s">
        <v>1527</v>
      </c>
      <c r="K379" s="43" t="s">
        <v>1883</v>
      </c>
      <c r="L379" s="42" t="s">
        <v>1884</v>
      </c>
      <c r="M379" s="11" t="s">
        <v>42</v>
      </c>
      <c r="N379" s="43" t="s">
        <v>1879</v>
      </c>
      <c r="O379" s="42" t="s">
        <v>1889</v>
      </c>
      <c r="P379" s="18"/>
      <c r="Q379" s="21"/>
      <c r="R379" s="18"/>
      <c r="S379" s="18"/>
      <c r="T379" s="18"/>
      <c r="U379" s="18"/>
      <c r="V379" s="18"/>
      <c r="W379" s="18"/>
      <c r="X379" s="21"/>
      <c r="Y379" s="20" t="s">
        <v>45</v>
      </c>
      <c r="Z379" s="13" t="str">
        <f t="shared" si="1"/>
        <v>{
    "id": "M3-NyO-27a-E-2-EN",
    "stimulus": "&lt;p&gt;Drag and put the following numbers in the correct order from smallest to largest.&lt;/p&gt;",
    "template": "&lt;p style=\"text-align:center;\"&gt;{{response}} &lt; {{response}} &lt; {{response}}&lt;/p&gt;",
    "hint": "&lt;p&gt;First compare the integer parts of the numbers and then the decimal parts.&lt;/p&gt;",
    "feedback": "&lt;p&gt;When the integer part of two decimal numbers is equal, the larger is the one whose decimal part is greater.&lt;/p&gt;",
    "seed": {
        "parameters": [
            {
                "name": "Q1",
                "label": null,
                "min": 0.01,
                "max": 0.99,
                "step": 0.01
            },
            {
                "name": "Q2",
                "label": null,
                "min": 0.01,
                "max": 0.99,
                "step": 0.01
            },
            {
                "name": "Q3",
                "label": null,
                "min": 0.01,
                "max": 0.99,
                "step": 0.01
            },
            {
                "name": "Q4",
                "label": null,
                "min": 11,
                "max": 99,
                "step": 1
            }
        ],
        "calculated": [
            {
                "name": "T1",
                "label": "{{function}}",
                "function": "math.min({{Q1}}, {{Q2}}, {{Q3}})",
                "temp": "true"
            },
            {
                "name": "T2",
                "label": "{{function}}",
                "function": "{{Q1}}+{{Q2}}+{{Q3}}-math.min({{Q1}}, {{Q2}}, {{Q3}})-math.max({{Q1}}, {{Q2}}, {{Q3}})",
                "temp": "true"
            },
            {
                "name": "T3",
                "label": "{{function}}",
                "function": "math.max({{Q1}}, {{Q2}}, {{Q3}})",
                "temp": "true"
            },
            {
                "name": "A1",
                "label": "{{function}}",
                "function": "Lemonlib.round({{T1}}+{{Q4}}, 2)"
            },
            {
                "name": "A2",
                "label": "{{function}}",
                "function": "Lemonlib.round({{T2}}+{{Q4}}, 2)"
            },
            {
                "name": "A3",
                "label": "{{function}}",
                "function": "Lemonlib.round({{T3}}+{{Q4}}, 2)"
            }
        ],
        "uniques": true
    },
    "algorithm": {
        "name": "calculateOperation",
        "template": "Cloze with drag &amp; drop",
        "params": {
            "keyboard": "INTERMEDIATE"
        }
    }
}</v>
      </c>
      <c r="AA379" s="83" t="s">
        <v>1890</v>
      </c>
      <c r="AB379" s="21" t="str">
        <f t="shared" si="2"/>
        <v>M3-NyO-27a-E-2</v>
      </c>
      <c r="AC379" s="21" t="str">
        <f t="shared" si="3"/>
        <v>M3-NyO-27a-E-2-EN</v>
      </c>
      <c r="AD379" s="20" t="s">
        <v>47</v>
      </c>
      <c r="AE379" s="23"/>
      <c r="AF379" s="41"/>
      <c r="AG379" s="41"/>
    </row>
    <row r="380" ht="112.5" customHeight="1">
      <c r="A380" s="9" t="s">
        <v>1874</v>
      </c>
      <c r="B380" s="77" t="s">
        <v>1875</v>
      </c>
      <c r="C380" s="9" t="s">
        <v>68</v>
      </c>
      <c r="D380" s="10" t="s">
        <v>36</v>
      </c>
      <c r="E380" s="11"/>
      <c r="F380" s="13" t="s">
        <v>1891</v>
      </c>
      <c r="G380" s="13"/>
      <c r="H380" s="12"/>
      <c r="I380" s="11" t="s">
        <v>38</v>
      </c>
      <c r="J380" s="11" t="s">
        <v>309</v>
      </c>
      <c r="K380" s="13" t="s">
        <v>1892</v>
      </c>
      <c r="L380" s="12" t="s">
        <v>113</v>
      </c>
      <c r="M380" s="14" t="s">
        <v>42</v>
      </c>
      <c r="N380" s="15" t="s">
        <v>1879</v>
      </c>
      <c r="O380" s="15" t="s">
        <v>1880</v>
      </c>
      <c r="P380" s="18"/>
      <c r="Q380" s="21"/>
      <c r="R380" s="18"/>
      <c r="S380" s="18"/>
      <c r="T380" s="18"/>
      <c r="U380" s="18"/>
      <c r="V380" s="18"/>
      <c r="W380" s="18"/>
      <c r="X380" s="21"/>
      <c r="Y380" s="20" t="s">
        <v>45</v>
      </c>
      <c r="Z380" s="13" t="str">
        <f t="shared" si="1"/>
        <v>{
    "id": "M3-NyO-27a-A-1-EN",
    "stimulus": "&lt;p&gt;An athlete has run these distances for one week. Select the day he runs the most kilometers from the following options.&lt;/p&gt;&lt;p&gt;&lt;table style=\"width: 100%;\"&gt;&lt;tbody&gt;&lt;td style=\"width: 50%; text-align: center;background-color: #FDCB7D;color: #444;\"&gt;&lt;b&gt;Day&lt;/b&gt;&lt;/td&gt;&lt;td style=\"width: 50%; text-align: center;background-color: #FDCB7D;color: #444;\"&gt;&lt;span class=\"no-break\"&gt;&lt;b&gt;Distance&lt;/b&gt;&lt;/span&gt;&lt;/td&gt;&lt;/tr&gt;&lt;/tr&gt;&lt;td style=\"width: 50%; text-align: center;\"&gt;Monday&lt;/td&gt;&lt;td style=\"width: 50%; text-align: center;\"&gt;&lt;span class=\"no-break\"&gt;{{Q1}} km&lt;/span&gt;&lt;/td&gt;&lt;/tr&gt;&lt;tr&gt;&lt;td style=\"width: 50%; text-align: center;\"&gt;Tuesday&lt;/td&gt;&lt;td style=\"width: 50%; text-align: center;\"&gt;&lt;span class=\"no-break\"&gt;{{Q2}} km&lt;/span&gt;&lt;/td&gt;&lt;/tr&gt;&lt;tr&gt;&lt;td style=\"width: 50%; text-align: center;\"&gt;Wednesday&lt;/td&gt;&lt;td style=\"width: 50%; text-align: center;\"&gt;&lt;span class=\"no-break\"&gt;{{Q3}} km&lt;/span&gt;&lt;/td&gt;&lt;/tr&gt;&lt;tr&gt;&lt;td style=\"width: 50%; text-align: center;\"&gt;Thursday&lt;/td&gt;&lt;td style=\"width: 50%; text-align: center;\"&gt;&lt;span class=\"no-break\"&gt;{{Q4}} km&lt;/span&gt;&lt;/td&gt;&lt;/tr&gt;&lt;tr&gt;&lt;td style=\"width: 50%; text-align: center;\"&gt;Friday&lt;/td&gt;&lt;td style=\"width: 50%; text-align: center;\"&gt;&lt;span class=\"no-break\"&gt;{{Q5}} km&lt;/span&gt;&lt;/td&gt;&lt;/tr&gt;&lt;tr&gt;&lt;td style=\"width: 50%; text-align: center;\"&gt;Saturday&lt;/td&gt;&lt;td style=\"width: 50%; text-align: center;\"&gt;&lt;span class=\"no-break\"&gt;{{Q6}} km&lt;/span&gt;&lt;/td&gt;&lt;/tr&gt;&lt;tr&gt;&lt;td style=\"width: 50%; text-align: center;\"&gt;Sunday&lt;/td&gt;&lt;td style=\"width: 50%; text-align: center;\"&gt;&lt;span class=\"no-break\"&gt;{{Q7}} km&lt;/span&gt;&lt;/td&gt;&lt;/tr&gt;&lt;/tbody&gt;&lt;/table&gt;&lt;/p&gt;",
    "hint": "&lt;p&gt;First compare the integer parts of the numbers and then the decimal parts.&lt;/p&gt;",
    "feedback": "&lt;p&gt;When the integer part of two decimal numbers is equal, the larger is the one whose decimal part is greater.&lt;/p&gt;",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"Monday",
                "function": "",
                "incorrect": true
            },
            {
                "name": "A2",
                "label": "Tuesday",
                "function": "",
                "incorrect": true
            },
            {
                "name": "A3",
                "label": "Wednesday",
                "function": ""
            },
            {
                "name": "A4",
                "label": "Thursday",
                "function": ""
            },
            {
                "name": "A5",
                "label": "Friday",
                "function": "",
                "incorrect": true
            },
            {
                "name": "A6",
                "label": "Saturday",
                "function": ""
            },
            {
                "name": "A7",
                "label": "Sunday",
                "function": "",
                "incorrect": true
            }
        ],
        "uniques": true
    },
    "algorithm": {
        "name": "trueFalse",
        "template": "Multiple choice – standard",
        "params": {
            "countCorrect": 1,
            "countIncorrect": 2,
            "showCheckIcon":false,
            "columns": 3
        }
    }
}</v>
      </c>
      <c r="AA380" s="83" t="s">
        <v>1893</v>
      </c>
      <c r="AB380" s="21" t="str">
        <f t="shared" si="2"/>
        <v>M3-NyO-27a-A-1</v>
      </c>
      <c r="AC380" s="21" t="str">
        <f t="shared" si="3"/>
        <v>M3-NyO-27a-A-1-EN</v>
      </c>
      <c r="AD380" s="20" t="s">
        <v>47</v>
      </c>
      <c r="AE380" s="9"/>
      <c r="AF380" s="41"/>
      <c r="AG380" s="41"/>
    </row>
    <row r="381" ht="112.5" customHeight="1">
      <c r="A381" s="9" t="s">
        <v>1874</v>
      </c>
      <c r="B381" s="77" t="s">
        <v>1875</v>
      </c>
      <c r="C381" s="9" t="s">
        <v>68</v>
      </c>
      <c r="D381" s="10" t="s">
        <v>36</v>
      </c>
      <c r="E381" s="11"/>
      <c r="F381" s="13" t="s">
        <v>1894</v>
      </c>
      <c r="G381" s="13"/>
      <c r="H381" s="12"/>
      <c r="I381" s="11" t="s">
        <v>38</v>
      </c>
      <c r="J381" s="11" t="s">
        <v>92</v>
      </c>
      <c r="K381" s="13" t="s">
        <v>1895</v>
      </c>
      <c r="L381" s="13" t="s">
        <v>1896</v>
      </c>
      <c r="M381" s="14" t="s">
        <v>42</v>
      </c>
      <c r="N381" s="15" t="s">
        <v>1879</v>
      </c>
      <c r="O381" s="15" t="s">
        <v>1880</v>
      </c>
      <c r="P381" s="18"/>
      <c r="Q381" s="21"/>
      <c r="R381" s="18"/>
      <c r="S381" s="18"/>
      <c r="T381" s="18"/>
      <c r="U381" s="18"/>
      <c r="V381" s="18"/>
      <c r="W381" s="18"/>
      <c r="X381" s="21"/>
      <c r="Y381" s="20" t="s">
        <v>45</v>
      </c>
      <c r="Z381" s="13" t="str">
        <f t="shared" si="1"/>
        <v>{
    "id": "M3-NyO-27a-A-2-EN",
    "stimulus": "&lt;p&gt;In a sprint race, {{Q4}} completes the race in {{Q1}}} s, {{Q5}} arrives in {{Q2}} s and {{Q6}}, in {{Q3}} s. How many seconds did the fastest sprinter take to reach the finish line?&lt;/p&gt;",
    "template": "&lt;p&gt;The fastest sprinter arrived in {{response}} s.&lt;/p&gt;",
    "hint": "&lt;p&gt;First compare the integer parts of the numbers and then the decimal parts.&lt;/p&gt;",
    "feedback": "&lt;p&gt;When the integer part of two decimal numbers is equal, the larger is the one whose decimal part is greater.&lt;/p&gt;",
    "seed": {
        "parameters": [
            {
                "name": "Q1",
                "label": null,
                "min": 9.5,
                "max": 11,
                "step": 0.01
            },
            {
                "name": "Q2",
                "label": null,
                "min": 9.5,
                "max": 11,
                "step": 0.01
            },
            {
                "name": "Q3",
                "label": null,
                "min": 9.5,
                "max": 11,
                "step": 0.01
            },
            {
                "name": "Q4",
                "label": null,
                "list": [
                    "Pedro",
                    "Mario",
                    "Carolina"
                ]
            },
            {
                "name": "Q5",
                "label": null,
                "list": [
                    "Ricardo",
                    "Lorena",
                    "Iria"
                ]
            },
            {
                "name": "Q6",
                "label": null,
                "list": [
                    "Martín",
                    "Susana",
                    "Erica"
                ]
            }
        ],
        "calculated": [
            {
                "name": "A1",
                "label": "{{function}}",
                "function": "math.min({{Q1}}, {{Q2}}, {{Q3}})"
            }
        ],
        "uniques": true
    },
    "algorithm": {
        "name": "calculateOperation",
        "params": {
            "method": "equivLiteral",
            "keyboard": "INTERMEDIATE"
        }
    }
}</v>
      </c>
      <c r="AA381" s="83" t="s">
        <v>1897</v>
      </c>
      <c r="AB381" s="21" t="str">
        <f t="shared" si="2"/>
        <v>M3-NyO-27a-A-2</v>
      </c>
      <c r="AC381" s="21" t="str">
        <f t="shared" si="3"/>
        <v>M3-NyO-27a-A-2-EN</v>
      </c>
      <c r="AD381" s="20" t="s">
        <v>47</v>
      </c>
      <c r="AE381" s="9"/>
      <c r="AF381" s="41"/>
      <c r="AG381" s="41"/>
    </row>
    <row r="382" ht="112.5" customHeight="1">
      <c r="A382" s="9" t="s">
        <v>1874</v>
      </c>
      <c r="B382" s="77" t="s">
        <v>1875</v>
      </c>
      <c r="C382" s="9" t="s">
        <v>68</v>
      </c>
      <c r="D382" s="10" t="s">
        <v>36</v>
      </c>
      <c r="E382" s="11"/>
      <c r="F382" s="12" t="s">
        <v>1898</v>
      </c>
      <c r="G382" s="12"/>
      <c r="H382" s="12"/>
      <c r="I382" s="21" t="s">
        <v>38</v>
      </c>
      <c r="J382" s="11" t="s">
        <v>309</v>
      </c>
      <c r="K382" s="13" t="s">
        <v>1899</v>
      </c>
      <c r="L382" s="12" t="s">
        <v>113</v>
      </c>
      <c r="M382" s="14" t="s">
        <v>42</v>
      </c>
      <c r="N382" s="15" t="s">
        <v>1879</v>
      </c>
      <c r="O382" s="15" t="s">
        <v>1880</v>
      </c>
      <c r="P382" s="18"/>
      <c r="Q382" s="21"/>
      <c r="R382" s="18"/>
      <c r="S382" s="18"/>
      <c r="T382" s="18"/>
      <c r="U382" s="18"/>
      <c r="V382" s="18"/>
      <c r="W382" s="18"/>
      <c r="X382" s="21"/>
      <c r="Y382" s="20" t="s">
        <v>45</v>
      </c>
      <c r="Z382" s="13" t="str">
        <f t="shared" si="1"/>
        <v>{
    "id": "M3-NyO-27a-A-3-EN",
    "stimulus": "&lt;p&gt;Through an online store, Amancio can buy the following products. He selects the most expensive one from the following options.&lt;/p&gt;&lt;p&gt;&lt;table style=\"width: 100%;\"&gt;&lt;tbody&gt;&lt;td style=\"width: 50%; text-align: center;background-color: #FDCB7D;color: #444;\"&gt;&lt;b&gt;Product&lt;/b&gt;&lt;/td&gt;&lt;td style=\"width: 50%; text-align: center;background-color: #FDCB7D;color: #444;\"&gt;&lt;span class=\"no-break\"&gt;&lt;b&gt;Price&lt;/b&gt;&lt;/span&gt;&lt;/td&gt;&lt;/tr&gt;&lt;/tr&gt;&lt;td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"&lt;p&gt;First compare the integer parts of the numbers and then the decimal parts.&lt;/p&gt;",
    "feedback": "&lt;p&gt;When the integer part of two decimal numbers is equal, the larger is the one whose decimal part is greater.&lt;/p&gt;",
    "seed": {
        "parameters": [
            {
                "name": "Q1",
                "label": null,
                "list": [
                    "Action video game",
                    "Strategy video game",
                    "Adventure video game",
                    "Science fiction movie",
                    "Fantasy movie",
                    "Comedy movie",
                    "Adventure movie"
                ]
            },
            {
                "name": "Q2",
                "label": null,
                "list": [
                    "Action video game",
                    "Strategy video game",
                    "Adventure video game",
                    "Science fiction movie",
                    "Fantasy movie",
                    "Comedy movie",
                    "Adventure movie"
                ]
            },
            {
                "name": "Q3",
                "label": null,
                "list": [
                    "Action video game",
                    "Strategy video game",
                    "Adventure video game",
                    "Science fiction movie",
                    "Fantasy movie",
                    "Comedy movie",
                    "Adventure movie"
                ]
            },
            {
                "name": "Q4",
                "label": null,
                "list": [
                    "Action video game",
                    "Strategy video game",
                    "Adventure video game",
                    "Science fiction movie",
                    "Fantasy movie",
                    "Comedy movie",
                    "Adventure movie"
                ]
            },
            {
                "name": "Q5",
                "label": null,
                "list": [
                    "Action video game",
                    "Strategy video game",
                    "Adventure video game",
                    "Science fiction movie",
                    "Fantasy movie",
                    "Comedy movie",
                    "Adventure movie"
                ]
            },
            {
                "name": "Q6",
                "label": null,
                "list": [
                    "Action video game",
                    "Strategy video game",
                    "Adventure video game",
                    "Science fiction movie",
                    "Fantasy movie",
                    "Comedy movie",
                    "Adventure movie"
                ]
            },
            {
                "name": "Q7",
                "label": null,
                "list": [
                    "Action video game",
                    "Strategy video game",
                    "Adventure video game",
                    "Science fiction movie",
                    "Fantasy movie",
                    "Comedy movie",
                    "Adventure movie"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v>
      </c>
      <c r="AA382" s="83" t="s">
        <v>1900</v>
      </c>
      <c r="AB382" s="21" t="str">
        <f t="shared" si="2"/>
        <v>M3-NyO-27a-A-3</v>
      </c>
      <c r="AC382" s="21" t="str">
        <f t="shared" si="3"/>
        <v>M3-NyO-27a-A-3-EN</v>
      </c>
      <c r="AD382" s="20" t="s">
        <v>47</v>
      </c>
      <c r="AE382" s="9"/>
      <c r="AF382" s="41"/>
      <c r="AG382" s="41"/>
    </row>
    <row r="383" ht="112.5" customHeight="1">
      <c r="A383" s="9" t="s">
        <v>1874</v>
      </c>
      <c r="B383" s="77" t="s">
        <v>1875</v>
      </c>
      <c r="C383" s="9" t="s">
        <v>68</v>
      </c>
      <c r="D383" s="10" t="s">
        <v>36</v>
      </c>
      <c r="E383" s="11"/>
      <c r="F383" s="13" t="s">
        <v>1901</v>
      </c>
      <c r="G383" s="13"/>
      <c r="H383" s="12"/>
      <c r="I383" s="11" t="s">
        <v>38</v>
      </c>
      <c r="J383" s="11" t="s">
        <v>309</v>
      </c>
      <c r="K383" s="13" t="s">
        <v>1902</v>
      </c>
      <c r="L383" s="12" t="s">
        <v>113</v>
      </c>
      <c r="M383" s="49" t="s">
        <v>42</v>
      </c>
      <c r="N383" s="15" t="s">
        <v>1879</v>
      </c>
      <c r="O383" s="15" t="s">
        <v>1880</v>
      </c>
      <c r="P383" s="18"/>
      <c r="Q383" s="21"/>
      <c r="R383" s="18"/>
      <c r="S383" s="18"/>
      <c r="T383" s="18"/>
      <c r="U383" s="18"/>
      <c r="V383" s="18"/>
      <c r="W383" s="18"/>
      <c r="X383" s="21"/>
      <c r="Y383" s="20" t="s">
        <v>45</v>
      </c>
      <c r="Z383" s="13" t="str">
        <f t="shared" si="1"/>
        <v>{
    "id": "M3-NyO-27a-A-4-EN",
    "stimulus": "&lt;p&gt;Melisa has noted the height in meters of some trees and compared three. Which is the tallest of the following choices?&lt;/p&gt;&lt;p&gt;&lt;table style=\"width: 100%;\"&gt;&lt;tbody&gt;&lt;td style=\"width: 50%; text-align: center;background-color: #FDCB7D;color: #444;\"&gt;&lt;b&gt;Tree&lt;/b&gt;&lt;/td&gt;&lt;td style=\"width: 50%; text-align: center;background-color: #FDCB7D;color: #444;\"&gt;&lt;span class=\"no-break\"&gt;&lt;b&gt;Height&lt;/b&gt;&lt;/span&gt;&lt;/td&gt;&lt;/tr&gt;&lt;/tr&gt;&lt;td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"&lt;p&gt;First compare the integer parts of the numbers and then their decimal parts.&lt;/p&gt;",
    "feedback": "&lt;p&gt;When the integer part of two decimal numbers is equal, the larger is the one whose decimal part is greater.&lt;/p&gt;",
    "seed": {
        "parameters": [
            {
                "name": "Q1",
                "label": null,
                "list": [
                    "Cedar",
                    "Acacia",
                    "Plane tree",
                    "Elm",
                    "Maple",
                    "Ash"
                ]
            },
            {
                "name": "Q2",
                "label": null,
                "list": [
                    "Cedar",
                    "Acacia",
                    "Plane tree",
                    "Elm",
                    "Maple",
                    "Ash"
                ]
            },
            {
                "name": "Q3",
                "label": null,
                "list": [
                    "Cedar",
                    "Acacia",
                    "Plane tree",
                    "Elm",
                    "Maple",
                    "Ash"
                ]
            },
            {
                "name": "Q4",
                "label": null,
                "list": [
                    "Cedar",
                    "Acacia",
                    "Plane tree",
                    "Elm",
                    "Maple",
                    "Ash"
                ]
            },
            {
                "name": "Q5",
                "label": null,
                "list": [
                    "Cedar",
                    "Acacia",
                    "Plane tree",
                    "Elm",
                    "Maple",
                    "Ash"
                ]
            },
            {
                "name": "Q6",
                "label": null,
                "list": [
                    "Cedar",
                    "Acacia",
                    "Plane tree",
                    "Elm",
                    "Maple",
                    "Ash"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"showCheckIcon":false,
            "columns": 3
        }
    }
}</v>
      </c>
      <c r="AA383" s="83" t="s">
        <v>1903</v>
      </c>
      <c r="AB383" s="21" t="str">
        <f t="shared" si="2"/>
        <v>M3-NyO-27a-A-4</v>
      </c>
      <c r="AC383" s="21" t="str">
        <f t="shared" si="3"/>
        <v>M3-NyO-27a-A-4-EN</v>
      </c>
      <c r="AD383" s="20" t="s">
        <v>47</v>
      </c>
      <c r="AE383" s="9"/>
      <c r="AF383" s="41"/>
      <c r="AG383" s="41"/>
    </row>
    <row r="384" ht="112.5" customHeight="1">
      <c r="A384" s="9" t="s">
        <v>1874</v>
      </c>
      <c r="B384" s="77" t="s">
        <v>1875</v>
      </c>
      <c r="C384" s="9" t="s">
        <v>68</v>
      </c>
      <c r="D384" s="10" t="s">
        <v>36</v>
      </c>
      <c r="E384" s="11"/>
      <c r="F384" s="13" t="s">
        <v>1904</v>
      </c>
      <c r="G384" s="13"/>
      <c r="H384" s="12"/>
      <c r="I384" s="11" t="s">
        <v>38</v>
      </c>
      <c r="J384" s="11" t="s">
        <v>309</v>
      </c>
      <c r="K384" s="13" t="s">
        <v>1905</v>
      </c>
      <c r="L384" s="12" t="s">
        <v>113</v>
      </c>
      <c r="M384" s="49" t="s">
        <v>42</v>
      </c>
      <c r="N384" s="15" t="s">
        <v>1879</v>
      </c>
      <c r="O384" s="15" t="s">
        <v>1880</v>
      </c>
      <c r="P384" s="18"/>
      <c r="Q384" s="21"/>
      <c r="R384" s="18"/>
      <c r="S384" s="18"/>
      <c r="T384" s="18"/>
      <c r="U384" s="18"/>
      <c r="V384" s="18"/>
      <c r="W384" s="18"/>
      <c r="X384" s="21"/>
      <c r="Y384" s="20" t="s">
        <v>45</v>
      </c>
      <c r="Z384" s="13" t="str">
        <f t="shared" si="1"/>
        <v>{
    "id": "M3-NyO-27a-A-5-EN",
    "stimulus": "&lt;p&gt;In an athletics tournament, competitors have set the following marks in the high jump discipline. Among the three selected, which athlete has reached the highest height?&lt;/p&gt;&lt;p&gt;&lt;table style=\"width: 100%;\"&gt;&lt;tbody&gt;&lt;td style=\"width: 50%; text-align: center;background-color: #FDCB7D;color: #444;\"&gt;&lt;b&gt;Competitor&lt;/b&gt;&lt;/td&gt;&lt;td style=\"width: 50%; text-align: center;background-color: #FDCB7D;color: #444;\"&gt;&lt;span class=\"no-break\"&gt;&lt;b&gt;Height&lt;/b&gt;&lt;/span&gt;&lt;/td&gt;&lt;/tr&gt;&lt;/tr&gt;&lt;td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"&lt;p&gt;First compare the integer parts of the numbers and then their decimal parts.&lt;/p&gt;",
    "feedback": "&lt;p&gt;When the integer part of two decimal numbers is equal, the larger is the one whose decimal part is greater.&lt;/p&gt;",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v>
      </c>
      <c r="AA384" s="83" t="s">
        <v>1906</v>
      </c>
      <c r="AB384" s="21" t="str">
        <f t="shared" si="2"/>
        <v>M3-NyO-27a-A-5</v>
      </c>
      <c r="AC384" s="21" t="str">
        <f t="shared" si="3"/>
        <v>M3-NyO-27a-A-5-EN</v>
      </c>
      <c r="AD384" s="20" t="s">
        <v>47</v>
      </c>
      <c r="AE384" s="9"/>
      <c r="AF384" s="41"/>
      <c r="AG384" s="41"/>
    </row>
    <row r="385" ht="112.5" customHeight="1">
      <c r="A385" s="9" t="s">
        <v>1907</v>
      </c>
      <c r="B385" s="77" t="s">
        <v>1908</v>
      </c>
      <c r="C385" s="9" t="s">
        <v>35</v>
      </c>
      <c r="D385" s="10" t="s">
        <v>36</v>
      </c>
      <c r="E385" s="11"/>
      <c r="F385" s="13" t="s">
        <v>1909</v>
      </c>
      <c r="G385" s="13"/>
      <c r="H385" s="12"/>
      <c r="I385" s="11"/>
      <c r="J385" s="11" t="s">
        <v>309</v>
      </c>
      <c r="K385" s="12" t="s">
        <v>1910</v>
      </c>
      <c r="L385" s="13" t="s">
        <v>1911</v>
      </c>
      <c r="M385" s="14" t="s">
        <v>42</v>
      </c>
      <c r="N385" s="12" t="s">
        <v>1912</v>
      </c>
      <c r="O385" s="12" t="s">
        <v>1913</v>
      </c>
      <c r="P385" s="19" t="s">
        <v>1914</v>
      </c>
      <c r="Q385" s="21"/>
      <c r="R385" s="18"/>
      <c r="S385" s="18"/>
      <c r="T385" s="18"/>
      <c r="U385" s="18"/>
      <c r="V385" s="18"/>
      <c r="W385" s="18"/>
      <c r="X385" s="21"/>
      <c r="Y385" s="20" t="s">
        <v>45</v>
      </c>
      <c r="Z385" s="13" t="str">
        <f t="shared" si="1"/>
        <v>{
    "id": "M3-NyO-28a-I-1-EN",
    "stimulus": "&lt;p&gt;Select the result of the following sum of decimal numbers.&lt;/p&gt;&lt;p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v>
      </c>
      <c r="AA385" s="83" t="s">
        <v>1915</v>
      </c>
      <c r="AB385" s="21" t="str">
        <f t="shared" si="2"/>
        <v>M3-NyO-28a-I-1</v>
      </c>
      <c r="AC385" s="21" t="str">
        <f t="shared" si="3"/>
        <v>M3-NyO-28a-I-1-EN</v>
      </c>
      <c r="AD385" s="20" t="s">
        <v>47</v>
      </c>
      <c r="AE385" s="23"/>
      <c r="AF385" s="41"/>
      <c r="AG385" s="41"/>
    </row>
    <row r="386" ht="112.5" customHeight="1">
      <c r="A386" s="9" t="s">
        <v>1907</v>
      </c>
      <c r="B386" s="77" t="s">
        <v>1908</v>
      </c>
      <c r="C386" s="9" t="s">
        <v>50</v>
      </c>
      <c r="D386" s="10" t="s">
        <v>36</v>
      </c>
      <c r="E386" s="11"/>
      <c r="F386" s="13" t="s">
        <v>1916</v>
      </c>
      <c r="G386" s="13"/>
      <c r="H386" s="12"/>
      <c r="I386" s="11"/>
      <c r="J386" s="11" t="s">
        <v>92</v>
      </c>
      <c r="K386" s="12" t="s">
        <v>1917</v>
      </c>
      <c r="L386" s="13" t="s">
        <v>1918</v>
      </c>
      <c r="M386" s="14" t="s">
        <v>42</v>
      </c>
      <c r="N386" s="12" t="s">
        <v>1912</v>
      </c>
      <c r="O386" s="12" t="s">
        <v>1913</v>
      </c>
      <c r="P386" s="19" t="s">
        <v>1914</v>
      </c>
      <c r="Q386" s="21"/>
      <c r="R386" s="18"/>
      <c r="S386" s="18"/>
      <c r="T386" s="18"/>
      <c r="U386" s="18"/>
      <c r="V386" s="18"/>
      <c r="W386" s="18"/>
      <c r="X386" s="21"/>
      <c r="Y386" s="20" t="s">
        <v>45</v>
      </c>
      <c r="Z386" s="13" t="str">
        <f t="shared" si="1"/>
        <v>{
    "id": "M3-NyO-28a-E-1-EN",
    "stimulus": "&lt;p&gt;Calculate the following sum.&lt;/p&gt;",
    "template": "&lt;p&gt;{{T1}} + {{T2}} = {{response}}&lt;/p&gt;",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result of this sum 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
                "max": 50,
                "step": 0.1
            },
            {
                "name": "Q2",
                "label": null,
                "min": 1,
                "max": 50,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86" s="83" t="s">
        <v>1919</v>
      </c>
      <c r="AB386" s="21" t="str">
        <f t="shared" si="2"/>
        <v>M3-NyO-28a-E-1</v>
      </c>
      <c r="AC386" s="21" t="str">
        <f t="shared" si="3"/>
        <v>M3-NyO-28a-E-1-EN</v>
      </c>
      <c r="AD386" s="20" t="s">
        <v>47</v>
      </c>
      <c r="AE386" s="23"/>
      <c r="AF386" s="41"/>
      <c r="AG386" s="41"/>
    </row>
    <row r="387" ht="112.5" customHeight="1">
      <c r="A387" s="9" t="s">
        <v>1907</v>
      </c>
      <c r="B387" s="77" t="s">
        <v>1908</v>
      </c>
      <c r="C387" s="9" t="s">
        <v>68</v>
      </c>
      <c r="D387" s="10" t="s">
        <v>36</v>
      </c>
      <c r="E387" s="11"/>
      <c r="F387" s="13" t="s">
        <v>1920</v>
      </c>
      <c r="G387" s="13"/>
      <c r="H387" s="12"/>
      <c r="I387" s="11"/>
      <c r="J387" s="11" t="s">
        <v>92</v>
      </c>
      <c r="K387" s="12" t="s">
        <v>1921</v>
      </c>
      <c r="L387" s="13" t="s">
        <v>1918</v>
      </c>
      <c r="M387" s="14" t="s">
        <v>42</v>
      </c>
      <c r="N387" s="12" t="s">
        <v>1912</v>
      </c>
      <c r="O387" s="13" t="s">
        <v>1922</v>
      </c>
      <c r="P387" s="19" t="s">
        <v>1914</v>
      </c>
      <c r="Q387" s="21"/>
      <c r="R387" s="18"/>
      <c r="S387" s="18"/>
      <c r="T387" s="18"/>
      <c r="U387" s="18"/>
      <c r="V387" s="18"/>
      <c r="W387" s="18"/>
      <c r="X387" s="21"/>
      <c r="Y387" s="20" t="s">
        <v>45</v>
      </c>
      <c r="Z387" s="13" t="str">
        <f t="shared" si="1"/>
        <v>{
    "id": "M3-NyO-28a-A-1-EN",
    "stimulus": "&lt;p&gt;Juan has in his purse &lt;span class=\"no-break\"&gt;{{T1}} €&lt;/span&gt; and in his pocket he has found &lt;span class=\"no-break\"&gt;{{T2}} €&lt;/span&gt;. Calculate the money that Juan has.&lt;/p&gt;",
    "template": "&lt;p&gt;Juan has &lt;span class=\"no-break\"&gt;{{response}} €.&lt;/span&gt;&lt;/p&gt;",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money that Juan is calculated in this way:&lt;/p&gt;&lt;div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15,
                "step": 0.1
            },
            {
                "name": "Q2",
                "label": null,
                "min": 1,
                "max": 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87" s="83" t="s">
        <v>1923</v>
      </c>
      <c r="AB387" s="21" t="str">
        <f t="shared" si="2"/>
        <v>M3-NyO-28a-A-1</v>
      </c>
      <c r="AC387" s="21" t="str">
        <f t="shared" si="3"/>
        <v>M3-NyO-28a-A-1-EN</v>
      </c>
      <c r="AD387" s="20" t="s">
        <v>47</v>
      </c>
      <c r="AE387" s="23"/>
      <c r="AF387" s="41"/>
      <c r="AG387" s="41"/>
    </row>
    <row r="388" ht="112.5" customHeight="1">
      <c r="A388" s="9" t="s">
        <v>1907</v>
      </c>
      <c r="B388" s="77" t="s">
        <v>1908</v>
      </c>
      <c r="C388" s="9" t="s">
        <v>68</v>
      </c>
      <c r="D388" s="10" t="s">
        <v>36</v>
      </c>
      <c r="E388" s="11"/>
      <c r="F388" s="13" t="s">
        <v>1924</v>
      </c>
      <c r="G388" s="13"/>
      <c r="H388" s="12" t="s">
        <v>1925</v>
      </c>
      <c r="I388" s="11"/>
      <c r="J388" s="11" t="s">
        <v>92</v>
      </c>
      <c r="K388" s="12" t="s">
        <v>1926</v>
      </c>
      <c r="L388" s="13" t="s">
        <v>1918</v>
      </c>
      <c r="M388" s="14" t="s">
        <v>42</v>
      </c>
      <c r="N388" s="12" t="s">
        <v>1912</v>
      </c>
      <c r="O388" s="13" t="s">
        <v>1927</v>
      </c>
      <c r="P388" s="19" t="s">
        <v>1914</v>
      </c>
      <c r="Q388" s="21"/>
      <c r="R388" s="18"/>
      <c r="S388" s="18"/>
      <c r="T388" s="18"/>
      <c r="U388" s="18"/>
      <c r="V388" s="18"/>
      <c r="W388" s="18"/>
      <c r="X388" s="21"/>
      <c r="Y388" s="20" t="s">
        <v>45</v>
      </c>
      <c r="Z388" s="13" t="str">
        <f t="shared" si="1"/>
        <v>{
    "id": "M3-NyO-28a-A-2-EN",
    "stimulus": "&lt;p&gt;Yesterday Leticia ran {{T1}} km and today, {{T2}} km. How much has Leticia run in total these two days?&lt;/p&gt;",
    "template": "&lt;p&gt;She run {{response}} km.&lt;/p&gt;",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kilometers she run are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15,
                "step": 0.1
            },
            {
                "name": "Q2",
                "label": null,
                "min": 5,
                "max": 9,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88" s="83" t="s">
        <v>1928</v>
      </c>
      <c r="AB388" s="21" t="str">
        <f t="shared" si="2"/>
        <v>M3-NyO-28a-A-2</v>
      </c>
      <c r="AC388" s="21" t="str">
        <f t="shared" si="3"/>
        <v>M3-NyO-28a-A-2-EN</v>
      </c>
      <c r="AD388" s="20" t="s">
        <v>47</v>
      </c>
      <c r="AE388" s="23"/>
      <c r="AF388" s="41"/>
      <c r="AG388" s="41"/>
    </row>
    <row r="389" ht="112.5" customHeight="1">
      <c r="A389" s="9" t="s">
        <v>1907</v>
      </c>
      <c r="B389" s="77" t="s">
        <v>1908</v>
      </c>
      <c r="C389" s="9" t="s">
        <v>68</v>
      </c>
      <c r="D389" s="10" t="s">
        <v>36</v>
      </c>
      <c r="E389" s="11"/>
      <c r="F389" s="13" t="s">
        <v>1929</v>
      </c>
      <c r="G389" s="13"/>
      <c r="H389" s="12" t="s">
        <v>1930</v>
      </c>
      <c r="I389" s="11"/>
      <c r="J389" s="11" t="s">
        <v>92</v>
      </c>
      <c r="K389" s="12" t="s">
        <v>1931</v>
      </c>
      <c r="L389" s="13" t="s">
        <v>1918</v>
      </c>
      <c r="M389" s="14" t="s">
        <v>42</v>
      </c>
      <c r="N389" s="12" t="s">
        <v>1912</v>
      </c>
      <c r="O389" s="13" t="s">
        <v>1932</v>
      </c>
      <c r="P389" s="19" t="s">
        <v>1914</v>
      </c>
      <c r="Q389" s="21"/>
      <c r="R389" s="18"/>
      <c r="S389" s="18"/>
      <c r="T389" s="18"/>
      <c r="U389" s="18"/>
      <c r="V389" s="18"/>
      <c r="W389" s="18"/>
      <c r="X389" s="21"/>
      <c r="Y389" s="20" t="s">
        <v>45</v>
      </c>
      <c r="Z389" s="13" t="str">
        <f t="shared" si="1"/>
        <v>{
    "id": "M3-NyO-28a-A-3-EN",
    "stimulus": "&lt;p&gt;Renan weighs {{T1}} kg and his brother, {{T2}} kg. If the two were to step on a scale together, what weight would the scale show?&lt;/p&gt;",
    "template": "&lt;p&gt;The scale would show {{response}} kg.&lt;/p&gt;",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weight of the two brothers together is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25,
                "max": 40,
                "step": 0.1
            },
            {
                "name": "Q2",
                "label": null,
                "min": 15,
                "max": 20,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89" s="83" t="s">
        <v>1933</v>
      </c>
      <c r="AB389" s="21" t="str">
        <f t="shared" si="2"/>
        <v>M3-NyO-28a-A-3</v>
      </c>
      <c r="AC389" s="21" t="str">
        <f t="shared" si="3"/>
        <v>M3-NyO-28a-A-3-EN</v>
      </c>
      <c r="AD389" s="20" t="s">
        <v>47</v>
      </c>
      <c r="AE389" s="23"/>
      <c r="AF389" s="41"/>
      <c r="AG389" s="41"/>
    </row>
    <row r="390" ht="112.5" customHeight="1">
      <c r="A390" s="9" t="s">
        <v>1907</v>
      </c>
      <c r="B390" s="77" t="s">
        <v>1908</v>
      </c>
      <c r="C390" s="9" t="s">
        <v>68</v>
      </c>
      <c r="D390" s="10" t="s">
        <v>36</v>
      </c>
      <c r="E390" s="11"/>
      <c r="F390" s="13" t="s">
        <v>1934</v>
      </c>
      <c r="G390" s="13"/>
      <c r="H390" s="12" t="s">
        <v>1935</v>
      </c>
      <c r="I390" s="11"/>
      <c r="J390" s="11" t="s">
        <v>92</v>
      </c>
      <c r="K390" s="12" t="s">
        <v>1936</v>
      </c>
      <c r="L390" s="13" t="s">
        <v>1918</v>
      </c>
      <c r="M390" s="14" t="s">
        <v>42</v>
      </c>
      <c r="N390" s="12" t="s">
        <v>1912</v>
      </c>
      <c r="O390" s="13" t="s">
        <v>1937</v>
      </c>
      <c r="P390" s="19" t="s">
        <v>1914</v>
      </c>
      <c r="Q390" s="21"/>
      <c r="R390" s="18"/>
      <c r="S390" s="18"/>
      <c r="T390" s="18"/>
      <c r="U390" s="18"/>
      <c r="V390" s="18"/>
      <c r="W390" s="18"/>
      <c r="X390" s="21"/>
      <c r="Y390" s="20" t="s">
        <v>45</v>
      </c>
      <c r="Z390" s="13" t="str">
        <f t="shared" si="1"/>
        <v>{
    "id": "M3-NyO-28a-A-4-EN",
    "stimulus": "&lt;p&gt;Giovana has bought a backpack for {{T1}} € and a pack of colored pens for {{T2}} €. What is the total value of Giovana's purchase?&lt;/p&gt;",
    "template": "&lt;p&gt;The purchase cost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"&lt;p&gt;The purchase price is as follows:&lt;/p&gt;&lt;div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20,
                "step": 0.1
            },
            {
                "name": "Q2",
                "label": null,
                "min": 2,
                "max": 6,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90" s="83" t="s">
        <v>1938</v>
      </c>
      <c r="AB390" s="21" t="str">
        <f t="shared" si="2"/>
        <v>M3-NyO-28a-A-4</v>
      </c>
      <c r="AC390" s="21" t="str">
        <f t="shared" si="3"/>
        <v>M3-NyO-28a-A-4-EN</v>
      </c>
      <c r="AD390" s="20" t="s">
        <v>47</v>
      </c>
      <c r="AE390" s="23"/>
      <c r="AF390" s="41"/>
      <c r="AG390" s="41"/>
    </row>
    <row r="391" ht="112.5" customHeight="1">
      <c r="A391" s="9" t="s">
        <v>1907</v>
      </c>
      <c r="B391" s="77" t="s">
        <v>1908</v>
      </c>
      <c r="C391" s="9" t="s">
        <v>68</v>
      </c>
      <c r="D391" s="10" t="s">
        <v>36</v>
      </c>
      <c r="E391" s="11"/>
      <c r="F391" s="12" t="s">
        <v>1939</v>
      </c>
      <c r="G391" s="12"/>
      <c r="H391" s="12" t="s">
        <v>1940</v>
      </c>
      <c r="I391" s="11"/>
      <c r="J391" s="11" t="s">
        <v>92</v>
      </c>
      <c r="K391" s="12" t="s">
        <v>1941</v>
      </c>
      <c r="L391" s="13" t="s">
        <v>1918</v>
      </c>
      <c r="M391" s="14" t="s">
        <v>42</v>
      </c>
      <c r="N391" s="12" t="s">
        <v>1912</v>
      </c>
      <c r="O391" s="13" t="s">
        <v>1942</v>
      </c>
      <c r="P391" s="19" t="s">
        <v>1914</v>
      </c>
      <c r="Q391" s="21"/>
      <c r="R391" s="18"/>
      <c r="S391" s="18"/>
      <c r="T391" s="18"/>
      <c r="U391" s="18"/>
      <c r="V391" s="18"/>
      <c r="W391" s="18"/>
      <c r="X391" s="21"/>
      <c r="Y391" s="20" t="s">
        <v>45</v>
      </c>
      <c r="Z391" s="13" t="str">
        <f t="shared" si="1"/>
        <v>{
    "id": "M3-NyO-28a-A-5-EN",
    "stimulus": "&lt;p&gt;Gustavo has received {{T1}} € from his father and {{T2}} € from his grandmother. How much money does Gustavo have?&lt;/p&gt;",
    "template": "&lt;p&gt;He has {{response}}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"&lt;p&gt;Gustavo has received the following amount of money:&lt;/p&gt;&lt;div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20,
                "step": 0.1
            },
            {
                "name": "Q2",
                "label": null,
                "min": 5,
                "max": 10,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"uniques": true
    },
    "algorithm": {
        "name": "calculateOperation",
        "params": {
            "method": "equivLiteral",
            "keyboard": "INTERMEDIATE"
        }
    }
}</v>
      </c>
      <c r="AA391" s="83" t="s">
        <v>1943</v>
      </c>
      <c r="AB391" s="21" t="str">
        <f t="shared" si="2"/>
        <v>M3-NyO-28a-A-5</v>
      </c>
      <c r="AC391" s="21" t="str">
        <f t="shared" si="3"/>
        <v>M3-NyO-28a-A-5-EN</v>
      </c>
      <c r="AD391" s="20" t="s">
        <v>47</v>
      </c>
      <c r="AE391" s="23"/>
      <c r="AF391" s="41"/>
      <c r="AG391" s="41"/>
    </row>
    <row r="392" ht="112.5" customHeight="1">
      <c r="A392" s="9" t="s">
        <v>1944</v>
      </c>
      <c r="B392" s="77" t="s">
        <v>1945</v>
      </c>
      <c r="C392" s="9" t="s">
        <v>35</v>
      </c>
      <c r="D392" s="10" t="s">
        <v>36</v>
      </c>
      <c r="E392" s="11"/>
      <c r="F392" s="13" t="s">
        <v>1946</v>
      </c>
      <c r="G392" s="13"/>
      <c r="H392" s="12"/>
      <c r="I392" s="11"/>
      <c r="J392" s="11" t="s">
        <v>309</v>
      </c>
      <c r="K392" s="12" t="s">
        <v>1947</v>
      </c>
      <c r="L392" s="13" t="s">
        <v>1948</v>
      </c>
      <c r="M392" s="14" t="s">
        <v>42</v>
      </c>
      <c r="N392" s="12" t="s">
        <v>1949</v>
      </c>
      <c r="O392" s="13" t="s">
        <v>1950</v>
      </c>
      <c r="P392" s="13" t="s">
        <v>1951</v>
      </c>
      <c r="Q392" s="21"/>
      <c r="R392" s="18"/>
      <c r="S392" s="18"/>
      <c r="T392" s="18"/>
      <c r="U392" s="18"/>
      <c r="V392" s="18"/>
      <c r="W392" s="18"/>
      <c r="X392" s="21"/>
      <c r="Y392" s="20" t="s">
        <v>45</v>
      </c>
      <c r="Z392" s="13" t="str">
        <f t="shared" si="1"/>
        <v>{
    "id": "M3-NyO-28b-I-1-EN",
    "stimulus": "&lt;p&gt;Select the result of the following subtraction.&lt;/p&gt;&lt;p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"&lt;p&gt;The result of the subtraction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v>
      </c>
      <c r="AA392" s="83" t="s">
        <v>1952</v>
      </c>
      <c r="AB392" s="21" t="str">
        <f t="shared" si="2"/>
        <v>M3-NyO-28b-I-1</v>
      </c>
      <c r="AC392" s="21" t="str">
        <f t="shared" si="3"/>
        <v>M3-NyO-28b-I-1-EN</v>
      </c>
      <c r="AD392" s="20" t="s">
        <v>47</v>
      </c>
      <c r="AE392" s="23"/>
      <c r="AF392" s="41"/>
      <c r="AG392" s="41"/>
    </row>
    <row r="393" ht="112.5" customHeight="1">
      <c r="A393" s="9" t="s">
        <v>1944</v>
      </c>
      <c r="B393" s="77" t="s">
        <v>1945</v>
      </c>
      <c r="C393" s="9" t="s">
        <v>50</v>
      </c>
      <c r="D393" s="10" t="s">
        <v>36</v>
      </c>
      <c r="E393" s="11"/>
      <c r="F393" s="12" t="s">
        <v>1953</v>
      </c>
      <c r="G393" s="12"/>
      <c r="H393" s="12"/>
      <c r="I393" s="11"/>
      <c r="J393" s="11" t="s">
        <v>92</v>
      </c>
      <c r="K393" s="12" t="s">
        <v>1954</v>
      </c>
      <c r="L393" s="13" t="s">
        <v>1955</v>
      </c>
      <c r="M393" s="14" t="s">
        <v>42</v>
      </c>
      <c r="N393" s="12" t="s">
        <v>1949</v>
      </c>
      <c r="O393" s="13" t="s">
        <v>1950</v>
      </c>
      <c r="P393" s="13" t="s">
        <v>1951</v>
      </c>
      <c r="Q393" s="21"/>
      <c r="R393" s="18"/>
      <c r="S393" s="18"/>
      <c r="T393" s="18"/>
      <c r="U393" s="18"/>
      <c r="V393" s="18"/>
      <c r="W393" s="18"/>
      <c r="X393" s="21"/>
      <c r="Y393" s="20" t="s">
        <v>45</v>
      </c>
      <c r="Z393" s="13" t="str">
        <f t="shared" si="1"/>
        <v>{
    "id": "M3-NyO-28b-E-1-EN",
    "stimulus": "&lt;p&gt;Calculate the following subtraction.&lt;/p&gt;",
    "template": "&lt;p style=\"text-align: center\"&gt;{T3}} − {{T1}} = {{response}}&lt;/p&gt;",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"&lt;p&gt;The result of the subtraction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"uniques": true
    },
    "algorithm": {
        "name": "calculateOperation",
        "params": {
            "method": "equivLiteral",
            "keyboard": "INTERMEDIATE"
        }
    }
}</v>
      </c>
      <c r="AA393" s="83" t="s">
        <v>1956</v>
      </c>
      <c r="AB393" s="21" t="str">
        <f t="shared" si="2"/>
        <v>M3-NyO-28b-E-1</v>
      </c>
      <c r="AC393" s="21" t="str">
        <f t="shared" si="3"/>
        <v>M3-NyO-28b-E-1-EN</v>
      </c>
      <c r="AD393" s="20" t="s">
        <v>47</v>
      </c>
      <c r="AE393" s="23"/>
      <c r="AF393" s="41"/>
      <c r="AG393" s="41"/>
    </row>
    <row r="394" ht="112.5" customHeight="1">
      <c r="A394" s="9" t="s">
        <v>1944</v>
      </c>
      <c r="B394" s="77" t="s">
        <v>1945</v>
      </c>
      <c r="C394" s="9" t="s">
        <v>68</v>
      </c>
      <c r="D394" s="10" t="s">
        <v>36</v>
      </c>
      <c r="E394" s="11"/>
      <c r="F394" s="13" t="s">
        <v>1957</v>
      </c>
      <c r="G394" s="13"/>
      <c r="H394" s="12"/>
      <c r="I394" s="11"/>
      <c r="J394" s="11" t="s">
        <v>92</v>
      </c>
      <c r="K394" s="12" t="s">
        <v>1958</v>
      </c>
      <c r="L394" s="13" t="s">
        <v>1955</v>
      </c>
      <c r="M394" s="14" t="s">
        <v>42</v>
      </c>
      <c r="N394" s="12" t="s">
        <v>1949</v>
      </c>
      <c r="O394" s="13" t="s">
        <v>1959</v>
      </c>
      <c r="P394" s="13" t="s">
        <v>1951</v>
      </c>
      <c r="Q394" s="21"/>
      <c r="R394" s="8"/>
      <c r="S394" s="8"/>
      <c r="T394" s="18"/>
      <c r="U394" s="18"/>
      <c r="V394" s="8"/>
      <c r="W394" s="8"/>
      <c r="X394" s="21"/>
      <c r="Y394" s="20" t="s">
        <v>45</v>
      </c>
      <c r="Z394" s="13" t="str">
        <f t="shared" si="1"/>
        <v>{
    "id": "M3-NyO-28b-A-1-EN",
    "stimulus": "&lt;p&gt;Luisa has bought a notebook for &lt;span class=\"no-break\"&gt;{{T1}} €.&lt;/span&gt; If she left the house with &lt;span class=\"no-break\"&gt;{{T3}} €,&lt;/span&gt; how much money does she have left?&lt;/p&gt;",
    "template": "&lt;p&gt;Luisa has &lt;span class=\"no-break\"&gt;{{response}} € left.&lt;/span&gt;&lt;/p&gt;",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"&lt;p&gt;Luisa has the following amount of money left:&lt;/p&gt;&lt;div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1.5,
                "max": 6,
                "step": 0.1
            },
            {
                "name": "Q2",
                "label": null,
                "min": 5,
                "max": 15,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v>
      </c>
      <c r="AA394" s="83" t="s">
        <v>1960</v>
      </c>
      <c r="AB394" s="21" t="str">
        <f t="shared" si="2"/>
        <v>M3-NyO-28b-A-1</v>
      </c>
      <c r="AC394" s="21" t="str">
        <f t="shared" si="3"/>
        <v>M3-NyO-28b-A-1-EN</v>
      </c>
      <c r="AD394" s="20" t="s">
        <v>47</v>
      </c>
      <c r="AE394" s="23"/>
      <c r="AF394" s="41"/>
      <c r="AG394" s="41"/>
    </row>
    <row r="395" ht="112.5" customHeight="1">
      <c r="A395" s="9" t="s">
        <v>1944</v>
      </c>
      <c r="B395" s="77" t="s">
        <v>1945</v>
      </c>
      <c r="C395" s="9" t="s">
        <v>68</v>
      </c>
      <c r="D395" s="10" t="s">
        <v>36</v>
      </c>
      <c r="E395" s="11"/>
      <c r="F395" s="13" t="s">
        <v>1961</v>
      </c>
      <c r="G395" s="13"/>
      <c r="H395" s="12" t="s">
        <v>1962</v>
      </c>
      <c r="I395" s="11"/>
      <c r="J395" s="11" t="s">
        <v>92</v>
      </c>
      <c r="K395" s="12" t="s">
        <v>1963</v>
      </c>
      <c r="L395" s="13" t="s">
        <v>1955</v>
      </c>
      <c r="M395" s="14" t="s">
        <v>42</v>
      </c>
      <c r="N395" s="12" t="s">
        <v>1949</v>
      </c>
      <c r="O395" s="13" t="s">
        <v>1964</v>
      </c>
      <c r="P395" s="13" t="s">
        <v>1951</v>
      </c>
      <c r="Q395" s="21"/>
      <c r="R395" s="8"/>
      <c r="S395" s="8"/>
      <c r="T395" s="8"/>
      <c r="U395" s="8"/>
      <c r="V395" s="8"/>
      <c r="W395" s="18"/>
      <c r="X395" s="21"/>
      <c r="Y395" s="20" t="s">
        <v>45</v>
      </c>
      <c r="Z395" s="13" t="str">
        <f t="shared" si="1"/>
        <v>{
    "id": "M3-NyO-28b-A-2-EN",
    "stimulus": "&lt;p&gt;Adela wants to cut a ribbon {{T3}} cm long to obtain another ribbon {{T1}}} cm long. How many centimeters does she have to cut?&lt;/p&gt;",
    "template": "&lt;p&gt;She has to cut {{response}} cm of ribbon.&lt;/p&gt;",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"&lt;p&gt;Luisa has to cut the following centimeters:&lt;/p&gt;&lt;div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10.5,
                "max": 20,
                "step": 0.1
            },
            {
                "name": "Q2",
                "label": null,
                "min": 1.5,
                "max": 6,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v>
      </c>
      <c r="AA395" s="83" t="s">
        <v>1965</v>
      </c>
      <c r="AB395" s="21" t="str">
        <f t="shared" si="2"/>
        <v>M3-NyO-28b-A-2</v>
      </c>
      <c r="AC395" s="21" t="str">
        <f t="shared" si="3"/>
        <v>M3-NyO-28b-A-2-EN</v>
      </c>
      <c r="AD395" s="20" t="s">
        <v>47</v>
      </c>
      <c r="AE395" s="23"/>
      <c r="AF395" s="41"/>
      <c r="AG395" s="41"/>
    </row>
    <row r="396" ht="112.5" customHeight="1">
      <c r="A396" s="9" t="s">
        <v>1944</v>
      </c>
      <c r="B396" s="77" t="s">
        <v>1945</v>
      </c>
      <c r="C396" s="9" t="s">
        <v>68</v>
      </c>
      <c r="D396" s="10" t="s">
        <v>36</v>
      </c>
      <c r="E396" s="11"/>
      <c r="F396" s="13" t="s">
        <v>1966</v>
      </c>
      <c r="G396" s="13"/>
      <c r="H396" s="12" t="s">
        <v>1967</v>
      </c>
      <c r="I396" s="11"/>
      <c r="J396" s="11" t="s">
        <v>92</v>
      </c>
      <c r="K396" s="12" t="s">
        <v>1968</v>
      </c>
      <c r="L396" s="13" t="s">
        <v>1955</v>
      </c>
      <c r="M396" s="14" t="s">
        <v>42</v>
      </c>
      <c r="N396" s="12" t="s">
        <v>1949</v>
      </c>
      <c r="O396" s="13" t="s">
        <v>1969</v>
      </c>
      <c r="P396" s="13" t="s">
        <v>1951</v>
      </c>
      <c r="Q396" s="21"/>
      <c r="R396" s="8"/>
      <c r="S396" s="8"/>
      <c r="T396" s="8"/>
      <c r="U396" s="8"/>
      <c r="V396" s="8"/>
      <c r="W396" s="8"/>
      <c r="X396" s="21"/>
      <c r="Y396" s="20" t="s">
        <v>45</v>
      </c>
      <c r="Z396" s="13" t="str">
        <f t="shared" si="1"/>
        <v>{
    "id": "M3-NyO-28b-A-3-EN",
    "stimulus": "&lt;p&gt;Rogelio weighed {{T1}} kg of carrots on a scale. He has then added a bag of potatoes to the scales and the weight has risen to {{T3}} kg. How much does the bag of potatoes weigh?&lt;/p&gt;",
    "template": "&lt;p&gt;The bag of potatoes weighs {{response}} kg.&lt;/p&gt;",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"&lt;p&gt;The weight of the bag of potatoes is as follows:&lt;/p&gt;&lt;div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1.5,
                "max": 6,
                "step": 0.1
            },
            {
                "name": "Q2",
                "label": null,
                "min": 5,
                "max": 15,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v>
      </c>
      <c r="AA396" s="83" t="s">
        <v>1970</v>
      </c>
      <c r="AB396" s="21" t="str">
        <f t="shared" si="2"/>
        <v>M3-NyO-28b-A-3</v>
      </c>
      <c r="AC396" s="21" t="str">
        <f t="shared" si="3"/>
        <v>M3-NyO-28b-A-3-EN</v>
      </c>
      <c r="AD396" s="20" t="s">
        <v>47</v>
      </c>
      <c r="AE396" s="23"/>
      <c r="AF396" s="41"/>
      <c r="AG396" s="41"/>
    </row>
    <row r="397" ht="112.5" customHeight="1">
      <c r="A397" s="9" t="s">
        <v>1944</v>
      </c>
      <c r="B397" s="77" t="s">
        <v>1945</v>
      </c>
      <c r="C397" s="9" t="s">
        <v>68</v>
      </c>
      <c r="D397" s="10" t="s">
        <v>36</v>
      </c>
      <c r="E397" s="11"/>
      <c r="F397" s="13" t="s">
        <v>1971</v>
      </c>
      <c r="G397" s="13"/>
      <c r="H397" s="12" t="s">
        <v>1972</v>
      </c>
      <c r="I397" s="11" t="s">
        <v>38</v>
      </c>
      <c r="J397" s="11" t="s">
        <v>92</v>
      </c>
      <c r="K397" s="12" t="s">
        <v>1973</v>
      </c>
      <c r="L397" s="13" t="s">
        <v>1955</v>
      </c>
      <c r="M397" s="14" t="s">
        <v>42</v>
      </c>
      <c r="N397" s="12" t="s">
        <v>1949</v>
      </c>
      <c r="O397" s="13" t="s">
        <v>1974</v>
      </c>
      <c r="P397" s="13" t="s">
        <v>1951</v>
      </c>
      <c r="Q397" s="21"/>
      <c r="R397" s="8"/>
      <c r="S397" s="8"/>
      <c r="T397" s="26"/>
      <c r="U397" s="8"/>
      <c r="V397" s="8"/>
      <c r="W397" s="8"/>
      <c r="X397" s="21"/>
      <c r="Y397" s="20" t="s">
        <v>45</v>
      </c>
      <c r="Z397" s="13" t="str">
        <f t="shared" si="1"/>
        <v>{
    "id": "M3-NyO-28b-A-4-EN",
    "stimulus": "&lt;p&gt;During the last year, Luis saved {{T3}} €. If he has bought a {{T1}} € airline ticket, how much money does he have left?&lt;/p&gt;",
    "template": "&lt;p&gt;Luis has {{response}} € left.&lt;/p&gt;",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"&lt;p&gt;He has the following amount of money left:&lt;/p&gt;&lt;div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60,
                "max": 80,
                "step": 0.1
            },
            {
                "name": "Q2",
                "label": null,
                "min": 10,
                "max": 20,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v>
      </c>
      <c r="AA397" s="83" t="s">
        <v>1975</v>
      </c>
      <c r="AB397" s="21" t="str">
        <f t="shared" si="2"/>
        <v>M3-NyO-28b-A-4</v>
      </c>
      <c r="AC397" s="21" t="str">
        <f t="shared" si="3"/>
        <v>M3-NyO-28b-A-4-EN</v>
      </c>
      <c r="AD397" s="20" t="s">
        <v>47</v>
      </c>
      <c r="AE397" s="23"/>
      <c r="AF397" s="41"/>
      <c r="AG397" s="41"/>
    </row>
    <row r="398" ht="112.5" customHeight="1">
      <c r="A398" s="9" t="s">
        <v>1944</v>
      </c>
      <c r="B398" s="77" t="s">
        <v>1945</v>
      </c>
      <c r="C398" s="9" t="s">
        <v>68</v>
      </c>
      <c r="D398" s="10" t="s">
        <v>36</v>
      </c>
      <c r="E398" s="11"/>
      <c r="F398" s="13" t="s">
        <v>1976</v>
      </c>
      <c r="G398" s="13"/>
      <c r="H398" s="12" t="s">
        <v>1977</v>
      </c>
      <c r="I398" s="11" t="s">
        <v>38</v>
      </c>
      <c r="J398" s="11" t="s">
        <v>92</v>
      </c>
      <c r="K398" s="12" t="s">
        <v>1978</v>
      </c>
      <c r="L398" s="13" t="s">
        <v>1955</v>
      </c>
      <c r="M398" s="14" t="s">
        <v>42</v>
      </c>
      <c r="N398" s="12" t="s">
        <v>1949</v>
      </c>
      <c r="O398" s="13" t="s">
        <v>1979</v>
      </c>
      <c r="P398" s="13" t="s">
        <v>1951</v>
      </c>
      <c r="Q398" s="21"/>
      <c r="R398" s="8"/>
      <c r="S398" s="8"/>
      <c r="T398" s="26"/>
      <c r="U398" s="26"/>
      <c r="V398" s="26"/>
      <c r="W398" s="8"/>
      <c r="X398" s="21"/>
      <c r="Y398" s="20" t="s">
        <v>45</v>
      </c>
      <c r="Z398" s="13" t="str">
        <f t="shared" si="1"/>
        <v>{
    "id": "M3-NyO-28b-A-5-EN",
    "stimulus": "&lt;p&gt;Eliseo usually cycles {{T3}} km per day, but today he only cycled {{T1}}} km. How many km does he have left to cycle?&lt;/p&gt;",
    "template": "&lt;p&gt;He still has {{response}} km to cycle.&lt;/p&gt;",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
    "feedback": "&lt;p&gt;He has the next few kilometers to go:&lt;/p&gt;&lt;div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
    "seed": {
        "parameters": [
            {
                "name": "Q1",
                "label": null,
                "min": 10,
                "max": 20,
                "step": 0.1
            },
            {
                "name": "Q2",
                "label": null,
                "min": 0,
                "max": 10,
                "step": 0.1
            },
            {
                "name": "Q3",
                "label": null,
                "min": 0.01,
                "max": 0.09,
                "step": 0.01
            },
            {
                "name": "Q4",
                "label": null,
                "min": 0.01,
                "max": 0.09,
                "step": 0.01
            }
        ],
        "calculated": [
            {
                "name": "T1",
                "label": "{{function}}",
                "function": "Lemonlib.round({{Q1}} + {{Q3}}, 2)",
                "temp": true
            },
            {
                "name": "T2",
                "label": "{{function}}",
                "function": "Lemonlib.round({{Q2}} + {{Q4}}, 2)",
                "temp": true
            },
            {
                "name": "T3",
                "label": "{{function}}",
                "function": "Lemonlib.round({{T1}}+{{T2}}, 2)",
                "temp": true
            },
            {
                "name": "T4",
                "label": "{{function}}",
                "function": "Lemonlib.round(({{T2}}-math.floor({{T2}}*10)/10)*100, 2)",
                "temp": true
            },
            {
                "name": "T5",
                "label": "{{function}}",
                "function": "if(math.round({{T1}}*100)%10==0){{{T1}}+'0'}else{{{T1}}}",
                "temp": true
            },
            {
                "name": "T6",
                "label": "{{function}}",
                "function": "if(math.round({{T3}}*100)%10==0){{{T3}}+'0'}else{{{T3}}}",
                "temp": true
            },
            {
                "name": "A1",
                "label": "{{function}}",
                "function": "Lemonlib.round({{T2}}, 2)"
            }
        ],
        "uniques": true
    },
    "algorithm": {
        "name": "calculateOperation",
        "params": {
            "method": "equivLiteral",
            "keyboard": "INTERMEDIATE"
        }
    }
}</v>
      </c>
      <c r="AA398" s="83" t="s">
        <v>1980</v>
      </c>
      <c r="AB398" s="21" t="str">
        <f t="shared" si="2"/>
        <v>M3-NyO-28b-A-5</v>
      </c>
      <c r="AC398" s="21" t="str">
        <f t="shared" si="3"/>
        <v>M3-NyO-28b-A-5-EN</v>
      </c>
      <c r="AD398" s="20" t="s">
        <v>47</v>
      </c>
      <c r="AE398" s="23"/>
      <c r="AF398" s="41"/>
      <c r="AG398" s="41"/>
    </row>
    <row r="399" ht="112.5" customHeight="1">
      <c r="A399" s="9" t="s">
        <v>1981</v>
      </c>
      <c r="B399" s="77" t="s">
        <v>1982</v>
      </c>
      <c r="C399" s="9" t="s">
        <v>35</v>
      </c>
      <c r="D399" s="10" t="s">
        <v>36</v>
      </c>
      <c r="E399" s="11"/>
      <c r="F399" s="12" t="s">
        <v>1983</v>
      </c>
      <c r="G399" s="12"/>
      <c r="H399" s="12"/>
      <c r="I399" s="11"/>
      <c r="J399" s="11" t="s">
        <v>39</v>
      </c>
      <c r="K399" s="12" t="s">
        <v>1984</v>
      </c>
      <c r="L399" s="13" t="s">
        <v>891</v>
      </c>
      <c r="M399" s="14" t="s">
        <v>42</v>
      </c>
      <c r="N399" s="42" t="s">
        <v>1985</v>
      </c>
      <c r="O399" s="13" t="s">
        <v>1986</v>
      </c>
      <c r="P399" s="80"/>
      <c r="Q399" s="21"/>
      <c r="R399" s="18"/>
      <c r="S399" s="18"/>
      <c r="T399" s="18"/>
      <c r="U399" s="18"/>
      <c r="V399" s="18"/>
      <c r="W399" s="18"/>
      <c r="X399" s="21"/>
      <c r="Y399" s="20" t="s">
        <v>45</v>
      </c>
      <c r="Z399" s="13" t="str">
        <f t="shared" si="1"/>
        <v>{
    "id": "M3-NyO-29a-I-1-EN",
    "stimulus": "&lt;p&gt;Drag each result to the corresponding operation.&lt;/p&gt;",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separate as many decimal places as the decimal number has, starting from the right.&lt;/p&gt;",
    "seed": {
        "parameters": [
            {
                "name": "Q1",
                "label": null,
                "min": 2.01,
                "max": 50.01,
                "step": 0.02
            },
            {
                "name": "Q2",
                "label": null,
                "min": 2,
                "max": 4,
                "step": 1
            },
            {
                "name": "Q3",
                "label": null,
                "min": 5,
                "max": 7,
                "step": 1
            },
            {
                "name": "Q4",
                "label": null,
                "min": 8,
                "max": 9,
                "step": 1
            }
        ],
        "calculated": [
            {
                "name": "A1",
                "label": "{{Q1}} × {{Q2}}",
                "function": "Lemonlib.round({{Q1}}*{{Q2}}, 2)",
                "feedback": "&lt;p&gt;{{Q1}} × {{Q2}} = {{function}}&lt;/p&gt;"
            },
            {
                "name": "A2",
                "label": "{{Q1}} × {{Q3}}",
                "function": "Lemonlib.round({{Q1}}*{{Q3}}, 2)",
                "feedback": "&lt;p&gt;{{Q1}} × {{Q3}} = {{function}}&lt;/p&gt;"
            },
            {
                "name": "A3",
                "label": "{{Q1}} × {{Q4}}",
                "function": "Lemonlib.round({{Q1}}*{{Q4}}, 2)",
                "feedback": "&lt;p&gt;{{Q1}} × {{Q4}} = {{function}}&lt;/p&gt;"
            }
        ],
        "uniques": true
    },
    "algorithm": {
        "name": "linkOperationResult",
        "params": {
            "invert": true
        },
        "template": "Match list"
    }
}</v>
      </c>
      <c r="AA399" s="83" t="s">
        <v>1987</v>
      </c>
      <c r="AB399" s="21" t="str">
        <f t="shared" si="2"/>
        <v>M3-NyO-29a-I-1</v>
      </c>
      <c r="AC399" s="21" t="str">
        <f t="shared" si="3"/>
        <v>M3-NyO-29a-I-1-EN</v>
      </c>
      <c r="AD399" s="20" t="s">
        <v>47</v>
      </c>
      <c r="AE399" s="9"/>
      <c r="AF399" s="41"/>
      <c r="AG399" s="41"/>
    </row>
    <row r="400" ht="112.5" customHeight="1">
      <c r="A400" s="9" t="s">
        <v>1981</v>
      </c>
      <c r="B400" s="77" t="s">
        <v>1982</v>
      </c>
      <c r="C400" s="9" t="s">
        <v>50</v>
      </c>
      <c r="D400" s="10" t="s">
        <v>36</v>
      </c>
      <c r="E400" s="11"/>
      <c r="F400" s="12" t="s">
        <v>1988</v>
      </c>
      <c r="G400" s="12"/>
      <c r="H400" s="12"/>
      <c r="I400" s="11"/>
      <c r="J400" s="11" t="s">
        <v>92</v>
      </c>
      <c r="K400" s="43" t="s">
        <v>1989</v>
      </c>
      <c r="L400" s="12" t="s">
        <v>1990</v>
      </c>
      <c r="M400" s="14" t="s">
        <v>42</v>
      </c>
      <c r="N400" s="43" t="s">
        <v>1985</v>
      </c>
      <c r="O400" s="12" t="s">
        <v>1991</v>
      </c>
      <c r="P400" s="12" t="s">
        <v>1992</v>
      </c>
      <c r="Q400" s="21"/>
      <c r="R400" s="18"/>
      <c r="S400" s="18"/>
      <c r="T400" s="18"/>
      <c r="U400" s="18"/>
      <c r="V400" s="18"/>
      <c r="W400" s="18"/>
      <c r="X400" s="21"/>
      <c r="Y400" s="20" t="s">
        <v>45</v>
      </c>
      <c r="Z400" s="13" t="str">
        <f t="shared" si="1"/>
        <v>{
    "id": "M3-NyO-29a-E-1-EN",
    "stimulus": "&lt;p&gt;Calculate the result of the following multiplication:&lt;/p&gt;",
    "template": "&lt;p style=\"text-align: center\"&gt;{{Q1}} × {{Q2}} = {{response}}&lt;/p&gt;",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point.&lt;/p&gt;{{T1}} × {{Q2}} = {{T2}}&lt;p&gt;In the result, we separate as many decimal places as the decimal number has starting from the right.&lt;/p&gt;&lt;p&gt;{{T2}} → {{A1}}&lt;/p&gt;",
    "seed": {
        "parameters": [
            {
                "name": "Q1",
                "label": null,
                "min": 2.01,
                "max": 99.01,
                "step": 0.02
            },
            {
                "name": "Q2",
                "label": null,
                "min": 2,
                "max": 9,
                "step": 1
            }
        ],
        "calculated": [
            {
                "name": "T1",
                "label": "{{function}}",
                "function": "math.round({{Q1}}*100)",
                "temp": true
            },
            {
                "name": "T2",
                "label": "{{function}}",
                "function": "math.round({{Q1}}*{{Q2}}*100)",
                "temp": true
            },
            {
                "name": "A1",
                "label": "{{function}}",
                "function": "Lemonlib.round({{Q1}}*{{Q2}},2)"
            }
        ],
        "uniques": true
    },
    "algorithm": {
        "name": "calculateOperation",
        "params": {
            "method": "equivLiteral",
            "keyboard": "INTERMEDIATE"
        }
    }
}</v>
      </c>
      <c r="AA400" s="83" t="s">
        <v>1993</v>
      </c>
      <c r="AB400" s="21" t="str">
        <f t="shared" si="2"/>
        <v>M3-NyO-29a-E-1</v>
      </c>
      <c r="AC400" s="21" t="str">
        <f t="shared" si="3"/>
        <v>M3-NyO-29a-E-1-EN</v>
      </c>
      <c r="AD400" s="20" t="s">
        <v>47</v>
      </c>
      <c r="AE400" s="9"/>
      <c r="AF400" s="41"/>
      <c r="AG400" s="41"/>
    </row>
    <row r="401" ht="112.5" customHeight="1">
      <c r="A401" s="9" t="s">
        <v>1981</v>
      </c>
      <c r="B401" s="77" t="s">
        <v>1982</v>
      </c>
      <c r="C401" s="9" t="s">
        <v>68</v>
      </c>
      <c r="D401" s="10" t="s">
        <v>36</v>
      </c>
      <c r="E401" s="11"/>
      <c r="F401" s="22" t="s">
        <v>1994</v>
      </c>
      <c r="G401" s="22"/>
      <c r="H401" s="12"/>
      <c r="I401" s="11"/>
      <c r="J401" s="11" t="s">
        <v>92</v>
      </c>
      <c r="K401" s="12" t="s">
        <v>1995</v>
      </c>
      <c r="L401" s="13" t="s">
        <v>788</v>
      </c>
      <c r="M401" s="14" t="s">
        <v>42</v>
      </c>
      <c r="N401" s="42" t="s">
        <v>1985</v>
      </c>
      <c r="O401" s="13" t="s">
        <v>1996</v>
      </c>
      <c r="P401" s="13"/>
      <c r="Q401" s="21"/>
      <c r="R401" s="18"/>
      <c r="S401" s="18"/>
      <c r="T401" s="18"/>
      <c r="U401" s="18"/>
      <c r="V401" s="18"/>
      <c r="W401" s="18"/>
      <c r="X401" s="21"/>
      <c r="Y401" s="20" t="s">
        <v>45</v>
      </c>
      <c r="Z401" s="13" t="str">
        <f t="shared" si="1"/>
        <v>{
    "id": "M3-NyO-29a-A-1-EN",
    "stimulus": "&lt;p&gt;A box is &lt;span class=\"no-break\"&gt;{{Q1}} cm&lt;/span&gt; high. If {{Q2}} boxes are stacked, how tall will they be?&lt;/p&gt;",
    "template": "&lt;p&gt;The boxes will reach a height of {{response}} cm.&lt;/p&gt;",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cm × {{Q2}} = {{A1}} cm&lt;/p&gt;",
    "seed": {
        "parameters": [
            {
                "name": "Q1",
                "label": null,
                "min": 15.01,
                "max": 20.01,
                "step": 0.02
            },
            {
                "name": "Q2",
                "label": null,
                "min": 3,
                "max": 9,
                "step": 1
            }
        ],
        "calculated": [
            {
                "name": "A1",
                "label": "{{function}}",
                "function": "Lemonlib.round({{Q1}}*{{Q2}},2)"
            }
        ],
        "uniques": true
    },
    "algorithm": {
        "name": "calculateOperation",
        "params": {
            "method": "equivLiteral",
            "keyboard": "INTERMEDIATE"
        }
    }
}</v>
      </c>
      <c r="AA401" s="83" t="s">
        <v>1997</v>
      </c>
      <c r="AB401" s="21" t="str">
        <f t="shared" si="2"/>
        <v>M3-NyO-29a-A-1</v>
      </c>
      <c r="AC401" s="21" t="str">
        <f t="shared" si="3"/>
        <v>M3-NyO-29a-A-1-EN</v>
      </c>
      <c r="AD401" s="20" t="s">
        <v>47</v>
      </c>
      <c r="AE401" s="9"/>
      <c r="AF401" s="41"/>
      <c r="AG401" s="41"/>
    </row>
    <row r="402" ht="112.5" customHeight="1">
      <c r="A402" s="9" t="s">
        <v>1981</v>
      </c>
      <c r="B402" s="77" t="s">
        <v>1982</v>
      </c>
      <c r="C402" s="9" t="s">
        <v>68</v>
      </c>
      <c r="D402" s="10" t="s">
        <v>36</v>
      </c>
      <c r="E402" s="11"/>
      <c r="F402" s="13" t="s">
        <v>1998</v>
      </c>
      <c r="G402" s="13"/>
      <c r="H402" s="12" t="s">
        <v>1999</v>
      </c>
      <c r="I402" s="11" t="s">
        <v>38</v>
      </c>
      <c r="J402" s="11" t="s">
        <v>92</v>
      </c>
      <c r="K402" s="12" t="s">
        <v>2000</v>
      </c>
      <c r="L402" s="13" t="s">
        <v>788</v>
      </c>
      <c r="M402" s="14" t="s">
        <v>42</v>
      </c>
      <c r="N402" s="42" t="s">
        <v>1985</v>
      </c>
      <c r="O402" s="13" t="s">
        <v>2001</v>
      </c>
      <c r="P402" s="13"/>
      <c r="Q402" s="21"/>
      <c r="R402" s="18"/>
      <c r="S402" s="18"/>
      <c r="T402" s="18"/>
      <c r="U402" s="18"/>
      <c r="V402" s="18"/>
      <c r="W402" s="18"/>
      <c r="X402" s="21"/>
      <c r="Y402" s="20" t="s">
        <v>45</v>
      </c>
      <c r="Z402" s="13" t="str">
        <f t="shared" si="1"/>
        <v>{
    "id": "M3-NyO-29a-A-2-EN",
    "stimulus": "&lt;p&gt;In a candy store they prepare candies with different nuts. If they use {{Q1}} kg of nuts for a tray of candy, how many kilograms will be needed to prepare {{Q2}} trays of candy?&lt;/p&gt;",
    "template": "&lt;p&gt;It takes {{response}} kg of nuts.&lt;/p&gt;",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kg × {{Q2}} = {{A1}} kg&lt;/p&gt;",
    "seed": {
        "parameters": [
            {
                "name": "Q1",
                "label": null,
                "min": 9.1,
                "max": 15.1,
                "step": 0.2
            },
            {
                "name": "Q2",
                "label": null,
                "min": 2,
                "max": 9,
                "step": 1
            }
        ],
        "calculated": [
            {
                "name": "A1",
                "label": "{{function}}",
                "function": "Lemonlib.round({{Q1}}*{{Q2}},1)"
            }
        ],
        "uniques": true
    },
    "algorithm": {
        "name": "calculateOperation",
        "params": {
            "method": "equivLiteral",
            "keyboard": "INTERMEDIATE"
        }
    }
}</v>
      </c>
      <c r="AA402" s="83" t="s">
        <v>2002</v>
      </c>
      <c r="AB402" s="21" t="str">
        <f t="shared" si="2"/>
        <v>M3-NyO-29a-A-2</v>
      </c>
      <c r="AC402" s="21" t="str">
        <f t="shared" si="3"/>
        <v>M3-NyO-29a-A-2-EN</v>
      </c>
      <c r="AD402" s="20" t="s">
        <v>47</v>
      </c>
      <c r="AE402" s="9"/>
      <c r="AF402" s="41"/>
      <c r="AG402" s="41"/>
    </row>
    <row r="403" ht="112.5" customHeight="1">
      <c r="A403" s="9" t="s">
        <v>1981</v>
      </c>
      <c r="B403" s="77" t="s">
        <v>1982</v>
      </c>
      <c r="C403" s="9" t="s">
        <v>68</v>
      </c>
      <c r="D403" s="10" t="s">
        <v>36</v>
      </c>
      <c r="E403" s="11"/>
      <c r="F403" s="13" t="s">
        <v>2003</v>
      </c>
      <c r="G403" s="13"/>
      <c r="H403" s="12" t="s">
        <v>2004</v>
      </c>
      <c r="I403" s="11" t="s">
        <v>38</v>
      </c>
      <c r="J403" s="11" t="s">
        <v>92</v>
      </c>
      <c r="K403" s="12" t="s">
        <v>2005</v>
      </c>
      <c r="L403" s="13" t="s">
        <v>788</v>
      </c>
      <c r="M403" s="14" t="s">
        <v>42</v>
      </c>
      <c r="N403" s="42" t="s">
        <v>1985</v>
      </c>
      <c r="O403" s="13" t="s">
        <v>2006</v>
      </c>
      <c r="P403" s="13"/>
      <c r="Q403" s="21"/>
      <c r="R403" s="18"/>
      <c r="S403" s="18"/>
      <c r="T403" s="18"/>
      <c r="U403" s="18"/>
      <c r="V403" s="18"/>
      <c r="W403" s="18"/>
      <c r="X403" s="21"/>
      <c r="Y403" s="20" t="s">
        <v>45</v>
      </c>
      <c r="Z403" s="13" t="str">
        <f t="shared" si="1"/>
        <v>{
    "id": "M3-NyO-29a-A-3-EN",
    "stimulus": "&lt;p&gt;Julia prepares candies to give to her friends. She uses {{Q1}} grams of chocolate to cover each candy. How many grams of chocolate does she need to cover {{Q2}} candies?&lt;/p&gt;",
    "template": "&lt;p&gt;Julia needs {{response}} grams of chocolate to cover the berlins.&lt;/p&gt;",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grams × {{Q2}} = {{A1}} grams&lt;/p&gt;",
    "seed": {
        "parameters": [
            {
                "name": "Q1",
                "label": null,
                "min": 30.1,
                "max": 90.1,
                "step": 0.2
            },
            {
                "name": "Q2",
                "label": null,
                "min": 2,
                "max": 9,
                "step": 1
            }
        ],
        "calculated": [
            {
                "name": "A1",
                "label": "{{function}}",
                "function": "Lemonlib.round({{Q1}}*{{Q2}},1)"
            }
        ],
        "uniques": true
    },
    "algorithm": {
        "name": "calculateOperation",
        "params": {
            "method": "equivLiteral",
            "keyboard": "INTERMEDIATE"
        }
    }
}</v>
      </c>
      <c r="AA403" s="83" t="s">
        <v>2007</v>
      </c>
      <c r="AB403" s="21" t="str">
        <f t="shared" si="2"/>
        <v>M3-NyO-29a-A-3</v>
      </c>
      <c r="AC403" s="21" t="str">
        <f t="shared" si="3"/>
        <v>M3-NyO-29a-A-3-EN</v>
      </c>
      <c r="AD403" s="20" t="s">
        <v>47</v>
      </c>
      <c r="AE403" s="9"/>
      <c r="AF403" s="41"/>
      <c r="AG403" s="41"/>
    </row>
    <row r="404" ht="112.5" customHeight="1">
      <c r="A404" s="9" t="s">
        <v>1981</v>
      </c>
      <c r="B404" s="77" t="s">
        <v>1982</v>
      </c>
      <c r="C404" s="9" t="s">
        <v>68</v>
      </c>
      <c r="D404" s="10" t="s">
        <v>36</v>
      </c>
      <c r="E404" s="11"/>
      <c r="F404" s="13" t="s">
        <v>2008</v>
      </c>
      <c r="G404" s="13"/>
      <c r="H404" s="12" t="s">
        <v>2009</v>
      </c>
      <c r="I404" s="11" t="s">
        <v>38</v>
      </c>
      <c r="J404" s="11" t="s">
        <v>92</v>
      </c>
      <c r="K404" s="12" t="s">
        <v>2010</v>
      </c>
      <c r="L404" s="13" t="s">
        <v>788</v>
      </c>
      <c r="M404" s="14" t="s">
        <v>42</v>
      </c>
      <c r="N404" s="42" t="s">
        <v>1985</v>
      </c>
      <c r="O404" s="13" t="s">
        <v>1996</v>
      </c>
      <c r="P404" s="13"/>
      <c r="Q404" s="21"/>
      <c r="R404" s="18"/>
      <c r="S404" s="18"/>
      <c r="T404" s="18"/>
      <c r="U404" s="18"/>
      <c r="V404" s="18"/>
      <c r="W404" s="18"/>
      <c r="X404" s="21"/>
      <c r="Y404" s="20" t="s">
        <v>45</v>
      </c>
      <c r="Z404" s="13" t="str">
        <f t="shared" si="1"/>
        <v>{
    "id": "M3-NyO-29a-A-4-EN",
    "stimulus": "&lt;p&gt;The physical education teacher distributes colored ribbons to her students for an activity in the park. Each student receives a ribbon measuring {{Q1}} cm. How many centimeters of ribbon are needed for {{Q2}} students?&lt;/p&gt;",
    "template": "&lt;p&gt;It takes {{response}} cm of tape.&lt;/p&gt;",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cm × {{Q2}} = {{A1}} cm&lt;/p&gt;",
    "seed": {
        "parameters": [
            {
                "name": "Q1",
                "label": null,
                "min": 50.1,
                "max": 90.1,
                "step": 0.2
            },
            {
                "name": "Q2",
                "label": null,
                "min": 2,
                "max": 9,
                "step": 1
            }
        ],
        "calculated": [
            {
                "name": "A1",
                "label": "{{function}}",
                "function": "Lemonlib.round({{Q1}}*{{Q2}},1)"
            }
        ],
        "uniques": true
    },
    "algorithm": {
        "name": "calculateOperation",
        "params": {
            "method": "equivLiteral",
            "keyboard": "INTERMEDIATE"
        }
    }
}</v>
      </c>
      <c r="AA404" s="83" t="s">
        <v>2011</v>
      </c>
      <c r="AB404" s="21" t="str">
        <f t="shared" si="2"/>
        <v>M3-NyO-29a-A-4</v>
      </c>
      <c r="AC404" s="21" t="str">
        <f t="shared" si="3"/>
        <v>M3-NyO-29a-A-4-EN</v>
      </c>
      <c r="AD404" s="20" t="s">
        <v>47</v>
      </c>
      <c r="AE404" s="9"/>
      <c r="AF404" s="41"/>
      <c r="AG404" s="41"/>
    </row>
    <row r="405" ht="112.5" customHeight="1">
      <c r="A405" s="9" t="s">
        <v>1981</v>
      </c>
      <c r="B405" s="77" t="s">
        <v>1982</v>
      </c>
      <c r="C405" s="9" t="s">
        <v>68</v>
      </c>
      <c r="D405" s="10" t="s">
        <v>36</v>
      </c>
      <c r="E405" s="11"/>
      <c r="F405" s="13" t="s">
        <v>2012</v>
      </c>
      <c r="G405" s="13"/>
      <c r="H405" s="12" t="s">
        <v>2013</v>
      </c>
      <c r="I405" s="11" t="s">
        <v>38</v>
      </c>
      <c r="J405" s="11" t="s">
        <v>92</v>
      </c>
      <c r="K405" s="12" t="s">
        <v>2014</v>
      </c>
      <c r="L405" s="13" t="s">
        <v>788</v>
      </c>
      <c r="M405" s="14" t="s">
        <v>42</v>
      </c>
      <c r="N405" s="42" t="s">
        <v>1985</v>
      </c>
      <c r="O405" s="13" t="s">
        <v>2015</v>
      </c>
      <c r="P405" s="13"/>
      <c r="Q405" s="21"/>
      <c r="R405" s="18"/>
      <c r="S405" s="18"/>
      <c r="T405" s="18"/>
      <c r="U405" s="18"/>
      <c r="V405" s="18"/>
      <c r="W405" s="18"/>
      <c r="X405" s="21"/>
      <c r="Y405" s="20" t="s">
        <v>45</v>
      </c>
      <c r="Z405" s="13" t="str">
        <f t="shared" si="1"/>
        <v>{
    "id": "M3-NyO-29a-A-5-EN",
    "stimulus": "&lt;p&gt;Mariana rides her bicycle {{Q1}} km per day. How many kilometers will she ride in {{Q2}} days?&lt;/p&gt;",
    "template": "&lt;p&gt;Mariana will ride {{response}} kilometers.&lt;/p&gt;",
    "hint": "&lt;p&gt;To multiply a decimal number by a natural number, multiply without taking into account the decimal point. In the result, separate as many decimal places as the decimal number has, starting from the right.&lt;/p&gt;",
    "feedback": "&lt;p&gt;To multiply a decimal number by a natural number, multiply without taking into account the decimal point. In the result, starting from the right, we separate as many decimal places as the decimal number has.&lt;/p&gt;&lt;p&gt;{{Q1}} km × {{Q2}} = {{A1}} km&lt;/p&gt;",
    "seed": {
        "parameters": [
            {
                "name": "Q1",
                "label": null,
                "min": 40.01,
                "max": 60.01,
                "step": 0.02
            },
            {
                "name": "Q2",
                "label": null,
                "min": 2,
                "max": 7,
                "step": 1
            }
        ],
        "calculated": [
            {
                "name": "A1",
                "label": "{{function}}",
                "function": "Lemonlib.round({{Q1}}*{{Q2}},2)"
            }
        ],
        "uniques": true
    },
    "algorithm": {
        "name": "calculateOperation",
        "params": {
            "method": "equivLiteral",
            "keyboard": "INTERMEDIATE"
        }
    }
}</v>
      </c>
      <c r="AA405" s="83" t="s">
        <v>2016</v>
      </c>
      <c r="AB405" s="21" t="str">
        <f t="shared" si="2"/>
        <v>M3-NyO-29a-A-5</v>
      </c>
      <c r="AC405" s="21" t="str">
        <f t="shared" si="3"/>
        <v>M3-NyO-29a-A-5-EN</v>
      </c>
      <c r="AD405" s="20" t="s">
        <v>47</v>
      </c>
      <c r="AE405" s="9"/>
      <c r="AF405" s="41"/>
      <c r="AG405" s="41"/>
    </row>
    <row r="406" ht="112.5" customHeight="1">
      <c r="A406" s="9" t="s">
        <v>2017</v>
      </c>
      <c r="B406" s="77" t="s">
        <v>2018</v>
      </c>
      <c r="C406" s="9" t="s">
        <v>35</v>
      </c>
      <c r="D406" s="10" t="s">
        <v>36</v>
      </c>
      <c r="E406" s="11"/>
      <c r="F406" s="22" t="s">
        <v>2019</v>
      </c>
      <c r="G406" s="22"/>
      <c r="H406" s="24" t="s">
        <v>2020</v>
      </c>
      <c r="I406" s="23" t="s">
        <v>38</v>
      </c>
      <c r="J406" s="23" t="s">
        <v>309</v>
      </c>
      <c r="K406" s="24" t="s">
        <v>113</v>
      </c>
      <c r="L406" s="24" t="s">
        <v>113</v>
      </c>
      <c r="M406" s="23" t="s">
        <v>42</v>
      </c>
      <c r="N406" s="22" t="s">
        <v>2021</v>
      </c>
      <c r="O406" s="22" t="s">
        <v>2022</v>
      </c>
      <c r="P406" s="18"/>
      <c r="Q406" s="21"/>
      <c r="R406" s="18"/>
      <c r="S406" s="18"/>
      <c r="T406" s="18"/>
      <c r="U406" s="18"/>
      <c r="V406" s="18"/>
      <c r="W406" s="18"/>
      <c r="X406" s="21"/>
      <c r="Y406" s="20" t="s">
        <v>2023</v>
      </c>
      <c r="Z406" s="13" t="str">
        <f t="shared" si="1"/>
        <v>{
    "id": "M3-MyM-1a-I-1-EN",
    "stimulus": "&lt;p&gt;Choose the correct unit of length to complete this sentence.&lt;/p&gt;&lt;p&gt;Elena is knitting a scarf with a wool yarn with a thickness of 3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"incorrect": true
            },
            {
                "name": "A3",
                "label": "cm",
                "incorrect": true
            },
            {
                "name": "A4",
                "label": "mm"
            }
        ],
        "uniques": true
    },
    "algorithm": {
        "name": "trueFalse",
        "template": "Multiple choice – standard",
        "params": {
            "countCorrect": 1,
            "countIncorrect": 2,
            "showCheckIcon": false,
            "columns": 3
        }
    }
}</v>
      </c>
      <c r="AA406" s="83" t="s">
        <v>2024</v>
      </c>
      <c r="AB406" s="21" t="str">
        <f t="shared" si="2"/>
        <v>M3-MyM-1a-I-1</v>
      </c>
      <c r="AC406" s="21" t="str">
        <f t="shared" si="3"/>
        <v>M3-MyM-1a-I-1-EN</v>
      </c>
      <c r="AD406" s="20" t="s">
        <v>47</v>
      </c>
      <c r="AE406" s="9"/>
      <c r="AF406" s="9" t="s">
        <v>48</v>
      </c>
      <c r="AG406" s="9"/>
    </row>
    <row r="407" ht="112.5" customHeight="1">
      <c r="A407" s="9" t="s">
        <v>2017</v>
      </c>
      <c r="B407" s="77" t="s">
        <v>2018</v>
      </c>
      <c r="C407" s="9" t="s">
        <v>35</v>
      </c>
      <c r="D407" s="10" t="s">
        <v>36</v>
      </c>
      <c r="E407" s="11"/>
      <c r="F407" s="22" t="s">
        <v>2025</v>
      </c>
      <c r="G407" s="22"/>
      <c r="H407" s="36"/>
      <c r="I407" s="23" t="s">
        <v>38</v>
      </c>
      <c r="J407" s="23" t="s">
        <v>309</v>
      </c>
      <c r="K407" s="24" t="s">
        <v>113</v>
      </c>
      <c r="L407" s="24" t="s">
        <v>113</v>
      </c>
      <c r="M407" s="23" t="s">
        <v>42</v>
      </c>
      <c r="N407" s="22" t="s">
        <v>2021</v>
      </c>
      <c r="O407" s="22" t="s">
        <v>2022</v>
      </c>
      <c r="P407" s="18"/>
      <c r="Q407" s="21"/>
      <c r="R407" s="18"/>
      <c r="S407" s="18"/>
      <c r="T407" s="18"/>
      <c r="U407" s="18"/>
      <c r="V407" s="18"/>
      <c r="W407" s="18"/>
      <c r="X407" s="21"/>
      <c r="Y407" s="20" t="s">
        <v>2023</v>
      </c>
      <c r="Z407" s="13" t="str">
        <f t="shared" si="1"/>
        <v>{
    "id": "M3-MyM-1a-I-2-EN",
    "stimulus": "&lt;p&gt;Choose the correct unit of length to complete this sentence.&lt;/p&gt;&lt;p&gt;The garbage can in a house is usually between 4 and 5 feet high ....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
            {
                "name": "A3",
                "label": "cm",
                "incorrect": true
            },
            {
                "name": "A4",
                "label": "mm",
                "incorrect": true
            }
        ],
        "uniques": true
    },
    "algorithm": {
        "name": "trueFalse",
        "template": "Multiple choice – standard",
        "params": {
            "countCorrect": 1,
            "countIncorrect": 2,
            "showCheckIcon":false,
            "columns": 3
        }
    }
}</v>
      </c>
      <c r="AA407" s="83" t="s">
        <v>2026</v>
      </c>
      <c r="AB407" s="21" t="str">
        <f t="shared" si="2"/>
        <v>M3-MyM-1a-I-2</v>
      </c>
      <c r="AC407" s="21" t="str">
        <f t="shared" si="3"/>
        <v>M3-MyM-1a-I-2-EN</v>
      </c>
      <c r="AD407" s="20" t="s">
        <v>47</v>
      </c>
      <c r="AE407" s="9"/>
      <c r="AF407" s="9" t="s">
        <v>48</v>
      </c>
      <c r="AG407" s="9"/>
    </row>
    <row r="408" ht="112.5" customHeight="1">
      <c r="A408" s="9" t="s">
        <v>2017</v>
      </c>
      <c r="B408" s="77" t="s">
        <v>2018</v>
      </c>
      <c r="C408" s="9" t="s">
        <v>35</v>
      </c>
      <c r="D408" s="10" t="s">
        <v>36</v>
      </c>
      <c r="E408" s="11"/>
      <c r="F408" s="22" t="s">
        <v>2027</v>
      </c>
      <c r="G408" s="22"/>
      <c r="H408" s="36"/>
      <c r="I408" s="23" t="s">
        <v>38</v>
      </c>
      <c r="J408" s="9" t="s">
        <v>309</v>
      </c>
      <c r="K408" s="24" t="s">
        <v>113</v>
      </c>
      <c r="L408" s="24" t="s">
        <v>113</v>
      </c>
      <c r="M408" s="23" t="s">
        <v>42</v>
      </c>
      <c r="N408" s="22" t="s">
        <v>2021</v>
      </c>
      <c r="O408" s="22" t="s">
        <v>2022</v>
      </c>
      <c r="P408" s="18"/>
      <c r="Q408" s="21"/>
      <c r="R408" s="18"/>
      <c r="S408" s="18"/>
      <c r="T408" s="18"/>
      <c r="U408" s="18"/>
      <c r="V408" s="18"/>
      <c r="W408" s="18"/>
      <c r="X408" s="21"/>
      <c r="Y408" s="20" t="s">
        <v>2023</v>
      </c>
      <c r="Z408" s="13" t="str">
        <f t="shared" si="1"/>
        <v>{
    "id": "M3-MyM-1a-I-3-EN",
    "stimulus": "&lt;p&gt;Choose the correct unit of length to complete this sentence.&lt;/p&gt;&lt;p&gt;A new graphite pencil measures 18 .... .&lt;/p&gt;",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"incorrect": true
            },
            {
                "name": "A2",
                "label": "dm",
                "incorrect": true
            },
            {
                "name": "A3",
                "label": "cm"
            },
            {
                "name": "A4",
                "label": "mm",
                "incorrect": true
            }
        ],
        "uniques": true
    },
    "algorithm": {
        "name": "trueFalse",
        "template": "Multiple choice – standard",
        "params": {
            "countCorrect": 1,
            "countIncorrect": 2,
            "showCheckIcon": false,
            "columns": 3
        }
    }
}</v>
      </c>
      <c r="AA408" s="83" t="s">
        <v>2028</v>
      </c>
      <c r="AB408" s="21" t="str">
        <f t="shared" si="2"/>
        <v>M3-MyM-1a-I-3</v>
      </c>
      <c r="AC408" s="21" t="str">
        <f t="shared" si="3"/>
        <v>M3-MyM-1a-I-3-EN</v>
      </c>
      <c r="AD408" s="20" t="s">
        <v>47</v>
      </c>
      <c r="AE408" s="9"/>
      <c r="AF408" s="9" t="s">
        <v>48</v>
      </c>
      <c r="AG408" s="9"/>
    </row>
    <row r="409" ht="112.5" customHeight="1">
      <c r="A409" s="9" t="s">
        <v>2017</v>
      </c>
      <c r="B409" s="77" t="s">
        <v>2018</v>
      </c>
      <c r="C409" s="9" t="s">
        <v>50</v>
      </c>
      <c r="D409" s="10" t="s">
        <v>36</v>
      </c>
      <c r="E409" s="11"/>
      <c r="F409" s="24" t="s">
        <v>2029</v>
      </c>
      <c r="G409" s="24"/>
      <c r="H409" s="24" t="s">
        <v>2030</v>
      </c>
      <c r="I409" s="23" t="s">
        <v>38</v>
      </c>
      <c r="J409" s="9" t="s">
        <v>52</v>
      </c>
      <c r="K409" s="24" t="s">
        <v>113</v>
      </c>
      <c r="L409" s="24" t="s">
        <v>2031</v>
      </c>
      <c r="M409" s="23" t="s">
        <v>42</v>
      </c>
      <c r="N409" s="22" t="s">
        <v>2021</v>
      </c>
      <c r="O409" s="22" t="s">
        <v>2022</v>
      </c>
      <c r="P409" s="18"/>
      <c r="Q409" s="21"/>
      <c r="R409" s="18"/>
      <c r="S409" s="18"/>
      <c r="T409" s="18"/>
      <c r="U409" s="18"/>
      <c r="V409" s="18"/>
      <c r="W409" s="18"/>
      <c r="X409" s="21"/>
      <c r="Y409" s="20" t="s">
        <v>2023</v>
      </c>
      <c r="Z409" s="13" t="str">
        <f t="shared" si="1"/>
        <v>{
    "id": "M3-MyM-1a-E-1-EN",
    "stimulus": "&lt;p&gt;Complete the sentence with the appropriate unit of length. Write it in its abbreviated form.&lt;/p&gt;",
    "template": "&lt;p&gt;The height of a pine tree can reach 20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
            }
        ],
        "uniques": true
    },
    "algorithm": {
        "name": "calculateOperation",
        "template": "Cloze with text"
    }
}</v>
      </c>
      <c r="AA409" s="83" t="s">
        <v>2032</v>
      </c>
      <c r="AB409" s="21" t="str">
        <f t="shared" si="2"/>
        <v>M3-MyM-1a-E-1</v>
      </c>
      <c r="AC409" s="21" t="str">
        <f t="shared" si="3"/>
        <v>M3-MyM-1a-E-1-EN</v>
      </c>
      <c r="AD409" s="20" t="s">
        <v>47</v>
      </c>
      <c r="AE409" s="9"/>
      <c r="AF409" s="9" t="s">
        <v>48</v>
      </c>
      <c r="AG409" s="9"/>
    </row>
    <row r="410" ht="112.5" customHeight="1">
      <c r="A410" s="9" t="s">
        <v>2017</v>
      </c>
      <c r="B410" s="77" t="s">
        <v>2018</v>
      </c>
      <c r="C410" s="9" t="s">
        <v>50</v>
      </c>
      <c r="D410" s="10" t="s">
        <v>36</v>
      </c>
      <c r="E410" s="11"/>
      <c r="F410" s="22" t="s">
        <v>2033</v>
      </c>
      <c r="G410" s="22"/>
      <c r="H410" s="24" t="s">
        <v>2030</v>
      </c>
      <c r="I410" s="23" t="s">
        <v>38</v>
      </c>
      <c r="J410" s="9" t="s">
        <v>52</v>
      </c>
      <c r="K410" s="24" t="s">
        <v>113</v>
      </c>
      <c r="L410" s="24" t="s">
        <v>2034</v>
      </c>
      <c r="M410" s="23" t="s">
        <v>42</v>
      </c>
      <c r="N410" s="22" t="s">
        <v>2021</v>
      </c>
      <c r="O410" s="22" t="s">
        <v>2022</v>
      </c>
      <c r="P410" s="18"/>
      <c r="Q410" s="21"/>
      <c r="R410" s="18"/>
      <c r="S410" s="18"/>
      <c r="T410" s="18"/>
      <c r="U410" s="18"/>
      <c r="V410" s="18"/>
      <c r="W410" s="18"/>
      <c r="X410" s="21"/>
      <c r="Y410" s="20" t="s">
        <v>2023</v>
      </c>
      <c r="Z410" s="13" t="str">
        <f t="shared" si="1"/>
        <v>{
    "id": "M3-MyM-1a-E-2-EN",
    "stimulus": "&lt;p&gt;Complete the following sentence with the appropriate unit of length. Write it in its abbreviated form.&lt;/p&gt;",
    "template": "&lt;p&gt;Shoe laces measure about 50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"cm"
            }
        ],
        "uniques": true
    },
    "algorithm": {
        "name": "calculateOperation",
        "template": "Cloze with text"
    }
}</v>
      </c>
      <c r="AA410" s="83" t="s">
        <v>2035</v>
      </c>
      <c r="AB410" s="21" t="str">
        <f t="shared" si="2"/>
        <v>M3-MyM-1a-E-2</v>
      </c>
      <c r="AC410" s="21" t="str">
        <f t="shared" si="3"/>
        <v>M3-MyM-1a-E-2-EN</v>
      </c>
      <c r="AD410" s="20" t="s">
        <v>47</v>
      </c>
      <c r="AE410" s="9"/>
      <c r="AF410" s="9" t="s">
        <v>48</v>
      </c>
      <c r="AG410" s="9"/>
    </row>
    <row r="411" ht="112.5" customHeight="1">
      <c r="A411" s="9" t="s">
        <v>2017</v>
      </c>
      <c r="B411" s="77" t="s">
        <v>2018</v>
      </c>
      <c r="C411" s="9" t="s">
        <v>50</v>
      </c>
      <c r="D411" s="10" t="s">
        <v>36</v>
      </c>
      <c r="E411" s="11"/>
      <c r="F411" s="22" t="s">
        <v>2036</v>
      </c>
      <c r="G411" s="22"/>
      <c r="H411" s="24" t="s">
        <v>2030</v>
      </c>
      <c r="I411" s="23" t="s">
        <v>38</v>
      </c>
      <c r="J411" s="9" t="s">
        <v>52</v>
      </c>
      <c r="K411" s="24" t="s">
        <v>113</v>
      </c>
      <c r="L411" s="24" t="s">
        <v>2037</v>
      </c>
      <c r="M411" s="23" t="s">
        <v>42</v>
      </c>
      <c r="N411" s="22" t="s">
        <v>2021</v>
      </c>
      <c r="O411" s="22" t="s">
        <v>2022</v>
      </c>
      <c r="P411" s="18"/>
      <c r="Q411" s="21"/>
      <c r="R411" s="18"/>
      <c r="S411" s="18"/>
      <c r="T411" s="18"/>
      <c r="U411" s="18"/>
      <c r="V411" s="18"/>
      <c r="W411" s="18"/>
      <c r="X411" s="21"/>
      <c r="Y411" s="20" t="s">
        <v>2023</v>
      </c>
      <c r="Z411" s="13" t="str">
        <f t="shared" si="1"/>
        <v>{
    "id": "M3-MyM-1a-E-3-EN",
    "stimulus": "&lt;p&gt;Complete the following sentence with the appropriate unit of length. Write it in its abbreviated form.&lt;/p&gt;",
    "template": "&lt;p&gt;The average height of a American woman is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"dm"
            }
        ],
        "uniques": true
    },
    "algorithm": {
        "name": "calculateOperation",
        "template": "Cloze with text"
    }
}</v>
      </c>
      <c r="AA411" s="83" t="s">
        <v>2038</v>
      </c>
      <c r="AB411" s="21" t="str">
        <f t="shared" si="2"/>
        <v>M3-MyM-1a-E-3</v>
      </c>
      <c r="AC411" s="21" t="str">
        <f t="shared" si="3"/>
        <v>M3-MyM-1a-E-3-EN</v>
      </c>
      <c r="AD411" s="20" t="s">
        <v>47</v>
      </c>
      <c r="AE411" s="9"/>
      <c r="AF411" s="9" t="s">
        <v>48</v>
      </c>
      <c r="AG411" s="9"/>
    </row>
    <row r="412" ht="112.5" customHeight="1">
      <c r="A412" s="9" t="s">
        <v>2017</v>
      </c>
      <c r="B412" s="77" t="s">
        <v>2018</v>
      </c>
      <c r="C412" s="9" t="s">
        <v>50</v>
      </c>
      <c r="D412" s="10" t="s">
        <v>36</v>
      </c>
      <c r="E412" s="11"/>
      <c r="F412" s="22" t="s">
        <v>2039</v>
      </c>
      <c r="G412" s="22"/>
      <c r="H412" s="24" t="s">
        <v>2030</v>
      </c>
      <c r="I412" s="23" t="s">
        <v>38</v>
      </c>
      <c r="J412" s="9" t="s">
        <v>52</v>
      </c>
      <c r="K412" s="24" t="s">
        <v>113</v>
      </c>
      <c r="L412" s="24" t="s">
        <v>2040</v>
      </c>
      <c r="M412" s="23" t="s">
        <v>42</v>
      </c>
      <c r="N412" s="22" t="s">
        <v>2021</v>
      </c>
      <c r="O412" s="22" t="s">
        <v>2022</v>
      </c>
      <c r="P412" s="18"/>
      <c r="Q412" s="21"/>
      <c r="R412" s="18"/>
      <c r="S412" s="18"/>
      <c r="T412" s="18"/>
      <c r="U412" s="18"/>
      <c r="V412" s="18"/>
      <c r="W412" s="18"/>
      <c r="X412" s="21"/>
      <c r="Y412" s="20" t="s">
        <v>2023</v>
      </c>
      <c r="Z412" s="13" t="str">
        <f t="shared" si="1"/>
        <v>{
    "id": "M3-MyM-1a-E-4-EN",
    "stimulus": "&lt;p&gt;Complete the following sentence with the appropriate unit of length. Write it in its abbreviated form.&lt;/p&gt;",
    "template": "&lt;p&gt;A person's eyelash measures between 8 and 12 {{response}}.&lt;/p&gt;",
    "hint": "&lt;p&gt;In units of length, the submultiples of the meter are the &lt;b&gt;decimeter,&lt;/b&gt; the &lt;b&gt;centimeter &lt;/b&gt; and the &lt;b&gt;millimeter.&lt;/b&gt;&lt;/p&gt;",
    "feedback": "&lt;p&gt;In units of length, the submultiples of the meter (m) are the &lt;b&gt;decimeter&lt;/b&gt; (dm), the &lt;b&gt;centimeter&lt;/b&gt; (cm) and the &lt;b&gt;millimeter&lt;/b&gt; (mm).&lt;/p&gt;",
    "seed": {
        "parameters": [],
        "calculated": [
            {
                "name": "A1",
                "label": "mm"
            }
        ],
        "uniques": true
    },
    "algorithm": {
        "name": "calculateOperation",
        "template": "Cloze with text"
    }
}</v>
      </c>
      <c r="AA412" s="83" t="s">
        <v>2041</v>
      </c>
      <c r="AB412" s="21" t="str">
        <f t="shared" si="2"/>
        <v>M3-MyM-1a-E-4</v>
      </c>
      <c r="AC412" s="21" t="str">
        <f t="shared" si="3"/>
        <v>M3-MyM-1a-E-4-EN</v>
      </c>
      <c r="AD412" s="20" t="s">
        <v>47</v>
      </c>
      <c r="AE412" s="9"/>
      <c r="AF412" s="9" t="s">
        <v>48</v>
      </c>
      <c r="AG412" s="9"/>
    </row>
    <row r="413" ht="112.5" customHeight="1">
      <c r="A413" s="9" t="s">
        <v>2042</v>
      </c>
      <c r="B413" s="77" t="s">
        <v>2043</v>
      </c>
      <c r="C413" s="9" t="s">
        <v>35</v>
      </c>
      <c r="D413" s="10" t="s">
        <v>36</v>
      </c>
      <c r="E413" s="11"/>
      <c r="F413" s="13" t="s">
        <v>2044</v>
      </c>
      <c r="G413" s="13"/>
      <c r="H413" s="12"/>
      <c r="I413" s="11" t="s">
        <v>38</v>
      </c>
      <c r="J413" s="11" t="s">
        <v>1198</v>
      </c>
      <c r="K413" s="13" t="s">
        <v>2045</v>
      </c>
      <c r="L413" s="13" t="s">
        <v>2046</v>
      </c>
      <c r="M413" s="11" t="s">
        <v>42</v>
      </c>
      <c r="N413" s="8" t="s">
        <v>2047</v>
      </c>
      <c r="O413" s="8" t="s">
        <v>2048</v>
      </c>
      <c r="P413" s="8" t="s">
        <v>2049</v>
      </c>
      <c r="Q413" s="21"/>
      <c r="R413" s="18"/>
      <c r="S413" s="18"/>
      <c r="T413" s="18"/>
      <c r="U413" s="18"/>
      <c r="V413" s="18"/>
      <c r="W413" s="18"/>
      <c r="X413" s="21"/>
      <c r="Y413" s="20" t="s">
        <v>2023</v>
      </c>
      <c r="Z413" s="13" t="str">
        <f t="shared" si="1"/>
        <v>{
    "id": "M3-MyM-1b-I-1-EN",
    "stimulus": "&lt;p&gt;Select the correct unit conversion.&lt;/p&gt;",
    "template": "&lt;p style=\"text-align: center\"&gt;{{Q1}} m = {{response}} cm&lt;/p&gt;&lt;p style=\"text-align: center\"&gt;{{Q2}} dm = {{response}} mm&lt;/p&gt;",
    "hint": "&lt;p&gt;Some of the length unit conversions are:&lt;/p&gt;&lt;p style=\"text-align: center\"&gt;1 m = 10 dm&lt;/p&gt;&lt;p style=\"text-align: center\"&gt;1 m = 100 cm&lt;/p&gt;&lt;p style=\"text-align: center\"&gt;1 m = 1 000 mm&lt;/p&gt;",
    "feedback": "&lt;p&gt;Some of the length unit conversions are:&lt;/p&gt;&lt;p style=\"text-align: center\"&gt;1 m = 10 dm&lt;/p&gt;&lt;p style=\"text-align: center\"&gt;1 m = 100 cm&lt;/p&gt;&lt;p style=\"text-align: center\"&gt;1 m = 1 000 mm&lt;/p&gt;",
    "seed": {
        "parameters": [
            {
                "name": "Q1",
                "label": null,
                "min": 1,
                "max": 99,
                "step": 1
            },
            {
                "name": "Q2",
                "label": null,
                "min": 10,
                "max": 99,
                "step": 1
            }
        ],
        "calculated": [
            {
                "name": "T1",
                "label": "{{function}}",
                "function": "{{Q1}}*100",
                "temp": true
            },
            {
                "name": "T4",
                "label": "{{function}}",
                "function": "{{Q2}}*100",
                "temp": true
            },
            {
                "name": "A1",
                "label": "{{function}}",
                "function": "{{Q1}}*100",
                "group": 1
            },
            {
                "name": "A2",
                "label": "{{function}}",
                "function": "{{Q1}}*1000",
                "group": 1,
                "incorrect": true,
                "feedback": "&lt;p style=\"text-align: center\"&gt;{{Q1}} m × 100 = {{T1}} cm&lt;/p&gt;"
            },
            {
                "name": "A3",
                "label": "{{function}}",
                "function": "{{Q1}}/100",
                "group": 1,
                "incorrect": true,
                "feedback": "&lt;p style=\"text-align: center\"&gt;{{Q1}} m × 100 = {{T1}} cm&lt;/p&gt;"
            },
            {
                "name": "A4",
                "label": "{{function}}",
                "function": "{{Q2}}*100",
                "group": 2
            },
            {
                "name": "A5",
                "label": "{{function}}",
                "function": "{{Q2}}/100",
                "group": 2,
                "incorrect": true,
                "feedback": "&lt;p style=\"text-align: center\"&gt;{{Q2}} dm × 100 = {{T4}} mm&lt;/p&gt;"
            },
            {
                "name": "A6",
                "label": "{{function}}",
                "function": "{{Q2}}*10",
                "group": 2,
                "incorrect": true,
                "feedback": "&lt;p style=\"text-align: center\"&gt;{{Q2}} dm × 100 = {{T4}} mm&lt;/p&gt;"
            }
        ],
        "uniques": true
    },
    "algorithm": {
        "name": "groupResponses",
        "template": "Cloze with drop down"
    }
}</v>
      </c>
      <c r="AA413" s="83" t="s">
        <v>2050</v>
      </c>
      <c r="AB413" s="21" t="str">
        <f t="shared" si="2"/>
        <v>M3-MyM-1b-I-1</v>
      </c>
      <c r="AC413" s="21" t="str">
        <f t="shared" si="3"/>
        <v>M3-MyM-1b-I-1-EN</v>
      </c>
      <c r="AD413" s="20" t="s">
        <v>47</v>
      </c>
      <c r="AE413" s="9"/>
      <c r="AF413" s="9" t="s">
        <v>48</v>
      </c>
      <c r="AG413" s="9"/>
    </row>
    <row r="414" ht="112.5" customHeight="1">
      <c r="A414" s="23" t="s">
        <v>2042</v>
      </c>
      <c r="B414" s="24" t="s">
        <v>2043</v>
      </c>
      <c r="C414" s="23" t="s">
        <v>35</v>
      </c>
      <c r="D414" s="10" t="s">
        <v>36</v>
      </c>
      <c r="E414" s="11"/>
      <c r="F414" s="13" t="s">
        <v>2051</v>
      </c>
      <c r="G414" s="13"/>
      <c r="H414" s="12"/>
      <c r="I414" s="11" t="s">
        <v>38</v>
      </c>
      <c r="J414" s="11" t="s">
        <v>1198</v>
      </c>
      <c r="K414" s="13" t="s">
        <v>2052</v>
      </c>
      <c r="L414" s="13" t="s">
        <v>2053</v>
      </c>
      <c r="M414" s="11" t="s">
        <v>42</v>
      </c>
      <c r="N414" s="8" t="s">
        <v>2047</v>
      </c>
      <c r="O414" s="8" t="s">
        <v>2054</v>
      </c>
      <c r="P414" s="18"/>
      <c r="Q414" s="21"/>
      <c r="R414" s="8"/>
      <c r="S414" s="8"/>
      <c r="T414" s="8"/>
      <c r="U414" s="8"/>
      <c r="V414" s="8"/>
      <c r="W414" s="8"/>
      <c r="X414" s="21"/>
      <c r="Y414" s="20" t="s">
        <v>2023</v>
      </c>
      <c r="Z414" s="13" t="str">
        <f t="shared" si="1"/>
        <v>{
    "id": "M3-MyM-1b-I-2-EN",
    "stimulus": "&lt;p&gt;Select the correct unit conversion.&lt;/p&gt;",
    "template": "&lt;p style=\"text-align: center\"&gt;{{Q1}} dm = {{response}} mm&lt;/p&gt;&lt;p style=\"text-align: center\"&gt;{{Q3}} m = {{response}} dm&lt;/p&gt;",
    "hint": "&lt;p&gt;Some of the length unit conversions are:&lt;/p&gt;&lt;p style=\"text-align: center\"&gt;1 m = 10 dm&lt;/p&gt;&lt;p style=\"text-align: center\"&gt;1 m = 100 cm&lt;/p&gt;&lt;p style=\"text-align: center\"&gt;1 m = 1 000 mm&lt;/p&gt;",
    "feedback": "&lt;p&gt;Some of the length unit conversions are:&lt;/p&gt;&lt;p style=\"text-align: center\"&gt;1 m = 10 dm&lt;/p&gt;&lt;p style=\"text-align: center\"&gt;1 m = 100 cm&lt;/p&gt;&lt;p style=\"text-align: center\"&gt;1 m = 1 000 mm&lt;/p&gt;",
    "seed": {
        "parameters": [
            {
                "name": "Q1",
                "label": null,
                "min": 10,
                "max": 99,
                "step": 1
            },
            {
                "name": "Q3",
                "label": null,
                "min": 1,
                "max": 99,
                "step": 1
            }
        ],
        "calculated": [
            {
                "name": "T1",
                "label": "{{function}}",
                "function": "{{Q1}}*100",
                "temp": true
            },
            {
                "name": "T7",
                "label": "{{function}}",
                "function": "{{Q3}}*10",
                "temp": true
            },
            {
                "name": "A1",
                "label": "{{function}}",
                "function": "{{Q1}}*100",
                "group": 1
            },
            {
                "name": "A2",
                "label": "{{function}}",
                "function": "{{Q1}}/10",
                "group": 1,
                "incorrect": true,
                "feedback": "&lt;p style=\"text-align: center\"&gt;{{Q1}} dm × 100 = {{T1}} mm&lt;/p&gt;"
            },
            {
                "name": "A3",
                "label": "{{function}}",
                "function": "{{Q1}}*10",
                "group": 1,
                "incorrect": true,
                "feedback": "&lt;p style=\"text-align: center\"&gt;{{Q1}} dm × 100 = {{T1}} mm&lt;/p&gt;"
            },
            {
                "name": "A7",
                "label": "{{function}}",
                "function": "{{Q3}}*10",
                "group": 3
            },
            {
                "name": "A8",
                "label": "{{function}}",
                "function": "{{Q3}}*100",
                "group": 3,
                "incorrect": true,
                "feedback": "&lt;p style=\"text-align: center\"&gt;{{Q3}} m × 10 = {{T7}} dm&lt;/p&gt;"
            },
            {
                "name": "A9",
                "label": "{{function}}",
                "function": "{{Q3}}*1000",
                "group": 3,
                "incorrect": true,
                "feedback": "&lt;p style=\"text-align: center\"&gt;{{Q3}} m × 10 = {{T7}} dm&lt;/p&gt;"
            }
        ],
        "uniques": true
    },
    "algorithm": {
        "name": "groupResponses",
        "template": "Cloze with drop down"
    }
}</v>
      </c>
      <c r="AA414" s="83" t="s">
        <v>2055</v>
      </c>
      <c r="AB414" s="21" t="str">
        <f t="shared" si="2"/>
        <v>M3-MyM-1b-I-2</v>
      </c>
      <c r="AC414" s="21" t="str">
        <f t="shared" si="3"/>
        <v>M3-MyM-1b-I-2-EN</v>
      </c>
      <c r="AD414" s="20" t="s">
        <v>47</v>
      </c>
      <c r="AE414" s="9"/>
      <c r="AF414" s="9" t="s">
        <v>48</v>
      </c>
      <c r="AG414" s="9"/>
    </row>
    <row r="415" ht="112.5" customHeight="1">
      <c r="A415" s="9" t="s">
        <v>2056</v>
      </c>
      <c r="B415" s="77" t="s">
        <v>2057</v>
      </c>
      <c r="C415" s="9" t="s">
        <v>35</v>
      </c>
      <c r="D415" s="10" t="s">
        <v>36</v>
      </c>
      <c r="E415" s="11"/>
      <c r="F415" s="24" t="s">
        <v>2058</v>
      </c>
      <c r="G415" s="22"/>
      <c r="H415" s="24"/>
      <c r="I415" s="23" t="s">
        <v>38</v>
      </c>
      <c r="J415" s="23" t="s">
        <v>456</v>
      </c>
      <c r="K415" s="32" t="s">
        <v>2059</v>
      </c>
      <c r="L415" s="32" t="s">
        <v>2060</v>
      </c>
      <c r="M415" s="58" t="s">
        <v>42</v>
      </c>
      <c r="N415" s="24" t="s">
        <v>2061</v>
      </c>
      <c r="O415" s="24" t="s">
        <v>2062</v>
      </c>
      <c r="P415" s="18"/>
      <c r="Q415" s="21"/>
      <c r="R415" s="18"/>
      <c r="S415" s="18"/>
      <c r="T415" s="18"/>
      <c r="U415" s="18"/>
      <c r="V415" s="18"/>
      <c r="W415" s="18"/>
      <c r="X415" s="21"/>
      <c r="Y415" s="20" t="s">
        <v>2023</v>
      </c>
      <c r="Z415" s="13" t="str">
        <f t="shared" si="1"/>
        <v>{
    "id": "M3-MyM-19a-I-1-EN",
    "stimulus": "&lt;p&gt;Drag the correct unit of length to each of these sentences.&lt;/p&gt;",
    "template": "&lt;p&gt;{{Q1}} {{Q4}} {{response}}.&lt;/p&gt;&lt;p&gt;{{Q2}} {{Q5}} {{response}}.&lt;/p&gt;&lt;p&gt;{{Q3}} {{Q6}} {{response}}.&lt;/p&gt;",
    "hint": "&lt;p&gt;1 meter (m) is approximately the height of a kitchen countertop or the width of a door.&lt;/p&gt;&lt;p&gt;1 kilometer (km) is 1000 meters.&lt;/p&gt;&lt;p&gt;100 centimeters (cm) is 1 meter.&lt;/p&gt;",
    "feedback": "&lt;p&gt;1 meter (m) is approximately the height of a kitchen countertop or the width of a door.&lt;/p&gt;&lt;p&gt;1 &lt;b&gt;kilometer&lt;/b&gt; (km)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"cm"
            },
            {
                "name": "A2",
                "label": "m"
            },
            {
                "name": "A3",
                "label": "km"
            }
        ],
        "uniques": true
    },
    "algorithm": {
        "name": "calculateOperation",
        "template": "Cloze with drag &amp; drop"
    }
}</v>
      </c>
      <c r="AA415" s="8" t="s">
        <v>2063</v>
      </c>
      <c r="AB415" s="21" t="str">
        <f t="shared" si="2"/>
        <v>M3-MyM-19a-I-1</v>
      </c>
      <c r="AC415" s="21" t="str">
        <f t="shared" si="3"/>
        <v>M3-MyM-19a-I-1-EN</v>
      </c>
      <c r="AD415" s="20"/>
      <c r="AE415" s="23"/>
      <c r="AF415" s="9"/>
      <c r="AG415" s="9" t="s">
        <v>49</v>
      </c>
    </row>
    <row r="416" ht="112.5" customHeight="1">
      <c r="A416" s="9" t="s">
        <v>2056</v>
      </c>
      <c r="B416" s="77" t="s">
        <v>2057</v>
      </c>
      <c r="C416" s="9" t="s">
        <v>35</v>
      </c>
      <c r="D416" s="10" t="s">
        <v>36</v>
      </c>
      <c r="E416" s="11"/>
      <c r="F416" s="24" t="s">
        <v>2064</v>
      </c>
      <c r="G416" s="22"/>
      <c r="H416" s="24"/>
      <c r="I416" s="23" t="s">
        <v>38</v>
      </c>
      <c r="J416" s="23" t="s">
        <v>456</v>
      </c>
      <c r="K416" s="32" t="s">
        <v>2059</v>
      </c>
      <c r="L416" s="32" t="s">
        <v>2065</v>
      </c>
      <c r="M416" s="58" t="s">
        <v>42</v>
      </c>
      <c r="N416" s="24" t="s">
        <v>2061</v>
      </c>
      <c r="O416" s="24" t="s">
        <v>2062</v>
      </c>
      <c r="P416" s="18"/>
      <c r="Q416" s="21"/>
      <c r="R416" s="18"/>
      <c r="S416" s="18"/>
      <c r="T416" s="18"/>
      <c r="U416" s="18"/>
      <c r="V416" s="18"/>
      <c r="W416" s="18"/>
      <c r="X416" s="21"/>
      <c r="Y416" s="20" t="s">
        <v>2023</v>
      </c>
      <c r="Z416" s="13" t="str">
        <f t="shared" si="1"/>
        <v>{
    "id": "M3-MyM-19a-I-2-EN",
    "stimulus": "&lt;p&gt;Drag the correct unit of length to each of these sentences.&lt;/p&gt;",
    "template": "&lt;p&gt;{{Q2}} {{Q5}} {{response}}.&lt;/p&gt;&lt;p&gt;{{Q3}} {{Q6}} {{response}}.&lt;/p&gt;&lt;p&gt;{{Q1}} {{Q4}} {{response}}.&lt;/p&gt;",
    "hint": "&lt;p&gt;1 meter (m) is about the height of a kitchen countertop or the width of a door.&lt;/p&gt;&lt;p&gt;1 kilometer (km) is 1000 meters.&lt;/p&gt;&lt;p&gt;100 centimeters (cm) is 1 meter.&lt;/p&gt;",
    "feedback": "&lt;p&gt;1 meter (m) is about the height of a kitchen countertop or the width of a door.&lt;/p&gt;&lt;p&gt;1 &lt;b&gt;kilometer&lt;/b&gt; (km)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"m"
            },
            {
                "name": "A2",
                "label": "km"
            },
            {
                "name": "A3",
                "label": "cm"
            }
        ],
        "uniques": true
    },
    "algorithm": {
        "name": "calculateOperation",
        "template": "Cloze with drag &amp; drop"
    }
}</v>
      </c>
      <c r="AA416" s="8" t="s">
        <v>2066</v>
      </c>
      <c r="AB416" s="21" t="str">
        <f t="shared" si="2"/>
        <v>M3-MyM-19a-I-2</v>
      </c>
      <c r="AC416" s="21" t="str">
        <f t="shared" si="3"/>
        <v>M3-MyM-19a-I-2-EN</v>
      </c>
      <c r="AD416" s="20"/>
      <c r="AE416" s="23"/>
      <c r="AF416" s="9"/>
      <c r="AG416" s="9" t="s">
        <v>49</v>
      </c>
    </row>
    <row r="417" ht="112.5" customHeight="1">
      <c r="A417" s="9" t="s">
        <v>2056</v>
      </c>
      <c r="B417" s="77" t="s">
        <v>2057</v>
      </c>
      <c r="C417" s="9" t="s">
        <v>35</v>
      </c>
      <c r="D417" s="10" t="s">
        <v>36</v>
      </c>
      <c r="E417" s="11"/>
      <c r="F417" s="24" t="s">
        <v>2067</v>
      </c>
      <c r="G417" s="22"/>
      <c r="H417" s="24"/>
      <c r="I417" s="23" t="s">
        <v>38</v>
      </c>
      <c r="J417" s="23" t="s">
        <v>456</v>
      </c>
      <c r="K417" s="32" t="s">
        <v>2059</v>
      </c>
      <c r="L417" s="32" t="s">
        <v>2068</v>
      </c>
      <c r="M417" s="58" t="s">
        <v>42</v>
      </c>
      <c r="N417" s="24" t="s">
        <v>2061</v>
      </c>
      <c r="O417" s="24" t="s">
        <v>2062</v>
      </c>
      <c r="P417" s="18"/>
      <c r="Q417" s="21"/>
      <c r="R417" s="18"/>
      <c r="S417" s="18"/>
      <c r="T417" s="18"/>
      <c r="U417" s="18"/>
      <c r="V417" s="18"/>
      <c r="W417" s="18"/>
      <c r="X417" s="21"/>
      <c r="Y417" s="20" t="s">
        <v>2023</v>
      </c>
      <c r="Z417" s="13" t="str">
        <f t="shared" si="1"/>
        <v>{
    "id": "M3-MyM-19a-I-3-EN",
    "stimulus": "&lt;p&gt;Drag the correct length unit to each of these sentences.&lt;/p&gt;",
    "template": "&lt;p&gt;{{Q3}} {{Q6}} {{response}}.&lt;/p&gt;&lt;p&gt;{{Q2}} {{Q5}} {{response}}.&lt;/p&gt;&lt;p&gt;{{Q1}} {{Q4}}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"Q1",
                "label": null,
                "list": [
                    "The glasses in my kitchen have a height of",
                    "Monica's green pencil measures",
                    "One of the drawings in a book measures"
                ]
            },
            {
                "name": "Q2",
                "label": null,
                "list": [
                    "The width of Ernest's street measures",
                    "As Elena lives on a third floor, her window is at a height of",
                    "The street lamp in front of Manuel's house measures"
                ]
            },
            {
                "name": "Q3",
                "label": null,
                "list": [
                    "Charles prepares to climb a mountain that measures",
                    "Stefan is going by car to a town that is located at",
                    "In her next race, Irene is going to run for"
                ]
            },
            {
                "name": "Q4",
                "label": null,
                "min": 8,
                "max": 15,
                "step": 1
            },
            {
                "name": "Q5",
                "label": null,
                "min": 9,
                "max": 15,
                "step": 1
            },
            {
                "name": "Q6",
                "label": null,
                "min": 3,
                "max": 8,
                "step": 1
            }
        ],
        "calculated": [
            {
                "name": "A1",
                "label": "km"
            },
            {
                "name": "A2",
                "label": "m"
            },
            {
                "name": "A3",
                "label": "cm"
            }
        ],
        "uniques": true
    },
    "algorithm": {
        "name": "calculateOperation",
        "template": "Cloze with drag &amp; drop"
    }
}</v>
      </c>
      <c r="AA417" s="8" t="s">
        <v>2069</v>
      </c>
      <c r="AB417" s="21" t="str">
        <f t="shared" si="2"/>
        <v>M3-MyM-19a-I-3</v>
      </c>
      <c r="AC417" s="21" t="str">
        <f t="shared" si="3"/>
        <v>M3-MyM-19a-I-3-EN</v>
      </c>
      <c r="AD417" s="20"/>
      <c r="AE417" s="23"/>
      <c r="AF417" s="9"/>
      <c r="AG417" s="9" t="s">
        <v>49</v>
      </c>
    </row>
    <row r="418" ht="112.5" customHeight="1">
      <c r="A418" s="9" t="s">
        <v>2056</v>
      </c>
      <c r="B418" s="77" t="s">
        <v>2057</v>
      </c>
      <c r="C418" s="9" t="s">
        <v>50</v>
      </c>
      <c r="D418" s="10" t="s">
        <v>36</v>
      </c>
      <c r="E418" s="11"/>
      <c r="F418" s="24" t="s">
        <v>2070</v>
      </c>
      <c r="G418" s="22"/>
      <c r="H418" s="24"/>
      <c r="I418" s="23" t="s">
        <v>38</v>
      </c>
      <c r="J418" s="23" t="s">
        <v>2071</v>
      </c>
      <c r="K418" s="32" t="s">
        <v>2072</v>
      </c>
      <c r="L418" s="32" t="s">
        <v>2073</v>
      </c>
      <c r="M418" s="58" t="s">
        <v>42</v>
      </c>
      <c r="N418" s="24" t="s">
        <v>2061</v>
      </c>
      <c r="O418" s="24" t="s">
        <v>2062</v>
      </c>
      <c r="P418" s="18"/>
      <c r="Q418" s="21"/>
      <c r="R418" s="18"/>
      <c r="S418" s="18"/>
      <c r="T418" s="18"/>
      <c r="U418" s="18"/>
      <c r="V418" s="18"/>
      <c r="W418" s="18"/>
      <c r="X418" s="21"/>
      <c r="Y418" s="20" t="s">
        <v>2023</v>
      </c>
      <c r="Z418" s="13" t="str">
        <f t="shared" si="1"/>
        <v>{
    "id": "M3-MyM-19a-E-1-EN",
    "stimulus": "&lt;p&gt;Choose the appropriate length unit.&lt;/p&gt;",
    "template": "&lt;p&gt;{{Q1}} {{Q4}}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"Q1",
                "label": null,
                "list": [
                    "The glasses in my kitchen have a height of",
                    "Monica's green pencil measures",
                    "One of the pictures in a book measures"
                ]
            },
            {
                "name": "Q4",
                "label": null,
                "min": 8,
                "max": 15,
                "step": 1
            }
        ],
        "calculated": [
            {
                "name": "A1",
                "label": "cm",
                "group": 1
            },
            {
                "name": "A2",
                "label": "m",
                "group": 1,
                "incorrect": true
            },
            {
                "name": "A3",
                "label": "km",
                "group": 1,
                "incorrect": true
            }
        ],
        "uniques": true
    },
    "algorithm": {
        "name": "groupResponses",
        "template": "Cloze with drop down"
    }
}</v>
      </c>
      <c r="AA418" s="8" t="s">
        <v>2074</v>
      </c>
      <c r="AB418" s="21" t="str">
        <f t="shared" si="2"/>
        <v>M3-MyM-19a-E-1</v>
      </c>
      <c r="AC418" s="21" t="str">
        <f t="shared" si="3"/>
        <v>M3-MyM-19a-E-1-EN</v>
      </c>
      <c r="AD418" s="20"/>
      <c r="AE418" s="23"/>
      <c r="AF418" s="9"/>
      <c r="AG418" s="9" t="s">
        <v>49</v>
      </c>
    </row>
    <row r="419" ht="112.5" customHeight="1">
      <c r="A419" s="9" t="s">
        <v>2056</v>
      </c>
      <c r="B419" s="77" t="s">
        <v>2057</v>
      </c>
      <c r="C419" s="9" t="s">
        <v>50</v>
      </c>
      <c r="D419" s="10" t="s">
        <v>36</v>
      </c>
      <c r="E419" s="11"/>
      <c r="F419" s="24" t="s">
        <v>2075</v>
      </c>
      <c r="G419" s="22"/>
      <c r="H419" s="24"/>
      <c r="I419" s="23" t="s">
        <v>38</v>
      </c>
      <c r="J419" s="23" t="s">
        <v>2071</v>
      </c>
      <c r="K419" s="32" t="s">
        <v>2076</v>
      </c>
      <c r="L419" s="32" t="s">
        <v>2077</v>
      </c>
      <c r="M419" s="58" t="s">
        <v>42</v>
      </c>
      <c r="N419" s="24" t="s">
        <v>2061</v>
      </c>
      <c r="O419" s="24" t="s">
        <v>2062</v>
      </c>
      <c r="P419" s="18"/>
      <c r="Q419" s="21"/>
      <c r="R419" s="18"/>
      <c r="S419" s="18"/>
      <c r="T419" s="18"/>
      <c r="U419" s="18"/>
      <c r="V419" s="18"/>
      <c r="W419" s="18"/>
      <c r="X419" s="21"/>
      <c r="Y419" s="20" t="s">
        <v>2023</v>
      </c>
      <c r="Z419" s="13" t="str">
        <f t="shared" si="1"/>
        <v>{
    "id": "M3-MyM-19a-E-2-EN",
    "stimulus": "&lt;p&gt;Choose the appropriate length unit.&lt;/p&gt;",
    "template": "&lt;p&gt;{{Q2}} {{Q5}}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"Q2",
                "label": null,
                "list": [
                    "The width of Ernest's street measures",
                    "Since Elena lives on the third floor, her window is at a height of",
                    "The lamppost in front of Manuel's house measures"
                ]
            },
            {
                "name": "Q5",
                "label": null,
                "min": 9,
                "max": 15,
                "step": 1
            }
        ],
        "calculated": [
            {
                "name": "A1",
                "label": "cm",
                "group": 1,
                "incorrect": true
            },
            {
                "name": "A2",
                "label": "m",
                "group": 1
            },
            {
                "name": "A3",
                "label": "km",
                "group": 1,
                "incorrect": true
            }
        ],
        "uniques": true
    },
    "algorithm": {
        "name": "groupResponses",
        "template": "Cloze with drop down"
    }
}</v>
      </c>
      <c r="AA419" s="8" t="s">
        <v>2078</v>
      </c>
      <c r="AB419" s="21" t="str">
        <f t="shared" si="2"/>
        <v>M3-MyM-19a-E-2</v>
      </c>
      <c r="AC419" s="21" t="str">
        <f t="shared" si="3"/>
        <v>M3-MyM-19a-E-2-EN</v>
      </c>
      <c r="AD419" s="20"/>
      <c r="AE419" s="23"/>
      <c r="AF419" s="9"/>
      <c r="AG419" s="9" t="s">
        <v>49</v>
      </c>
    </row>
    <row r="420" ht="112.5" customHeight="1">
      <c r="A420" s="9" t="s">
        <v>2056</v>
      </c>
      <c r="B420" s="77" t="s">
        <v>2057</v>
      </c>
      <c r="C420" s="9" t="s">
        <v>50</v>
      </c>
      <c r="D420" s="10" t="s">
        <v>36</v>
      </c>
      <c r="E420" s="11"/>
      <c r="F420" s="24" t="s">
        <v>2079</v>
      </c>
      <c r="G420" s="22"/>
      <c r="H420" s="24"/>
      <c r="I420" s="23" t="s">
        <v>38</v>
      </c>
      <c r="J420" s="23" t="s">
        <v>2071</v>
      </c>
      <c r="K420" s="32" t="s">
        <v>2080</v>
      </c>
      <c r="L420" s="32" t="s">
        <v>2081</v>
      </c>
      <c r="M420" s="58" t="s">
        <v>42</v>
      </c>
      <c r="N420" s="24" t="s">
        <v>2061</v>
      </c>
      <c r="O420" s="24" t="s">
        <v>2062</v>
      </c>
      <c r="P420" s="18"/>
      <c r="Q420" s="21"/>
      <c r="R420" s="18"/>
      <c r="S420" s="18"/>
      <c r="T420" s="18"/>
      <c r="U420" s="18"/>
      <c r="V420" s="18"/>
      <c r="W420" s="18"/>
      <c r="X420" s="21"/>
      <c r="Y420" s="20" t="s">
        <v>2023</v>
      </c>
      <c r="Z420" s="13" t="str">
        <f t="shared" si="1"/>
        <v>{
    "id": "M3-MyM-19a-E-3-EN",
    "stimulus": "&lt;p&gt;Choose the appropriate length unit.&lt;/p&gt;",
    "template": "&lt;p&gt;{{Q3}} {{Q6}} {{response}}.&lt;/p&gt;",
    "hint": "&lt;p&gt;1 meter (m) is about the height of a kitchen counter or the width of a door.&lt;/p&gt;&lt;p&gt;1 kilometer (km) is 1000 meters.&lt;/p&gt;&lt;p&gt;100 centimeters (cm) are 1 meter.&lt;/p&gt;",
    "feedback": "&lt;p&gt;1 &lt;b&gt;meter&lt;/b&gt; (m) is about the height of a kitchen counter or the width of a door.&lt;/p&gt;&lt;p&gt;1 &lt;b&gt;kilometre&lt;/b&gt; (km ) is 1000 meters.&lt;/p&gt;&lt;p&gt;100 &lt;b&gt;centimeters&lt;/b&gt; (cm) is 1 meter.&lt;/p&gt;",
    "seed": {
        "parameters": [
            {
                "name": "Q3",
                "label": null,
                "list": [
                    "Charles prepares to climb a mountain that measures",
                    "Stefan is going by car to a town that is located at",
                    "In her next race, Irene is going to run for"
                ]
            },
            {
                "name": "Q6",
                "label": null,
                "min": 3,
                "max": 8,
                "step": 1
            }
        ],
        "calculated": [
            {
                "name": "A1",
                "label": "cm",
                "group": 1,
                "incorrect": true
            },
            {
                "name": "A2",
                "label": "m",
                "group": 1,
                "incorrect": true
            },
            {
                "name": "A3",
                "label": "km",
                "group": 1
            }
        ],
        "uniques": true
    },
    "algorithm": {
        "name": "groupResponses",
        "template": "Cloze with drop down"
    }
}</v>
      </c>
      <c r="AA420" s="8" t="s">
        <v>2082</v>
      </c>
      <c r="AB420" s="21" t="str">
        <f t="shared" si="2"/>
        <v>M3-MyM-19a-E-3</v>
      </c>
      <c r="AC420" s="21" t="str">
        <f t="shared" si="3"/>
        <v>M3-MyM-19a-E-3-EN</v>
      </c>
      <c r="AD420" s="20"/>
      <c r="AE420" s="23"/>
      <c r="AF420" s="9"/>
      <c r="AG420" s="9" t="s">
        <v>49</v>
      </c>
    </row>
    <row r="421" ht="112.5" customHeight="1">
      <c r="A421" s="23" t="s">
        <v>2083</v>
      </c>
      <c r="B421" s="24" t="s">
        <v>2084</v>
      </c>
      <c r="C421" s="35" t="s">
        <v>35</v>
      </c>
      <c r="D421" s="10" t="s">
        <v>36</v>
      </c>
      <c r="E421" s="11"/>
      <c r="F421" s="33" t="s">
        <v>2085</v>
      </c>
      <c r="G421" s="22"/>
      <c r="H421" s="24"/>
      <c r="I421" s="23" t="s">
        <v>38</v>
      </c>
      <c r="J421" s="9" t="s">
        <v>2086</v>
      </c>
      <c r="K421" s="24" t="s">
        <v>2087</v>
      </c>
      <c r="L421" s="22" t="s">
        <v>2088</v>
      </c>
      <c r="M421" s="58" t="s">
        <v>42</v>
      </c>
      <c r="N421" s="32" t="s">
        <v>2089</v>
      </c>
      <c r="O421" s="33" t="s">
        <v>2089</v>
      </c>
      <c r="P421" s="18"/>
      <c r="Q421" s="21"/>
      <c r="R421" s="18"/>
      <c r="S421" s="18"/>
      <c r="T421" s="18"/>
      <c r="U421" s="18"/>
      <c r="V421" s="18"/>
      <c r="W421" s="18"/>
      <c r="X421" s="21"/>
      <c r="Y421" s="20" t="s">
        <v>2023</v>
      </c>
      <c r="Z421" s="13" t="str">
        <f t="shared" si="1"/>
        <v>{
    "id": "M3-MyM-19b-I-1-EN",
    "stimulus": "&lt;p&gt;Determine if the following equivalences are correct or incorrect.&lt;/p&gt;",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
    "seed": {
        "parameters": [
            {
                "name": "Q1",
                "label": null,
                "min": 1,
                "max": 99,
                "step": 1
            },
            {
                "name": "Q2",
                "label": null,
                "min": 1,
                "max": 99,
                "step": 1
            },
            {
                "name": "Q3",
                "label": null,
                "min": 1,
                "max": 99,
                "step": 1
            },
            {
                "name": "Q4",
                "label": null,
                "min": 1,
                "max": 99,
                "step": 1
            },
            {
                "name": "Q5",
                "label": null,
                "min": 1,
                "max": 99,
                "step": 1
            },
            {
                "name": "Q6",
                "label": null,
                "min": 10,
                "max": 90,
                "step": 10
            },
            {
                "name": "Q7",
                "label": null,
                "min": 1,
                "max": 99,
                "step": 1
            },
            {
                "name": "Q8",
                "label": null,
                "min": 1,
                "max": 99,
                "step": 1
            }
        ],
        "calculated": [
            {
                "name": "T1",
                "label": "{{function}}",
                "function": "{{Q1}}*1000",
                "temp": true
            },
            {
                "name": "T2",
                "label": "{{function}}",
                "function": "{{Q2}}*1000",
                "temp": true
            },
            {
                "name": "T3",
                "label": "{{function}}",
                "function": "{{Q3}}*100",
                "temp": true
            },
            {
                "name": "T4",
                "label": "{{function}}",
                "function": "{{Q4}}*100",
                "temp": true
            },
            {
                "name": "T5",
                "label": "{{function}}",
                "function": "{{Q5}}*100",
                "temp": true
            },
            {
                "name": "T6",
                "label": "{{function}}",
                "function": "{{Q6}}*100",
                "temp": true
            },
            {
                "name": "T7",
                "label": "{{function}}",
                "function": "{{Q7}}*1000",
                "temp": true
            },
            {
                "name": "T8",
                "label": "{{function}}",
                "function": "{{Q8}}*1000",
                "temp": true
            },
            {
                "name": "T9",
                "label": "{{function}}",
                "function": "{{Q5}}*1000",
                "temp": true
            },
            {
                "name": "T10",
                "label": "{{function}}",
                "function": "{{Q6}}/10",
                "temp": true
            },
            {
                "name": "T11",
                "label": "{{function}}",
                "function": "{{Q7}}*100",
                "temp": true
            },
            {
                "name": "T12",
                "label": "{{function}}",
                "function": "{{Q8}}*10",
                "temp": true
            },
            {
                "name": "A1",
                "label": "{{Q1}} km = {{T1}} m"
            },
            {
                "name": "A2",
                "label": "{{T2}} m = {{Q2}} km"
            },
            {
                "name": "A3",
                "label": "{{Q3}} m = {{T3}} cm"
            },
            {
                "name": "A4",
                "label": "{{T4}} cm = {{Q4}} m"
            },
            {
                "name": "A5",
                "label": "{{Q5}} km = {{T5}} m",
                "function": "",
                "incorrect": true,
                "feedback": "&lt;p&gt;The correct equivalence is:&lt;/p&gt;&lt;p&gt;{{Q5}} km = {{Q5}} × 1000 = {{T9}} m&lt;/p&gt;"
            },
            {
                "name": "A6",
                "label": "{{T6}} m = {{Q6}} km",
                "function": "",
                "incorrect": true,
                "feedback": "&lt;p&gt;The correct equivalence is:&lt;/p&gt;&lt;p&gt;{{T6}} m = {{T6}} : 1000 = {{T10}} km&lt;/p&gt;"
            },
            {
                "name": "A7",
                "label": "{{Q7}} m = {{T7}} cm",
                "function": "",
                "incorrect": true,
                "feedback": "&lt;p&gt;The correct equivalence is:&lt;/p&gt;&lt;p&gt;{{Q7}} m = {{Q7}} × 100 = {{T11}} cm&lt;/p&gt;"
            },
            {
                "name": "A8",
                "label": "{{T8}} cm = {{Q8}} m",
                "function": "",
                "incorrect": true,
                "feedback": "&lt;p&gt;The correct equivalence is:&lt;/p&gt;&lt;p&gt;{{T8}} cm = {{T8}} : 100 = {{T12}} m&lt;/p&gt;"
            }
        ],
        "uniques": true
    },
    "algorithm": {
        "name": "trueFalse",
        "template": "Choice matrix – inline",
        "params": {
            "countCorrect": 2,
            "countIncorrect": 1,
            "showCheckIcon": false,
            "options": [
                "Correct",
                "Incorrect"
            ]
        }
    }
}</v>
      </c>
      <c r="AA421" s="8" t="s">
        <v>2090</v>
      </c>
      <c r="AB421" s="21" t="str">
        <f t="shared" si="2"/>
        <v>M3-MyM-19b-I-1</v>
      </c>
      <c r="AC421" s="21" t="str">
        <f t="shared" si="3"/>
        <v>M3-MyM-19b-I-1-EN</v>
      </c>
      <c r="AD421" s="20"/>
      <c r="AE421" s="23"/>
      <c r="AF421" s="9"/>
      <c r="AG421" s="9" t="s">
        <v>49</v>
      </c>
    </row>
    <row r="422" ht="112.5" customHeight="1">
      <c r="A422" s="23" t="s">
        <v>2083</v>
      </c>
      <c r="B422" s="24" t="s">
        <v>2084</v>
      </c>
      <c r="C422" s="37" t="s">
        <v>50</v>
      </c>
      <c r="D422" s="10" t="s">
        <v>36</v>
      </c>
      <c r="E422" s="11"/>
      <c r="F422" s="32" t="s">
        <v>2091</v>
      </c>
      <c r="G422" s="22"/>
      <c r="H422" s="24"/>
      <c r="I422" s="23" t="s">
        <v>38</v>
      </c>
      <c r="J422" s="23" t="s">
        <v>156</v>
      </c>
      <c r="K422" s="24" t="s">
        <v>2092</v>
      </c>
      <c r="L422" s="24" t="s">
        <v>2093</v>
      </c>
      <c r="M422" s="58" t="s">
        <v>42</v>
      </c>
      <c r="N422" s="32" t="s">
        <v>2089</v>
      </c>
      <c r="O422" s="32" t="s">
        <v>2094</v>
      </c>
      <c r="P422" s="18"/>
      <c r="Q422" s="21"/>
      <c r="R422" s="18"/>
      <c r="S422" s="18"/>
      <c r="T422" s="18"/>
      <c r="U422" s="18"/>
      <c r="V422" s="18"/>
      <c r="W422" s="18"/>
      <c r="X422" s="21"/>
      <c r="Y422" s="20" t="s">
        <v>2023</v>
      </c>
      <c r="Z422" s="13" t="str">
        <f t="shared" si="1"/>
        <v>{
    "id": "M3-MyM-19b-E-1-EN",
    "stimulus": "&lt;p&gt;Calculate this equivalence.&lt;/p&gt;",
    "template": "&lt;p style=\"text-align: center\"&gt;{{Q1}} km = {{response}} 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km = {{Q1}} × 1000 = {{A1}} m",
    "seed": {
        "parameters": [
            {
                "name": "Q1",
                "label": null,
                "min": 1,
                "max": 99,
                "step": 1
            }
        ],
        "calculated": [
            {
                "name": "A1",
                "label": "{{function}}",
                "function": "{{Q1}}*1000"
            }
        ],
        "uniques": true
    },
    "algorithm": {
        "name": "calculateOperation",
        "params": {
            "method": "equivLiteral",
            "keyboard": "NUMERICAL"
        }
    }
}</v>
      </c>
      <c r="AA422" s="8" t="s">
        <v>2095</v>
      </c>
      <c r="AB422" s="21" t="str">
        <f t="shared" si="2"/>
        <v>M3-MyM-19b-E-1</v>
      </c>
      <c r="AC422" s="21" t="str">
        <f t="shared" si="3"/>
        <v>M3-MyM-19b-E-1-EN</v>
      </c>
      <c r="AD422" s="20"/>
      <c r="AE422" s="23"/>
      <c r="AF422" s="9"/>
      <c r="AG422" s="9" t="s">
        <v>49</v>
      </c>
    </row>
    <row r="423" ht="112.5" customHeight="1">
      <c r="A423" s="23" t="s">
        <v>2083</v>
      </c>
      <c r="B423" s="24" t="s">
        <v>2084</v>
      </c>
      <c r="C423" s="37" t="s">
        <v>50</v>
      </c>
      <c r="D423" s="10" t="s">
        <v>36</v>
      </c>
      <c r="E423" s="11"/>
      <c r="F423" s="32" t="s">
        <v>2096</v>
      </c>
      <c r="G423" s="22"/>
      <c r="H423" s="24"/>
      <c r="I423" s="23" t="s">
        <v>38</v>
      </c>
      <c r="J423" s="23" t="s">
        <v>156</v>
      </c>
      <c r="K423" s="24" t="s">
        <v>2092</v>
      </c>
      <c r="L423" s="24" t="s">
        <v>2097</v>
      </c>
      <c r="M423" s="58" t="s">
        <v>42</v>
      </c>
      <c r="N423" s="32" t="s">
        <v>2089</v>
      </c>
      <c r="O423" s="32" t="s">
        <v>2098</v>
      </c>
      <c r="P423" s="18"/>
      <c r="Q423" s="21"/>
      <c r="R423" s="18"/>
      <c r="S423" s="18"/>
      <c r="T423" s="18"/>
      <c r="U423" s="18"/>
      <c r="V423" s="18"/>
      <c r="W423" s="18"/>
      <c r="X423" s="21"/>
      <c r="Y423" s="20" t="s">
        <v>2023</v>
      </c>
      <c r="Z423" s="13" t="str">
        <f t="shared" si="1"/>
        <v>{
    "id": "M3-MyM-19b-E-2-EN",
    "stimulus": "&lt;p&gt;Calculate this equivalence.&lt;/p&gt;",
    "template": "&lt;p style=\"text-align: center\"&gt;{{Q1}} m = {{response}} cm&lt;/p&gt;",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m = {{Q1}} × 100 = {{A1}} cm",
    "seed": {
        "parameters": [
            {
                "name": "Q1",
                "label": null,
                "min": 1,
                "max": 99,
                "step": 1
            }
        ],
        "calculated": [
            {
                "name": "A1",
                "label": "{{function}}",
                "function": "{{Q1}}*100"
            }
        ],
        "uniques": true
    },
    "algorithm": {
        "name": "calculateOperation",
        "params": {
            "method": "equivLiteral",
            "keyboard": "NUMERICAL"
        }
    }
}</v>
      </c>
      <c r="AA423" s="8" t="s">
        <v>2099</v>
      </c>
      <c r="AB423" s="21" t="str">
        <f t="shared" si="2"/>
        <v>M3-MyM-19b-E-2</v>
      </c>
      <c r="AC423" s="21" t="str">
        <f t="shared" si="3"/>
        <v>M3-MyM-19b-E-2-EN</v>
      </c>
      <c r="AD423" s="20"/>
      <c r="AE423" s="23"/>
      <c r="AF423" s="9"/>
      <c r="AG423" s="9" t="s">
        <v>49</v>
      </c>
    </row>
    <row r="424" ht="112.5" customHeight="1">
      <c r="A424" s="23" t="s">
        <v>2083</v>
      </c>
      <c r="B424" s="24" t="s">
        <v>2084</v>
      </c>
      <c r="C424" s="37" t="s">
        <v>50</v>
      </c>
      <c r="D424" s="10" t="s">
        <v>36</v>
      </c>
      <c r="E424" s="11"/>
      <c r="F424" s="32" t="s">
        <v>2100</v>
      </c>
      <c r="G424" s="22"/>
      <c r="H424" s="24"/>
      <c r="I424" s="23" t="s">
        <v>38</v>
      </c>
      <c r="J424" s="23" t="s">
        <v>156</v>
      </c>
      <c r="K424" s="24" t="s">
        <v>2092</v>
      </c>
      <c r="L424" s="24" t="s">
        <v>2101</v>
      </c>
      <c r="M424" s="58" t="s">
        <v>42</v>
      </c>
      <c r="N424" s="32" t="s">
        <v>2089</v>
      </c>
      <c r="O424" s="32" t="s">
        <v>2102</v>
      </c>
      <c r="P424" s="18"/>
      <c r="Q424" s="21"/>
      <c r="R424" s="18"/>
      <c r="S424" s="18"/>
      <c r="T424" s="18"/>
      <c r="U424" s="18"/>
      <c r="V424" s="18"/>
      <c r="W424" s="18"/>
      <c r="X424" s="21"/>
      <c r="Y424" s="20" t="s">
        <v>2023</v>
      </c>
      <c r="Z424" s="13" t="str">
        <f t="shared" si="1"/>
        <v>{
    "id": "M3-MyM-19b-E-3-EN",
    "stimulus": "&lt;p&gt;Calculate this equivalence.&lt;/p&gt;",
    "template": "&lt;p style=\"text-align: center\"&gt;{{T1}} m = {{response}} km&lt;/p&gt;",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center\"&gt;{{T1}} m = {{T1}} : 1000 = {{A1}} km&lt;/p&gt;",
    "seed": {
        "parameters": [
            {
                "name": "Q1",
                "label": null,
                "min": 1,
                "max": 99,
                "step": 1
            }
        ],
        "calculated": [
            {
                "name": "T1",
                "label": "{{function}}",
                "function": "{{Q1}}*1000",
                "temp": true
            },
            {
                "name": "A1",
                "label": "{{function}}",
                "function": "{{Q1}}"
            }
        ],
        "uniques": true
    },
    "algorithm": {
        "name": "calculateOperation",
        "params": {
            "method": "equivLiteral",
            "keyboard": "NUMERICAL"
        }
    }
}</v>
      </c>
      <c r="AA424" s="8" t="s">
        <v>2103</v>
      </c>
      <c r="AB424" s="21" t="str">
        <f t="shared" si="2"/>
        <v>M3-MyM-19b-E-3</v>
      </c>
      <c r="AC424" s="21" t="str">
        <f t="shared" si="3"/>
        <v>M3-MyM-19b-E-3-EN</v>
      </c>
      <c r="AD424" s="20"/>
      <c r="AE424" s="23"/>
      <c r="AF424" s="9"/>
      <c r="AG424" s="9" t="s">
        <v>49</v>
      </c>
    </row>
    <row r="425" ht="112.5" customHeight="1">
      <c r="A425" s="23" t="s">
        <v>2083</v>
      </c>
      <c r="B425" s="24" t="s">
        <v>2084</v>
      </c>
      <c r="C425" s="38" t="s">
        <v>68</v>
      </c>
      <c r="D425" s="10" t="s">
        <v>36</v>
      </c>
      <c r="E425" s="11"/>
      <c r="F425" s="24" t="s">
        <v>2104</v>
      </c>
      <c r="G425" s="22"/>
      <c r="H425" s="24"/>
      <c r="I425" s="23" t="s">
        <v>38</v>
      </c>
      <c r="J425" s="23" t="s">
        <v>156</v>
      </c>
      <c r="K425" s="24" t="s">
        <v>2105</v>
      </c>
      <c r="L425" s="32" t="s">
        <v>2106</v>
      </c>
      <c r="M425" s="58" t="s">
        <v>42</v>
      </c>
      <c r="N425" s="32" t="s">
        <v>2089</v>
      </c>
      <c r="O425" s="32" t="s">
        <v>2102</v>
      </c>
      <c r="P425" s="18"/>
      <c r="Q425" s="21"/>
      <c r="R425" s="18"/>
      <c r="S425" s="18"/>
      <c r="T425" s="18"/>
      <c r="U425" s="18"/>
      <c r="V425" s="18"/>
      <c r="W425" s="18"/>
      <c r="X425" s="21"/>
      <c r="Y425" s="20" t="s">
        <v>2023</v>
      </c>
      <c r="Z425" s="13" t="str">
        <f t="shared" si="1"/>
        <v>{
    "id": "M3-MyM-19b-A-1-EN",
    "stimulus": "&lt;p&gt;John and Marianne's houses are separated by {{T1}} m. How many kilometers apart are they?&lt;/p&gt;",
    "template": "&lt;p&gt;{{response}} km&lt;/p&gt;",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center\"&gt;{{T1}} m = {{T1}} : 1000 = {{A1}} km&lt;/p&gt;",
    "seed": {
        "parameters": [
            {
                "name": "Q1",
                "label": null,
                "min": 2,
                "max": 10,
                "step": 1
            }
        ],
        "calculated": [
            {
                "name": "T1",
                "label": "{{function}}",
                "function": "{{Q1}}*1000",
                "temp": true
            },
            {
                "name": "A1",
                "label": "{{function}}",
                "function": "{{Q1}}"
            }
        ],
        "uniques": true
    },
    "algorithm": {
        "name": "calculateOperation",
        "params": {
            "method": "equivLiteral",
            "keyboard": "NUMERICAL"
        }
    }
}</v>
      </c>
      <c r="AA425" s="8" t="s">
        <v>2107</v>
      </c>
      <c r="AB425" s="21" t="str">
        <f t="shared" si="2"/>
        <v>M3-MyM-19b-A-1</v>
      </c>
      <c r="AC425" s="21" t="str">
        <f t="shared" si="3"/>
        <v>M3-MyM-19b-A-1-EN</v>
      </c>
      <c r="AD425" s="20"/>
      <c r="AE425" s="23"/>
      <c r="AF425" s="9"/>
      <c r="AG425" s="9" t="s">
        <v>49</v>
      </c>
    </row>
    <row r="426" ht="112.5" customHeight="1">
      <c r="A426" s="23" t="s">
        <v>2083</v>
      </c>
      <c r="B426" s="24" t="s">
        <v>2084</v>
      </c>
      <c r="C426" s="38" t="s">
        <v>68</v>
      </c>
      <c r="D426" s="10" t="s">
        <v>36</v>
      </c>
      <c r="E426" s="11"/>
      <c r="F426" s="24" t="s">
        <v>2108</v>
      </c>
      <c r="G426" s="22"/>
      <c r="H426" s="24"/>
      <c r="I426" s="23" t="s">
        <v>38</v>
      </c>
      <c r="J426" s="23" t="s">
        <v>156</v>
      </c>
      <c r="K426" s="24" t="s">
        <v>2109</v>
      </c>
      <c r="L426" s="24" t="s">
        <v>2110</v>
      </c>
      <c r="M426" s="58" t="s">
        <v>42</v>
      </c>
      <c r="N426" s="32" t="s">
        <v>2089</v>
      </c>
      <c r="O426" s="32" t="s">
        <v>2098</v>
      </c>
      <c r="P426" s="18"/>
      <c r="Q426" s="21"/>
      <c r="R426" s="18"/>
      <c r="S426" s="18"/>
      <c r="T426" s="18"/>
      <c r="U426" s="18"/>
      <c r="V426" s="18"/>
      <c r="W426" s="18"/>
      <c r="X426" s="21"/>
      <c r="Y426" s="20" t="s">
        <v>2023</v>
      </c>
      <c r="Z426" s="13" t="str">
        <f t="shared" si="1"/>
        <v>{
    "id": "M3-MyM-19b-A-2-EN",
    "stimulus": "&lt;p&gt;A ball of wool has a length of {{Q1}} m. How many centimeters are they?&lt;/p&gt;",
    "template": "&lt;p&gt;{{response}} cm&lt;/p&gt;",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m = {{Q1}} × 100 = {{A1}} cm&lt;/p&gt;",
    "seed": {
        "parameters": [
            {
                "name": "Q1",
                "label": null,
                "min": 200,
                "max": 400,
                "step": 1
            }
        ],
        "calculated": [
            {
                "name": "A1",
                "label": "{{function}}",
                "function": "{{Q1}}*100"
            }
        ],
        "uniques": true
    },
    "algorithm": {
        "name": "calculateOperation",
        "params": {
            "method": "equivLiteral",
            "keyboard": "NUMERICAL"
        }
    }
}</v>
      </c>
      <c r="AA426" s="8" t="s">
        <v>2111</v>
      </c>
      <c r="AB426" s="21" t="str">
        <f t="shared" si="2"/>
        <v>M3-MyM-19b-A-2</v>
      </c>
      <c r="AC426" s="21" t="str">
        <f t="shared" si="3"/>
        <v>M3-MyM-19b-A-2-EN</v>
      </c>
      <c r="AD426" s="20"/>
      <c r="AE426" s="23"/>
      <c r="AF426" s="9"/>
      <c r="AG426" s="9" t="s">
        <v>49</v>
      </c>
    </row>
    <row r="427" ht="112.5" customHeight="1">
      <c r="A427" s="23" t="s">
        <v>2083</v>
      </c>
      <c r="B427" s="24" t="s">
        <v>2084</v>
      </c>
      <c r="C427" s="38" t="s">
        <v>68</v>
      </c>
      <c r="D427" s="10" t="s">
        <v>36</v>
      </c>
      <c r="E427" s="11"/>
      <c r="F427" s="22" t="s">
        <v>2112</v>
      </c>
      <c r="G427" s="22"/>
      <c r="H427" s="24"/>
      <c r="I427" s="23" t="s">
        <v>38</v>
      </c>
      <c r="J427" s="23" t="s">
        <v>156</v>
      </c>
      <c r="K427" s="24" t="s">
        <v>2113</v>
      </c>
      <c r="L427" s="32" t="s">
        <v>2114</v>
      </c>
      <c r="M427" s="58" t="s">
        <v>42</v>
      </c>
      <c r="N427" s="32" t="s">
        <v>2089</v>
      </c>
      <c r="O427" s="32" t="s">
        <v>2115</v>
      </c>
      <c r="P427" s="18"/>
      <c r="Q427" s="21"/>
      <c r="R427" s="18"/>
      <c r="S427" s="18"/>
      <c r="T427" s="18"/>
      <c r="U427" s="18"/>
      <c r="V427" s="18"/>
      <c r="W427" s="18"/>
      <c r="X427" s="21"/>
      <c r="Y427" s="20" t="s">
        <v>2023</v>
      </c>
      <c r="Z427" s="13" t="str">
        <f t="shared" si="1"/>
        <v>{
    "id": "M3-MyM-19b-A-3-EN",
    "stimulus": "&lt;p&gt;An avenue in a large city has a length of {{Q1}} km. How many metres does this equal?&lt;/p&gt;",
    "template": "&lt;p&gt;{{response}} m&lt;/p&gt;",
    "hint": "&lt;p&gt;The equivalences between kilometers, meters and centimeters are:&lt;/p&gt;&lt;p style=\"text-align: center\"&gt;1 km = 1000 m&lt;/p&gt;&lt;p style=\"text-align: center\"&gt;1 m = 100 cm&lt;/p&gt;",
    "feedback": "&lt;p&gt;The equivalences between kilometers, meters and centimeters are:&lt;/p&gt;&lt;p style=\"text-align: center\"&gt;1 km = 1000 m&lt;/p&gt;&lt;p style=\"text-align: center\"&gt;1 m = 100 cm&lt;/p&gt;&lt;p&gt;Therefore, in this case :&lt;/p&gt;&lt;p style=\"text-align: center\"&gt;{{Q1}} km = {{Q1}} × 1000 = {{A1}} m&lt;/p&gt;",
    "seed": {
        "parameters": [
            {
                "name": "Q1",
                "label": null,
                "min": 3,
                "max": 11,
                "step": 1
            }
        ],
        "calculated": [
            {
                "name": "A1",
                "label": "{{function}}",
                "function": "{{Q1}}*1000"
            }
        ],
        "uniques": true
    },
    "algorithm": {
        "name": "calculateOperation",
        "params": {
            "method": "equivLiteral",
            "keyboard": "NUMERICAL"
        }
    }
}</v>
      </c>
      <c r="AA427" s="8" t="s">
        <v>2116</v>
      </c>
      <c r="AB427" s="21" t="str">
        <f t="shared" si="2"/>
        <v>M3-MyM-19b-A-3</v>
      </c>
      <c r="AC427" s="21" t="str">
        <f t="shared" si="3"/>
        <v>M3-MyM-19b-A-3-EN</v>
      </c>
      <c r="AD427" s="20"/>
      <c r="AE427" s="23"/>
      <c r="AF427" s="9"/>
      <c r="AG427" s="9" t="s">
        <v>49</v>
      </c>
    </row>
    <row r="428" ht="112.5" customHeight="1">
      <c r="A428" s="23" t="s">
        <v>2117</v>
      </c>
      <c r="B428" s="22" t="s">
        <v>2118</v>
      </c>
      <c r="C428" s="35" t="s">
        <v>35</v>
      </c>
      <c r="D428" s="10" t="s">
        <v>36</v>
      </c>
      <c r="E428" s="11"/>
      <c r="F428" s="8" t="s">
        <v>2119</v>
      </c>
      <c r="G428" s="22"/>
      <c r="H428" s="24"/>
      <c r="I428" s="23" t="s">
        <v>38</v>
      </c>
      <c r="J428" s="23" t="s">
        <v>148</v>
      </c>
      <c r="K428" s="33" t="s">
        <v>2120</v>
      </c>
      <c r="L428" s="33" t="s">
        <v>2121</v>
      </c>
      <c r="M428" s="58" t="s">
        <v>42</v>
      </c>
      <c r="N428" s="22" t="s">
        <v>2122</v>
      </c>
      <c r="O428" s="22" t="s">
        <v>2123</v>
      </c>
      <c r="P428" s="18"/>
      <c r="Q428" s="21"/>
      <c r="R428" s="18"/>
      <c r="S428" s="18"/>
      <c r="T428" s="18"/>
      <c r="U428" s="18"/>
      <c r="V428" s="18"/>
      <c r="W428" s="18"/>
      <c r="X428" s="21"/>
      <c r="Y428" s="20" t="s">
        <v>2023</v>
      </c>
      <c r="Z428" s="13" t="str">
        <f t="shared" si="1"/>
        <v>{
    "id": "M3-MyM-19c-I-1-EN",
    "stimulus": "&lt;p&gt;Choose the correct option.&lt;/p&gt;",
    "hint": "&lt;p&gt;Order the measures of length by comparing their digits from left to right.&lt;/p&gt;",
    "feedback": "&lt;p&gt;Since measures are expressed in the same unit, compare their digits starting from the left.&lt;/p&gt;",
    "seed": {
        "parameters": [
            {
                "name": "Q1",
                "label": null,
                "min": 100,
                "max": 999,
                "step": 1
            },
            {
                "name": "Q2",
                "label": null,
                "min": 100,
                "max": 999,
                "step": 1
            },
            {
                "name": "Q3",
                "label": null,
                "min": 100,
                "max": 999,
                "step": 1
            },
            {
                "name": "Q4",
                "label": null,
                "list": [
                    "km",
                    "m",
                    "cm"
                ]
            }
        ],
        "calculated": [
            {
                "name": "T1",
                "label": "{{function}}",
                "function": "math.min({{Q1}}, {{Q2}}, {{Q3}})",
                "temp": true
            },
            {
                "name": "T2",
                "label": "{{function}}",
                "function": "{{Q1}} + {{Q2}} + {{Q3}} - math.min({{Q1}}, {{Q2}}, {{Q3}}) - math.max({{Q1}}, {{Q2}}, {{Q3}})",
                "temp": true
            },
            {
                "name": "T3",
                "label": "{{function}}",
                "function": "math.max({{Q1}}, {{Q2}}, {{Q3}})",
                "temp": true
            },
            {
                "name": "A1",
                "label": "{{T1}} {{Q4}} &lt; {{T2}} {{Q4}} &lt; {{T3}} {{Q4}}"
            },
            {
                "name": "A2",
                "label": "{{T1}} {{Q4}} &lt; {{T3}} {{Q4}} &lt; {{T2}} {{Q4}}",
                "incorrect": true
            },
            {
                "name": "A3",
                "label": "{{T2}} {{Q4}} &lt; {{T1}} {{Q4}} &lt; {{T3}} {{Q4}}",
                "incorrect": true
            },
            {
                "name": "A4",
                "label": "{{T2}} {{Q4}} &lt; {{T3}} {{Q4}} &lt; {{T1}} {{Q4}}",
                "incorrect": true
            },
            {
                "name": "A5",
                "label": "{{T3}} {{Q4}} &lt; {{T1}} {{Q4}} &lt; {{T2}} {{Q4}}",
                "incorrect": true
            },
            {
                "name": "A6",
                "label": "{{T3}} {{Q4}} &lt; {{T2}} {{Q4}} &lt; {{T1}} {{Q4}}",
                "incorrect": true
            }
        ],
        "uniques": true
    },
    "algorithm": {
        "name": "trueFalse",
        "template": "Multiple choice – standard",
        "params": {
            "countCorrect": 1,
            "countIncorrect": 2,
            "showCheckIcon":  true
        }
    }
}</v>
      </c>
      <c r="AA428" s="8" t="s">
        <v>2124</v>
      </c>
      <c r="AB428" s="21" t="str">
        <f t="shared" si="2"/>
        <v>M3-MyM-19c-I-1</v>
      </c>
      <c r="AC428" s="21" t="str">
        <f t="shared" si="3"/>
        <v>M3-MyM-19c-I-1-EN</v>
      </c>
      <c r="AD428" s="20"/>
      <c r="AE428" s="23"/>
      <c r="AF428" s="9"/>
      <c r="AG428" s="9" t="s">
        <v>49</v>
      </c>
    </row>
    <row r="429" ht="112.5" customHeight="1">
      <c r="A429" s="23" t="s">
        <v>2117</v>
      </c>
      <c r="B429" s="22" t="s">
        <v>2118</v>
      </c>
      <c r="C429" s="37" t="s">
        <v>50</v>
      </c>
      <c r="D429" s="10" t="s">
        <v>36</v>
      </c>
      <c r="E429" s="11"/>
      <c r="F429" s="8" t="s">
        <v>2125</v>
      </c>
      <c r="G429" s="22" t="s">
        <v>2126</v>
      </c>
      <c r="H429" s="24"/>
      <c r="I429" s="23" t="s">
        <v>38</v>
      </c>
      <c r="J429" s="9" t="s">
        <v>456</v>
      </c>
      <c r="K429" s="22" t="s">
        <v>2120</v>
      </c>
      <c r="L429" s="22" t="s">
        <v>2127</v>
      </c>
      <c r="M429" s="41" t="s">
        <v>42</v>
      </c>
      <c r="N429" s="22" t="s">
        <v>2122</v>
      </c>
      <c r="O429" s="22" t="s">
        <v>2123</v>
      </c>
      <c r="P429" s="18"/>
      <c r="Q429" s="21"/>
      <c r="R429" s="18"/>
      <c r="S429" s="18"/>
      <c r="T429" s="18"/>
      <c r="U429" s="18"/>
      <c r="V429" s="18"/>
      <c r="W429" s="18"/>
      <c r="X429" s="21"/>
      <c r="Y429" s="20" t="s">
        <v>2023</v>
      </c>
      <c r="Z429" s="13" t="str">
        <f t="shared" si="1"/>
        <v>{
    "id": "M3-MyM-19c-E-1-EN",
    "stimulus": "&lt;p&gt;Drag these measurements to their correct position.&lt;/p&gt;",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100,
                "max": 999,
                "step": 1
            },
            {
                "name": "Q2",
                "label": null,
                "min": 100,
                "max": 999,
                "step": 1
            },
            {
                "name": "Q3",
                "label": null,
                "min": 100,
                "max": 999,
                "step": 1
            },
            {
                "name": "Q4",
                "label": null,
                "list": [
                    "km",
                    "m",
                    "cm"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v>
      </c>
      <c r="AA429" s="8" t="s">
        <v>2128</v>
      </c>
      <c r="AB429" s="21" t="str">
        <f t="shared" si="2"/>
        <v>M3-MyM-19c-E-1</v>
      </c>
      <c r="AC429" s="21" t="str">
        <f t="shared" si="3"/>
        <v>M3-MyM-19c-E-1-EN</v>
      </c>
      <c r="AD429" s="20"/>
      <c r="AE429" s="23"/>
      <c r="AF429" s="9"/>
      <c r="AG429" s="9" t="s">
        <v>49</v>
      </c>
    </row>
    <row r="430" ht="112.5" customHeight="1">
      <c r="A430" s="23" t="s">
        <v>2117</v>
      </c>
      <c r="B430" s="22" t="s">
        <v>2118</v>
      </c>
      <c r="C430" s="38" t="s">
        <v>68</v>
      </c>
      <c r="D430" s="10" t="s">
        <v>36</v>
      </c>
      <c r="E430" s="11"/>
      <c r="F430" s="8" t="s">
        <v>2129</v>
      </c>
      <c r="G430" s="22" t="s">
        <v>2126</v>
      </c>
      <c r="H430" s="24"/>
      <c r="I430" s="23" t="s">
        <v>38</v>
      </c>
      <c r="J430" s="9" t="s">
        <v>456</v>
      </c>
      <c r="K430" s="32" t="s">
        <v>2130</v>
      </c>
      <c r="L430" s="33" t="s">
        <v>2131</v>
      </c>
      <c r="M430" s="58" t="s">
        <v>42</v>
      </c>
      <c r="N430" s="22" t="s">
        <v>2122</v>
      </c>
      <c r="O430" s="24" t="s">
        <v>2123</v>
      </c>
      <c r="P430" s="18"/>
      <c r="Q430" s="21"/>
      <c r="R430" s="18"/>
      <c r="S430" s="18"/>
      <c r="T430" s="18"/>
      <c r="U430" s="18"/>
      <c r="V430" s="18"/>
      <c r="W430" s="18"/>
      <c r="X430" s="21"/>
      <c r="Y430" s="20" t="s">
        <v>2023</v>
      </c>
      <c r="Z430" s="13" t="str">
        <f t="shared" si="1"/>
        <v>{
    "id": "M3-MyM-19c-A-1-EN",
    "stimulus": "&lt;p&gt;Peter, Javier and Lorraine want to compare their heights. Drag these three measures to their correct position to help them.&lt;/p&gt;",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120,
                "max": 140,
                "step": 1
            },
            {
                "name": "Q2",
                "label": null,
                "min": 120,
                "max": 140,
                "step": 1
            },
            {
                "name": "Q3",
                "label": null,
                "min": 120,
                "max": 140,
                "step": 1
            }
        ],
        "calculated": [
            {
                "name": "T1",
                "label": "{{function}}",
                "function": "math.max({{Q1}},{{Q2}},{{Q3}})",
                "temp": true
            },
            {
                "name": "T2",
                "label": "{{function}}",
                "function": "{{Q1}}+{{Q2}}+{{Q3}}-math.min({{Q1}},{{Q2}},{{Q3}})-math.max({{Q1}},{{Q2}},{{Q3}})",
                "temp": true
            },
            {
                "name": "T3",
                "label": "{{function}}",
                "function": "math.min({{Q1}},{{Q2}},{{Q3}})",
                "temp": true
            },
            {
                "name": "A1",
                "label": "{{T1}} cm"
            },
            {
                "name": "A2",
                "label": "{{T2}} cm"
            },
            {
                "name": "A3",
                "label": "{{T3}} cm"
            }
        ],
        "uniques": true
    },
    "algorithm": {
        "name": "calculateOperation",
        "template": "Cloze with drag &amp; drop"
    }
}</v>
      </c>
      <c r="AA430" s="8" t="s">
        <v>2132</v>
      </c>
      <c r="AB430" s="21" t="str">
        <f t="shared" si="2"/>
        <v>M3-MyM-19c-A-1</v>
      </c>
      <c r="AC430" s="21" t="str">
        <f t="shared" si="3"/>
        <v>M3-MyM-19c-A-1-EN</v>
      </c>
      <c r="AD430" s="20"/>
      <c r="AE430" s="23"/>
      <c r="AF430" s="9"/>
      <c r="AG430" s="9" t="s">
        <v>49</v>
      </c>
    </row>
    <row r="431" ht="112.5" customHeight="1">
      <c r="A431" s="23" t="s">
        <v>2117</v>
      </c>
      <c r="B431" s="22" t="s">
        <v>2118</v>
      </c>
      <c r="C431" s="38" t="s">
        <v>68</v>
      </c>
      <c r="D431" s="10" t="s">
        <v>36</v>
      </c>
      <c r="E431" s="11"/>
      <c r="F431" s="8" t="s">
        <v>2133</v>
      </c>
      <c r="G431" s="22" t="s">
        <v>2134</v>
      </c>
      <c r="H431" s="24"/>
      <c r="I431" s="23" t="s">
        <v>38</v>
      </c>
      <c r="J431" s="9" t="s">
        <v>456</v>
      </c>
      <c r="K431" s="32" t="s">
        <v>2135</v>
      </c>
      <c r="L431" s="33" t="s">
        <v>2136</v>
      </c>
      <c r="M431" s="58" t="s">
        <v>42</v>
      </c>
      <c r="N431" s="22" t="s">
        <v>2122</v>
      </c>
      <c r="O431" s="24" t="s">
        <v>2123</v>
      </c>
      <c r="P431" s="18"/>
      <c r="Q431" s="21"/>
      <c r="R431" s="18"/>
      <c r="S431" s="18"/>
      <c r="T431" s="18"/>
      <c r="U431" s="18"/>
      <c r="V431" s="18"/>
      <c r="W431" s="18"/>
      <c r="X431" s="21"/>
      <c r="Y431" s="20" t="s">
        <v>2023</v>
      </c>
      <c r="Z431" s="13" t="str">
        <f t="shared" si="1"/>
        <v>{
    "id": "M3-MyM-19c-A-2-EN",
    "stimulus": "&lt;p&gt;Laura, Philip and Noel are comparing who lives further from the beach. Drag these three distances to their correct position to help them analyze it.&lt;/p&gt;",
    "template": "&lt;p style=\"text-align:center;\"&gt;{{response}} &lt; {{response}} &lt; {{response}}&lt;/p&gt;",
    "hint": "&lt;p&gt;Order the measures of length by comparing their digits from left to right.&lt;/p&gt;",
    "feedback": "&lt;p&gt;Since measures are expressed in the same unit, compare their digits starting from the left.&lt;/p&gt;",
    "seed": {
        "parameters": [
            {
                "name": "Q1",
                "label": null,
                "min": 10,
                "max": 50,
                "step": 1
            },
            {
                "name": "Q2",
                "label": null,
                "min": 10,
                "max": 50,
                "step": 1
            },
            {
                "name": "Q3",
                "label": null,
                "min": 10,
                "max": 50,
                "step": 1
            }
        ],
        "calculated": [
            {
                "name": "T1",
                "label": "{{function}}",
                "function": "math.min({{Q1}},{{Q2}},{{Q3}})",
                "temp": true
            },
            {
                "name": "T2",
                "label": "{{function}}",
                "function": "{{Q1}}+{{Q2}}+{{Q3}}-math.min({{Q1}},{{Q2}},{{Q3}})-math.max({{Q1}},{{Q2}},{{Q3}})",
                "temp": true
            },
            {
                "name": "T3",
                "label": "{{function}}",
                "function": "math.max({{Q1}},{{Q2}},{{Q3}})",
                "temp": true
            },
            {
                "name": "A1",
                "label": "{{T1}} km"
            },
            {
                "name": "A2",
                "label": "{{T2}} km"
            },
            {
                "name": "A3",
                "label": "{{T3}} km"
            }
        ],
        "uniques": true
    },
    "algorithm": {
        "name": "calculateOperation",
        "template": "Cloze with drag &amp; drop"
    }
}</v>
      </c>
      <c r="AA431" s="8" t="s">
        <v>2137</v>
      </c>
      <c r="AB431" s="21" t="str">
        <f t="shared" si="2"/>
        <v>M3-MyM-19c-A-2</v>
      </c>
      <c r="AC431" s="21" t="str">
        <f t="shared" si="3"/>
        <v>M3-MyM-19c-A-2-EN</v>
      </c>
      <c r="AD431" s="20"/>
      <c r="AE431" s="23"/>
      <c r="AF431" s="9"/>
      <c r="AG431" s="9" t="s">
        <v>49</v>
      </c>
    </row>
    <row r="432" ht="112.5" customHeight="1">
      <c r="A432" s="23" t="s">
        <v>2117</v>
      </c>
      <c r="B432" s="22" t="s">
        <v>2118</v>
      </c>
      <c r="C432" s="38" t="s">
        <v>68</v>
      </c>
      <c r="D432" s="10" t="s">
        <v>36</v>
      </c>
      <c r="E432" s="11"/>
      <c r="F432" s="8" t="s">
        <v>2138</v>
      </c>
      <c r="G432" s="22" t="s">
        <v>2126</v>
      </c>
      <c r="H432" s="24"/>
      <c r="I432" s="23" t="s">
        <v>38</v>
      </c>
      <c r="J432" s="9" t="s">
        <v>456</v>
      </c>
      <c r="K432" s="32" t="s">
        <v>2139</v>
      </c>
      <c r="L432" s="33" t="s">
        <v>2140</v>
      </c>
      <c r="M432" s="58" t="s">
        <v>42</v>
      </c>
      <c r="N432" s="22" t="s">
        <v>2122</v>
      </c>
      <c r="O432" s="24" t="s">
        <v>2123</v>
      </c>
      <c r="P432" s="18"/>
      <c r="Q432" s="21"/>
      <c r="R432" s="18"/>
      <c r="S432" s="18"/>
      <c r="T432" s="18"/>
      <c r="U432" s="18"/>
      <c r="V432" s="18"/>
      <c r="W432" s="18"/>
      <c r="X432" s="21"/>
      <c r="Y432" s="20" t="s">
        <v>2023</v>
      </c>
      <c r="Z432" s="13" t="str">
        <f t="shared" si="1"/>
        <v>{
    "id": "M3-MyM-19c-A-3-EN",
    "stimulus": "&lt;p&gt;NASA scientists have released three weather balloons for an experiment. Which has risen more and which less? Drag these three heights to their correct position.&lt;/p&gt;",
    "template": "&lt;p style=\"text-align:center;\"&gt;{{response}} &gt; {{response}} &gt; {{response}}&lt;/p&gt;",
    "hint": "&lt;p&gt;Order the measures of length by comparing their digits from left to right.&lt;/p&gt;",
    "feedback": "&lt;p&gt;Since measures are expressed in the same unit, compare their digits starting from the left.&lt;/p&gt;",
    "seed": {
        "parameters": [
            {
                "name": "Q1",
                "label": null,
                "min": 1000,
                "max": 3000,
                "step": 1
            },
            {
                "name": "Q2",
                "label": null,
                "min": 1000,
                "max": 3000,
                "step": 1
            },
            {
                "name": "Q3",
                "label": null,
                "min": 1000,
                "max": 3000,
                "step": 1
            }
        ],
        "calculated": [
            {
                "name": "T1",
                "label": "{{function}}",
                "function": "math.max({{Q1}},{{Q2}},{{Q3}})",
                "temp": true
            },
            {
                "name": "T2",
                "label": "{{function}}",
                "function": "{{Q1}}+{{Q2}}+{{Q3}}-math.min({{Q1}},{{Q2}},{{Q3}})-math.max({{Q1}},{{Q2}},{{Q3}})",
                "temp": true
            },
            {
                "name": "T3",
                "label": "{{function}}",
                "function": "math.min({{Q1}},{{Q2}},{{Q3}})",
                "temp": true
            },
            {
                "name": "A1",
                "label": "{{T1}} m"
            },
            {
                "name": "A2",
                "label": "{{T2}} m"
            },
            {
                "name": "A3",
                "label": "{{T3}} m"
            }
        ],
        "uniques": true
    },
    "algorithm": {
        "name": "calculateOperation",
        "template": "Cloze with drag &amp; drop"
    }
}</v>
      </c>
      <c r="AA432" s="8" t="s">
        <v>2141</v>
      </c>
      <c r="AB432" s="21" t="str">
        <f t="shared" si="2"/>
        <v>M3-MyM-19c-A-3</v>
      </c>
      <c r="AC432" s="21" t="str">
        <f t="shared" si="3"/>
        <v>M3-MyM-19c-A-3-EN</v>
      </c>
      <c r="AD432" s="20"/>
      <c r="AE432" s="23"/>
      <c r="AF432" s="9"/>
      <c r="AG432" s="9" t="s">
        <v>49</v>
      </c>
    </row>
    <row r="433" ht="112.5" customHeight="1">
      <c r="A433" s="23" t="s">
        <v>2142</v>
      </c>
      <c r="B433" s="33" t="s">
        <v>2143</v>
      </c>
      <c r="C433" s="35" t="s">
        <v>35</v>
      </c>
      <c r="D433" s="10" t="s">
        <v>36</v>
      </c>
      <c r="E433" s="11"/>
      <c r="F433" s="22" t="s">
        <v>2144</v>
      </c>
      <c r="G433" s="22" t="s">
        <v>2145</v>
      </c>
      <c r="H433" s="24"/>
      <c r="I433" s="23" t="s">
        <v>38</v>
      </c>
      <c r="J433" s="9" t="s">
        <v>456</v>
      </c>
      <c r="K433" s="33" t="s">
        <v>2146</v>
      </c>
      <c r="L433" s="33" t="s">
        <v>2147</v>
      </c>
      <c r="M433" s="58" t="s">
        <v>42</v>
      </c>
      <c r="N433" s="24" t="s">
        <v>2148</v>
      </c>
      <c r="O433" s="24" t="s">
        <v>2148</v>
      </c>
      <c r="P433" s="18"/>
      <c r="Q433" s="21"/>
      <c r="R433" s="18"/>
      <c r="S433" s="18"/>
      <c r="T433" s="18"/>
      <c r="U433" s="18"/>
      <c r="V433" s="18"/>
      <c r="W433" s="18"/>
      <c r="X433" s="21"/>
      <c r="Y433" s="20" t="s">
        <v>2023</v>
      </c>
      <c r="Z433" s="13" t="str">
        <f t="shared" si="1"/>
        <v>{
    "id": "M3-MyM-20a-I-1-EN",
    "stimulus": "&lt;p&gt;Drag the result of this addition.&lt;/p&gt;",
    "template": "&lt;p style=\"text-align: center\"&gt;{{Q1}} {{Q4}} + {{Q2}} {{Q4}} = {{response}}&lt;/p&gt;",
    "hint": "&lt;p&gt;To add and subtract units of length, all measurements must be expressed in the same unit.&lt;/p&gt;",
    "feedback": "&lt;p&gt;To add and subtract units of length, all measurements must be expressed in the same unit.&lt;/p&gt;",
    "seed": {
        "parameters": [
            {
                "name": "Q1",
                "label": null,
                "min": 100,
                "max": 4999,
                "step": 1
            },
            {
                "name": "Q2",
                "label": null,
                "min": 100,
                "max": 4999,
                "step": 1
            },
            {
                "name": "Q3",
                "label": null,
                "min": 100,
                "max": 4999,
                "step": 1
            },
            {
                "name": "Q4",
                "label": null,
                "list": [
                    "km",
                    "m",
                    "cm"
                ]
            },
            {
                "name": "Q5",
                "label": null,
                "list": [
                    "km",
                    "m",
                    "cm"
                ]
            }
        ],
        "calculated": [
            {
                "name": "T1",
                "label": "{{function}}",
                "function": "{{Q1}}+{{Q2}}",
                "temp": true
            },
            {
                "name": "T2",
                "label": "{{function}}",
                "function": "{{Q1}}+{{Q3}}",
                "temp": true
            },
            {
                "name": "T3",
                "label": "{{function}}",
                "function": "{{Q3}}+{{Q2}}",
                "temp": true
            },
            {
                "name": "A1",
                "label": "{{T1}} {{Q4}}"
            },
            {
                "name": "A2",
                "label": "{{T1}} {{Q5}}",
                "incorrect": true
            },
            {
                "name": "A3",
                "label": "{{T2}} {{Q4}}",
                "incorrect": true
            },
            {
                "name": "A4",
                "label": "{{T3}} {{Q4}}",
                "incorrect": true
            }
        ],
        "uniques": true
    },
    "algorithm": {
        "name": "calculateOperation",
        "template": "Cloze with drag &amp; drop"
    }
}</v>
      </c>
      <c r="AA433" s="8" t="s">
        <v>2149</v>
      </c>
      <c r="AB433" s="21" t="str">
        <f t="shared" si="2"/>
        <v>M3-MyM-20a-I-1</v>
      </c>
      <c r="AC433" s="21" t="str">
        <f t="shared" si="3"/>
        <v>M3-MyM-20a-I-1-EN</v>
      </c>
      <c r="AD433" s="20"/>
      <c r="AE433" s="23"/>
      <c r="AF433" s="9"/>
      <c r="AG433" s="9" t="s">
        <v>49</v>
      </c>
    </row>
    <row r="434" ht="112.5" customHeight="1">
      <c r="A434" s="23" t="s">
        <v>2142</v>
      </c>
      <c r="B434" s="33" t="s">
        <v>2143</v>
      </c>
      <c r="C434" s="35" t="s">
        <v>35</v>
      </c>
      <c r="D434" s="10" t="s">
        <v>36</v>
      </c>
      <c r="E434" s="11"/>
      <c r="F434" s="22" t="s">
        <v>2150</v>
      </c>
      <c r="G434" s="22" t="s">
        <v>2151</v>
      </c>
      <c r="H434" s="24"/>
      <c r="I434" s="23" t="s">
        <v>38</v>
      </c>
      <c r="J434" s="9" t="s">
        <v>456</v>
      </c>
      <c r="K434" s="33" t="s">
        <v>2152</v>
      </c>
      <c r="L434" s="33" t="s">
        <v>2153</v>
      </c>
      <c r="M434" s="58" t="s">
        <v>42</v>
      </c>
      <c r="N434" s="24" t="s">
        <v>2148</v>
      </c>
      <c r="O434" s="24" t="s">
        <v>2148</v>
      </c>
      <c r="P434" s="18"/>
      <c r="Q434" s="21"/>
      <c r="R434" s="18"/>
      <c r="S434" s="18"/>
      <c r="T434" s="18"/>
      <c r="U434" s="18"/>
      <c r="V434" s="18"/>
      <c r="W434" s="18"/>
      <c r="X434" s="21"/>
      <c r="Y434" s="20" t="s">
        <v>2023</v>
      </c>
      <c r="Z434" s="13" t="str">
        <f t="shared" si="1"/>
        <v>{
    "id": "M3-MyM-20a-I-2-EN",
    "stimulus": "&lt;p&gt;Drag the result of this subtraction.&lt;/p&gt;",
    "template": "&lt;p style=\"text-align: center\"&gt;{{T1}} {{Q5}} − {{Q1}} {{Q5}} = {{response}}&lt;/p&gt;",
    "hint": "&lt;p&gt;To add and subtract units of length, all measurements must be expressed in the same unit.&lt;/p&gt;",
    "feedback": "&lt;p&gt;To add and subtract units of length, all measurements must be expressed in the same unit.&lt;/p&gt;",
    "seed": {
        "parameters": [
            {
                "name": "Q1",
                "label": null,
                "min": 100,
                "max": 4999,
                "step": 1
            },
            {
                "name": "Q2",
                "label": null,
                "min": 100,
                "max": 4999,
                "step": 1
            },
            {
                "name": "Q3",
                "label": null,
                "min": 100,
                "max": 4999,
                "step": 1
            },
            {
                "name": "Q4",
                "label": null,
                "min": 100,
                "max": 4999,
                "step": 1
            },
            {
                "name": "Q5",
                "label": null,
                "list": [
                    "km",
                    "m",
                    "cm"
                ]
            },
            {
                "name": "Q6",
                "label": null,
                "list": [
                    "km",
                    "m",
                    "cm"
                ]
            }
        ],
        "calculated": [
            {
                "name": "T1",
                "label": "{{function}}",
                "function": "{{Q1}}+{{Q2}}",
                "temp": true
            },
            {
                "name": "A1",
                "label": "{{Q2}} {{Q5}}"
            },
            {
                "name": "A2",
                "label": "{{Q2}} {{Q6}}",
                "incorrect": true
            },
            {
                "name": "A3",
                "label": "{{Q3}} {{Q5}}",
                "incorrect": true
            },
            {
                "name": "A4",
                "label": "{{Q4}} {{Q5}}",
                "incorrect": true
            }
        ],
        "uniques": true
    },
    "algorithm": {
        "name": "calculateOperation",
        "template": "Cloze with drag &amp; drop"
    }
}</v>
      </c>
      <c r="AA434" s="8" t="s">
        <v>2154</v>
      </c>
      <c r="AB434" s="21" t="str">
        <f t="shared" si="2"/>
        <v>M3-MyM-20a-I-2</v>
      </c>
      <c r="AC434" s="21" t="str">
        <f t="shared" si="3"/>
        <v>M3-MyM-20a-I-2-EN</v>
      </c>
      <c r="AD434" s="20"/>
      <c r="AE434" s="23"/>
      <c r="AF434" s="9"/>
      <c r="AG434" s="9" t="s">
        <v>49</v>
      </c>
    </row>
    <row r="435" ht="112.5" customHeight="1">
      <c r="A435" s="23" t="s">
        <v>2142</v>
      </c>
      <c r="B435" s="33" t="s">
        <v>2143</v>
      </c>
      <c r="C435" s="37" t="s">
        <v>50</v>
      </c>
      <c r="D435" s="10" t="s">
        <v>36</v>
      </c>
      <c r="E435" s="11"/>
      <c r="F435" s="22" t="s">
        <v>2155</v>
      </c>
      <c r="G435" s="22" t="s">
        <v>2156</v>
      </c>
      <c r="H435" s="24"/>
      <c r="I435" s="23" t="s">
        <v>38</v>
      </c>
      <c r="J435" s="23" t="s">
        <v>156</v>
      </c>
      <c r="K435" s="33" t="s">
        <v>2157</v>
      </c>
      <c r="L435" s="32" t="s">
        <v>412</v>
      </c>
      <c r="M435" s="58" t="s">
        <v>42</v>
      </c>
      <c r="N435" s="24" t="s">
        <v>2148</v>
      </c>
      <c r="O435" s="24" t="s">
        <v>2148</v>
      </c>
      <c r="P435" s="18"/>
      <c r="Q435" s="21"/>
      <c r="R435" s="18"/>
      <c r="S435" s="18"/>
      <c r="T435" s="18"/>
      <c r="U435" s="18"/>
      <c r="V435" s="18"/>
      <c r="W435" s="18"/>
      <c r="X435" s="21"/>
      <c r="Y435" s="20" t="s">
        <v>2023</v>
      </c>
      <c r="Z435" s="13" t="str">
        <f t="shared" si="1"/>
        <v>{
    "id": "M3-MyM-20a-E-1-EN",
    "stimulus": "&lt;p&gt;What is the result of this addition?&lt;/p&gt;",
    "template": "&lt;p style=\"text-align: center\"&gt;{{Q1}} {{Q4}} + {{Q2}} {{Q4}} = {{response}} {{Q4}}&lt;/p&gt;",
    "hint": "&lt;p&gt;To add and subtract units of length, all measurements must be expressed in the same unit.&lt;/p&gt;",
    "feedback": "&lt;p&gt;To add and subtract units of length, all measurements must be expressed in the same unit.&lt;/p&gt;",
    "seed": {
        "parameters": [
            {
                "name": "Q1",
                "label": null,
                "min": 1000,
                "max": 4999,
                "step": 1
            },
            {
                "name": "Q2",
                "label": null,
                "min": 1000,
                "max": 4999,
                "step": 1
            },
            {
                "name": "Q4",
                "label": null,
                "list": [
                    "km",
                    "m",
                    "cm"
                ]
            }
        ],
        "calculated": [
            {
                "name": "A1",
                "label": "{{function}}",
                "function": "{{Q1}}+{{Q2}}"
            }
        ],
        "uniques": true
    },
    "algorithm": {
        "name": "calculateOperation",
        "params": {
            "method": "equivLiteral",
            "keyboard": "NUMERICAL"
        }
    }
}</v>
      </c>
      <c r="AA435" s="8" t="s">
        <v>2158</v>
      </c>
      <c r="AB435" s="21" t="str">
        <f t="shared" si="2"/>
        <v>M3-MyM-20a-E-1</v>
      </c>
      <c r="AC435" s="21" t="str">
        <f t="shared" si="3"/>
        <v>M3-MyM-20a-E-1-EN</v>
      </c>
      <c r="AD435" s="20"/>
      <c r="AE435" s="23"/>
      <c r="AF435" s="9"/>
      <c r="AG435" s="9" t="s">
        <v>49</v>
      </c>
    </row>
    <row r="436" ht="112.5" customHeight="1">
      <c r="A436" s="23" t="s">
        <v>2142</v>
      </c>
      <c r="B436" s="33" t="s">
        <v>2143</v>
      </c>
      <c r="C436" s="37" t="s">
        <v>50</v>
      </c>
      <c r="D436" s="10" t="s">
        <v>36</v>
      </c>
      <c r="E436" s="11"/>
      <c r="F436" s="22" t="s">
        <v>2159</v>
      </c>
      <c r="G436" s="22" t="s">
        <v>2160</v>
      </c>
      <c r="H436" s="24"/>
      <c r="I436" s="23" t="s">
        <v>38</v>
      </c>
      <c r="J436" s="23" t="s">
        <v>156</v>
      </c>
      <c r="K436" s="33" t="s">
        <v>2157</v>
      </c>
      <c r="L436" s="32" t="s">
        <v>551</v>
      </c>
      <c r="M436" s="58" t="s">
        <v>42</v>
      </c>
      <c r="N436" s="24" t="s">
        <v>2148</v>
      </c>
      <c r="O436" s="24" t="s">
        <v>2148</v>
      </c>
      <c r="P436" s="18"/>
      <c r="Q436" s="21"/>
      <c r="R436" s="18"/>
      <c r="S436" s="18"/>
      <c r="T436" s="18"/>
      <c r="U436" s="18"/>
      <c r="V436" s="18"/>
      <c r="W436" s="18"/>
      <c r="X436" s="21"/>
      <c r="Y436" s="20" t="s">
        <v>2023</v>
      </c>
      <c r="Z436" s="13" t="str">
        <f t="shared" si="1"/>
        <v>{
    "id": "M3-MyM-20a-E-2-EN",
    "stimulus": "&lt;p&gt;What is the result of this subtraction?&lt;/p&gt;",
    "template": "&lt;p style=\"text-align: center\"&gt;{{T1}} {{Q4}} − {{Q1}} {{Q4}} = {{response}} {{Q4}}&lt;/p&gt;",
    "hint": "&lt;p&gt;To add and subtract units of length, all measurements must be expressed in the same unit.&lt;/p&gt;",
    "feedback": "&lt;p&gt;To add and subtract units of length, all measurements must be expressed in the same unit.&lt;/p&gt;",
    "seed": {
        "parameters": [
            {
                "name": "Q1",
                "label": null,
                "min": 1000,
                "max": 4999,
                "step": 1
            },
            {
                "name": "Q2",
                "label": null,
                "min": 1000,
                "max": 4999,
                "step": 1
            },
            {
                "name": "Q4",
                "label": null,
                "list": [
                    "km",
                    "m",
                    "cm"
                ]
            }
        ],
        "calculated": [
            {
                "name": "T1",
                "label": "{{function}}",
                "function": "{{Q1}}+{{Q2}}",
                "temp": true
            },
            {
                "name": "A1",
                "label": "{{function}}",
                "function": "{{Q2}}"
            }
        ],
        "uniques": true
    },
    "algorithm": {
        "name": "calculateOperation",
        "params": {
            "method": "equivLiteral",
            "keyboard": "NUMERICAL"
        }
    }
}</v>
      </c>
      <c r="AA436" s="8" t="s">
        <v>2161</v>
      </c>
      <c r="AB436" s="21" t="str">
        <f t="shared" si="2"/>
        <v>M3-MyM-20a-E-2</v>
      </c>
      <c r="AC436" s="21" t="str">
        <f t="shared" si="3"/>
        <v>M3-MyM-20a-E-2-EN</v>
      </c>
      <c r="AD436" s="20"/>
      <c r="AE436" s="23"/>
      <c r="AF436" s="9"/>
      <c r="AG436" s="9" t="s">
        <v>49</v>
      </c>
    </row>
    <row r="437" ht="112.5" customHeight="1">
      <c r="A437" s="23" t="s">
        <v>2142</v>
      </c>
      <c r="B437" s="33" t="s">
        <v>2143</v>
      </c>
      <c r="C437" s="38" t="s">
        <v>68</v>
      </c>
      <c r="D437" s="10" t="s">
        <v>36</v>
      </c>
      <c r="E437" s="11"/>
      <c r="F437" s="8" t="s">
        <v>2162</v>
      </c>
      <c r="G437" s="22" t="s">
        <v>2163</v>
      </c>
      <c r="H437" s="24"/>
      <c r="I437" s="23" t="s">
        <v>38</v>
      </c>
      <c r="J437" s="23" t="s">
        <v>156</v>
      </c>
      <c r="K437" s="32" t="s">
        <v>2164</v>
      </c>
      <c r="L437" s="32" t="s">
        <v>412</v>
      </c>
      <c r="M437" s="58" t="s">
        <v>42</v>
      </c>
      <c r="N437" s="24" t="s">
        <v>2165</v>
      </c>
      <c r="O437" s="22" t="s">
        <v>2166</v>
      </c>
      <c r="P437" s="18"/>
      <c r="Q437" s="21"/>
      <c r="R437" s="18"/>
      <c r="S437" s="18"/>
      <c r="T437" s="18"/>
      <c r="U437" s="18"/>
      <c r="V437" s="18"/>
      <c r="W437" s="18"/>
      <c r="X437" s="21"/>
      <c r="Y437" s="20" t="s">
        <v>2023</v>
      </c>
      <c r="Z437" s="13" t="str">
        <f t="shared" si="1"/>
        <v>{
    "id": "M3-MyM-20a-A-1-EN",
    "stimulus": "&lt;p&gt;A truck made a {{Q1}} km trip yesterday. Today it traveled another {{Q2}} km. How many kilometers did it traveled in total?&lt;/p&gt;",
    "template": "&lt;p&gt;It traveled {{response}} km&lt;/p&gt;",
    "hint": "&lt;p&gt;Since the measures are expressed in the same unit, add the kilometers traveled on the two days.&lt;/p&gt;",
    "feedback": "&lt;p&gt;Since the measures are expressed in the same unit, add the kilometers traveled on the two days:&lt;/p&gt;&lt;p style=\"text-align: center\"&gt;{{Q1}} km + {{Q2}} km = {{A1}} km&lt;/p&gt;",
    "seed": {
        "parameters": [
            {
                "name": "Q1",
                "label": null,
                "min": 100,
                "max": 300,
                "step": 1
            },
            {
                "name": "Q2",
                "label": null,
                "min": 100,
                "max": 300,
                "step": 1
            }
        ],
        "calculated": [
            {
                "name": "A1",
                "label": "{{function}}",
                "function": "{{Q1}}+{{Q2}}"
            }
        ],
        "uniques": true
    },
    "algorithm": {
        "name": "calculateOperation",
        "params": {
            "method": "equivLiteral",
            "keyboard": "NUMERICAL"
        }
    }
}</v>
      </c>
      <c r="AA437" s="8" t="s">
        <v>2167</v>
      </c>
      <c r="AB437" s="21" t="str">
        <f t="shared" si="2"/>
        <v>M3-MyM-20a-A-1</v>
      </c>
      <c r="AC437" s="21" t="str">
        <f t="shared" si="3"/>
        <v>M3-MyM-20a-A-1-EN</v>
      </c>
      <c r="AD437" s="20"/>
      <c r="AE437" s="23"/>
      <c r="AF437" s="9"/>
      <c r="AG437" s="9" t="s">
        <v>49</v>
      </c>
    </row>
    <row r="438" ht="112.5" customHeight="1">
      <c r="A438" s="23" t="s">
        <v>2142</v>
      </c>
      <c r="B438" s="33" t="s">
        <v>2143</v>
      </c>
      <c r="C438" s="38" t="s">
        <v>68</v>
      </c>
      <c r="D438" s="10" t="s">
        <v>36</v>
      </c>
      <c r="E438" s="11"/>
      <c r="F438" s="8" t="s">
        <v>2168</v>
      </c>
      <c r="G438" s="22" t="s">
        <v>2169</v>
      </c>
      <c r="H438" s="24"/>
      <c r="I438" s="23" t="s">
        <v>38</v>
      </c>
      <c r="J438" s="23" t="s">
        <v>156</v>
      </c>
      <c r="K438" s="32" t="s">
        <v>2170</v>
      </c>
      <c r="L438" s="32" t="s">
        <v>412</v>
      </c>
      <c r="M438" s="58" t="s">
        <v>42</v>
      </c>
      <c r="N438" s="24" t="s">
        <v>2171</v>
      </c>
      <c r="O438" s="22" t="s">
        <v>2172</v>
      </c>
      <c r="P438" s="18"/>
      <c r="Q438" s="21"/>
      <c r="R438" s="18"/>
      <c r="S438" s="18"/>
      <c r="T438" s="18"/>
      <c r="U438" s="18"/>
      <c r="V438" s="18"/>
      <c r="W438" s="18"/>
      <c r="X438" s="21"/>
      <c r="Y438" s="20" t="s">
        <v>2023</v>
      </c>
      <c r="Z438" s="13" t="str">
        <f t="shared" si="1"/>
        <v>{
    "id": "M3-MyM-20a-A-2-EN",
    "stimulus": "&lt;p&gt;A carpenter installed {{Q1}} m of baseboards on a new building. Her partner, for her part, placed {{Q2}} m. How many meters of baseboards did they install?&lt;/p&gt;",
    "template": "&lt;p&gt;They installed {{response}} m&lt;/p&gt;",
    "hint": "&lt;p&gt;Since the measures are expressed in the same unit, add the meters of baseboards.&lt;/p&gt;",
    "feedback": "&lt;p&gt;Since the measures are expressed in the same unit, simply add the baseboard meters:&lt;/p&gt;&lt;p style=\"text-align: center\"&gt;{{Q1}} m + {{Q2}} m = {{A1}} m&lt;/p&gt;",
    "seed": {
        "parameters": [
            {
                "name": "Q1",
                "label": null,
                "min": 100,
                "max": 500,
                "step": 1
            },
            {
                "name": "Q2",
                "label": null,
                "min": 100,
                "max": 500,
                "step": 1
            }
        ],
        "calculated": [
            {
                "name": "A1",
                "label": "{{function}}",
                "function": "{{Q1}}+{{Q2}}"
            }
        ],
        "uniques": true
    },
    "algorithm": {
        "name": "calculateOperation",
        "params": {
            "method": "equivLiteral",
            "keyboard": "NUMERICAL"
        }
    }
}</v>
      </c>
      <c r="AA438" s="8" t="s">
        <v>2173</v>
      </c>
      <c r="AB438" s="21" t="str">
        <f t="shared" si="2"/>
        <v>M3-MyM-20a-A-2</v>
      </c>
      <c r="AC438" s="21" t="str">
        <f t="shared" si="3"/>
        <v>M3-MyM-20a-A-2-EN</v>
      </c>
      <c r="AD438" s="20"/>
      <c r="AE438" s="23"/>
      <c r="AF438" s="9"/>
      <c r="AG438" s="9" t="s">
        <v>49</v>
      </c>
    </row>
    <row r="439" ht="112.5" customHeight="1">
      <c r="A439" s="23" t="s">
        <v>2142</v>
      </c>
      <c r="B439" s="33" t="s">
        <v>2143</v>
      </c>
      <c r="C439" s="38" t="s">
        <v>68</v>
      </c>
      <c r="D439" s="10" t="s">
        <v>36</v>
      </c>
      <c r="E439" s="11"/>
      <c r="F439" s="8" t="s">
        <v>2174</v>
      </c>
      <c r="G439" s="22" t="s">
        <v>2169</v>
      </c>
      <c r="H439" s="24"/>
      <c r="I439" s="23" t="s">
        <v>38</v>
      </c>
      <c r="J439" s="23" t="s">
        <v>156</v>
      </c>
      <c r="K439" s="32" t="s">
        <v>2175</v>
      </c>
      <c r="L439" s="32" t="s">
        <v>551</v>
      </c>
      <c r="M439" s="58" t="s">
        <v>42</v>
      </c>
      <c r="N439" s="24" t="s">
        <v>2176</v>
      </c>
      <c r="O439" s="22" t="s">
        <v>2177</v>
      </c>
      <c r="P439" s="18"/>
      <c r="Q439" s="21"/>
      <c r="R439" s="18"/>
      <c r="S439" s="18"/>
      <c r="T439" s="18"/>
      <c r="U439" s="18"/>
      <c r="V439" s="18"/>
      <c r="W439" s="18"/>
      <c r="X439" s="21"/>
      <c r="Y439" s="20" t="s">
        <v>2023</v>
      </c>
      <c r="Z439" s="13" t="str">
        <f t="shared" si="1"/>
        <v>{
    "id": "M3-MyM-20a-A-3-EN",
    "stimulus": "&lt;p&gt;From a {{T1}} m ball of wool, Macarena used {{Q1}} m to knit a sweater. How much wool is left on the ball?&lt;/p&gt;",
    "template": "&lt;p&gt;There are {{response}} m of wool left.&lt;/p&gt;",
    "hint": "&lt;p&gt;Since the measurements are expressed in the same unit, you just need to subtract the wool used from the ball.&lt;/p&gt;",
    "feedback": "&lt;p&gt;Since the measurements are expressed in the same unit,  you just need to subtract the wool used from the ball:&lt;/p&gt;&lt;p style=\"text-align: center\"&gt;{{T1}} m − {{Q1}} m = {{Q2}} m&lt;/p&gt;",
    "seed": {
        "parameters": [
            {
                "name": "Q1",
                "label": null,
                "min": 100,
                "max": 125,
                "step": 1
            },
            {
                "name": "Q2",
                "label": null,
                "min": 100,
                "max": 125,
                "step": 1
            }
        ],
        "calculated": [
            {
                "name": "T1",
                "label": "{{function}}",
                "function": "{{Q1}}+{{Q2}}",
                "temp": true
            },
            {
                "name": "A1",
                "label": "{{function}}",
                "function": "{{Q2}}"
            }
        ],
        "uniques": true
    },
    "algorithm": {
        "name": "calculateOperation",
        "params": {
            "method": "equivLiteral",
            "keyboard": "NUMERICAL"
        }
    }
}</v>
      </c>
      <c r="AA439" s="8" t="s">
        <v>2178</v>
      </c>
      <c r="AB439" s="21" t="str">
        <f t="shared" si="2"/>
        <v>M3-MyM-20a-A-3</v>
      </c>
      <c r="AC439" s="21" t="str">
        <f t="shared" si="3"/>
        <v>M3-MyM-20a-A-3-EN</v>
      </c>
      <c r="AD439" s="20"/>
      <c r="AE439" s="23"/>
      <c r="AF439" s="9"/>
      <c r="AG439" s="9" t="s">
        <v>49</v>
      </c>
    </row>
    <row r="440" ht="112.5" customHeight="1">
      <c r="A440" s="23" t="s">
        <v>2179</v>
      </c>
      <c r="B440" s="22" t="s">
        <v>2180</v>
      </c>
      <c r="C440" s="35" t="s">
        <v>35</v>
      </c>
      <c r="D440" s="10" t="s">
        <v>36</v>
      </c>
      <c r="E440" s="11"/>
      <c r="F440" s="22" t="s">
        <v>2181</v>
      </c>
      <c r="G440" s="22"/>
      <c r="H440" s="24"/>
      <c r="I440" s="23" t="s">
        <v>38</v>
      </c>
      <c r="J440" s="9" t="s">
        <v>148</v>
      </c>
      <c r="K440" s="22" t="s">
        <v>2182</v>
      </c>
      <c r="L440" s="22" t="s">
        <v>2183</v>
      </c>
      <c r="M440" s="41" t="s">
        <v>42</v>
      </c>
      <c r="N440" s="22" t="s">
        <v>2184</v>
      </c>
      <c r="O440" s="24" t="s">
        <v>2185</v>
      </c>
      <c r="P440" s="18"/>
      <c r="Q440" s="21"/>
      <c r="R440" s="18"/>
      <c r="S440" s="18"/>
      <c r="T440" s="18"/>
      <c r="U440" s="18"/>
      <c r="V440" s="18"/>
      <c r="W440" s="18"/>
      <c r="X440" s="21"/>
      <c r="Y440" s="20" t="s">
        <v>2023</v>
      </c>
      <c r="Z440" s="13" t="str">
        <f t="shared" si="1"/>
        <v>{
    "id": "M3-MyM-20b-I-1-EN",
    "stimulus": "&lt;p&gt;Choose the result of this multiplication.&lt;/p&gt;&lt;p style=\"text-align: center\"&gt;{{Q1}} {{Q5}} × {{Q2}} = ...&lt;/p&gt;",
    "hint": "&lt;p&gt;Multiply and express the result in the given length unit.&lt;/p&gt;",
    "feedback": "&lt;p&gt;To multiply a measure of length by a number, you must perform the operation and express the result in the given unit.&lt;/p&gt;",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"T2",
                "label": "{{function}}",
                "function": "{{Q3}}*{{Q2}}",
                "temp": true
            },
            {
                "name": "T3",
                "label": "{{function}}",
                "function": "{{Q4}}*{{Q2}}",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v>
      </c>
      <c r="AA440" s="8" t="s">
        <v>2186</v>
      </c>
      <c r="AB440" s="21" t="str">
        <f t="shared" si="2"/>
        <v>M3-MyM-20b-I-1</v>
      </c>
      <c r="AC440" s="21" t="str">
        <f t="shared" si="3"/>
        <v>M3-MyM-20b-I-1-EN</v>
      </c>
      <c r="AD440" s="20"/>
      <c r="AE440" s="23"/>
      <c r="AF440" s="9"/>
      <c r="AG440" s="9" t="s">
        <v>49</v>
      </c>
    </row>
    <row r="441" ht="112.5" customHeight="1">
      <c r="A441" s="23" t="s">
        <v>2179</v>
      </c>
      <c r="B441" s="22" t="s">
        <v>2180</v>
      </c>
      <c r="C441" s="35" t="s">
        <v>35</v>
      </c>
      <c r="D441" s="10" t="s">
        <v>36</v>
      </c>
      <c r="E441" s="11"/>
      <c r="F441" s="22" t="s">
        <v>2187</v>
      </c>
      <c r="G441" s="22"/>
      <c r="H441" s="24"/>
      <c r="I441" s="23" t="s">
        <v>38</v>
      </c>
      <c r="J441" s="9" t="s">
        <v>148</v>
      </c>
      <c r="K441" s="22" t="s">
        <v>2182</v>
      </c>
      <c r="L441" s="22" t="s">
        <v>2188</v>
      </c>
      <c r="M441" s="41" t="s">
        <v>42</v>
      </c>
      <c r="N441" s="22" t="s">
        <v>2189</v>
      </c>
      <c r="O441" s="24" t="s">
        <v>2190</v>
      </c>
      <c r="P441" s="18"/>
      <c r="Q441" s="21"/>
      <c r="R441" s="18"/>
      <c r="S441" s="18"/>
      <c r="T441" s="18"/>
      <c r="U441" s="18"/>
      <c r="V441" s="18"/>
      <c r="W441" s="18"/>
      <c r="X441" s="21"/>
      <c r="Y441" s="20" t="s">
        <v>2023</v>
      </c>
      <c r="Z441" s="13" t="str">
        <f t="shared" si="1"/>
        <v>{
    "id": "M3-MyM-20b-I-2-EN",
    "stimulus": "&lt;p&gt;Choose the result of this division.&lt;/p&gt;&lt;p style=\"text-align: center\"&gt;{{T1}} {{Q5}} : {{Q2}} = ...&lt;/p&gt;",
    "hint": "&lt;p&gt;Divide and express the result in the given length unit.&lt;/p&gt;",
    "feedback": "&lt;p&gt;To divide a measure of length by a number, you must perform the operation and express the result in the given unit.&lt;/p&gt;",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"A1",
                "label": "{{Q1}} {{Q5}}"
            },
            {
                "name": "A2",
                "label": "{{Q1}} {{Q6}}",
                "incorrect": true
            },
            {
                "name": "A3",
                "label": "{{Q3}} {{Q5}}",
                "incorrect": true
            },
            {
                "name": "A4",
                "label": "{{Q4}} {{Q5}}",
                "incorrect": true
            }
        ],
        "uniques": true
    },
    "algorithm": {
        "name": "trueFalse",
        "template": "Multiple choice – standard",
        "params": {
            "countCorrect": 1,
            "countIncorrect": 2,
            "showCheckIcon":  false,
            "columns": 3
        }
    }
}</v>
      </c>
      <c r="AA441" s="8" t="s">
        <v>2191</v>
      </c>
      <c r="AB441" s="21" t="str">
        <f t="shared" si="2"/>
        <v>M3-MyM-20b-I-2</v>
      </c>
      <c r="AC441" s="21" t="str">
        <f t="shared" si="3"/>
        <v>M3-MyM-20b-I-2-EN</v>
      </c>
      <c r="AD441" s="20"/>
      <c r="AE441" s="23"/>
      <c r="AF441" s="9"/>
      <c r="AG441" s="9" t="s">
        <v>49</v>
      </c>
    </row>
    <row r="442" ht="112.5" customHeight="1">
      <c r="A442" s="23" t="s">
        <v>2179</v>
      </c>
      <c r="B442" s="22" t="s">
        <v>2180</v>
      </c>
      <c r="C442" s="37" t="s">
        <v>50</v>
      </c>
      <c r="D442" s="10" t="s">
        <v>36</v>
      </c>
      <c r="E442" s="11"/>
      <c r="F442" s="22" t="s">
        <v>1024</v>
      </c>
      <c r="G442" s="22" t="s">
        <v>2192</v>
      </c>
      <c r="H442" s="24"/>
      <c r="I442" s="23" t="s">
        <v>38</v>
      </c>
      <c r="J442" s="23" t="s">
        <v>156</v>
      </c>
      <c r="K442" s="22" t="s">
        <v>2193</v>
      </c>
      <c r="L442" s="24" t="s">
        <v>788</v>
      </c>
      <c r="M442" s="41" t="s">
        <v>42</v>
      </c>
      <c r="N442" s="22" t="s">
        <v>2184</v>
      </c>
      <c r="O442" s="24" t="s">
        <v>2185</v>
      </c>
      <c r="P442" s="18"/>
      <c r="Q442" s="21"/>
      <c r="R442" s="18"/>
      <c r="S442" s="18"/>
      <c r="T442" s="18"/>
      <c r="U442" s="18"/>
      <c r="V442" s="18"/>
      <c r="W442" s="18"/>
      <c r="X442" s="21"/>
      <c r="Y442" s="20" t="s">
        <v>2023</v>
      </c>
      <c r="Z442" s="13" t="str">
        <f t="shared" si="1"/>
        <v>{
    "id": "M3-MyM-20b-E-1-EN",
    "stimulus": "&lt;p&gt;Solve this multiplication.&lt;/p&gt;",
    "template": "&lt;p style=\"text-align: center\"&gt;{{Q1}} {{Q3}} × {{Q2}} = {{response}} {{Q3}}&lt;/p&gt;",
    "hint": "&lt;p&gt;Multiply and express the result in the given length unit.&lt;/p&gt;",
    "feedback": "&lt;p&gt;To multiply a measure of length by a number, you must perform the operation and express the result in the given unit.&lt;/p&gt;",
    "seed": {
        "parameters": [
            {
                "name": "Q1",
                "label": null,
                "min": 100,
                "max": 2000,
                "step": 1
            },
            {
                "name": "Q2",
                "label": null,
                "min": 2,
                "max": 9,
                "step": 1
            },
            {
                "name": "Q3",
                "label": null,
                "list": [
                    "km",
                    "m",
                    "cm"
                ]
            }
        ],
        "calculated": [
            {
                "name": "A1",
                "label": "{{function}}",
                "function": "{{Q1}}*{{Q2}}"
            }
        ],
        "uniques": true
    },
    "algorithm": {
        "name": "calculateOperation",
        "params": {
            "method": "equivLiteral",
            "keyboard": "NUMERICAL"
        }
    }
}</v>
      </c>
      <c r="AA442" s="8" t="s">
        <v>2194</v>
      </c>
      <c r="AB442" s="21" t="str">
        <f t="shared" si="2"/>
        <v>M3-MyM-20b-E-1</v>
      </c>
      <c r="AC442" s="21" t="str">
        <f t="shared" si="3"/>
        <v>M3-MyM-20b-E-1-EN</v>
      </c>
      <c r="AD442" s="20"/>
      <c r="AE442" s="23"/>
      <c r="AF442" s="9"/>
      <c r="AG442" s="9" t="s">
        <v>49</v>
      </c>
    </row>
    <row r="443" ht="112.5" customHeight="1">
      <c r="A443" s="23" t="s">
        <v>2179</v>
      </c>
      <c r="B443" s="22" t="s">
        <v>2180</v>
      </c>
      <c r="C443" s="37" t="s">
        <v>50</v>
      </c>
      <c r="D443" s="10" t="s">
        <v>36</v>
      </c>
      <c r="E443" s="11"/>
      <c r="F443" s="22" t="s">
        <v>2195</v>
      </c>
      <c r="G443" s="22" t="s">
        <v>2196</v>
      </c>
      <c r="H443" s="24"/>
      <c r="I443" s="23" t="s">
        <v>38</v>
      </c>
      <c r="J443" s="23" t="s">
        <v>156</v>
      </c>
      <c r="K443" s="22" t="s">
        <v>2193</v>
      </c>
      <c r="L443" s="24" t="s">
        <v>2197</v>
      </c>
      <c r="M443" s="41" t="s">
        <v>42</v>
      </c>
      <c r="N443" s="22" t="s">
        <v>2189</v>
      </c>
      <c r="O443" s="24" t="s">
        <v>2190</v>
      </c>
      <c r="P443" s="18"/>
      <c r="Q443" s="21"/>
      <c r="R443" s="18"/>
      <c r="S443" s="18"/>
      <c r="T443" s="18"/>
      <c r="U443" s="18"/>
      <c r="V443" s="18"/>
      <c r="W443" s="18"/>
      <c r="X443" s="21"/>
      <c r="Y443" s="20" t="s">
        <v>2023</v>
      </c>
      <c r="Z443" s="13" t="str">
        <f t="shared" si="1"/>
        <v>{
    "id": "M3-MyM-20b-E-2-EN",
    "stimulus": "&lt;p&gt;Solve this division.&lt;/p&gt;",
    "template": "&lt;p style=\"text-align: center\"&gt;{{T1}} {{Q3}} : {{Q2}} = {{response}} {{Q3}}&lt;/p&gt;",
    "hint": "&lt;p&gt;Divide and express the result in the given length unit.&lt;/p&gt;",
    "feedback": "&lt;p&gt;To divide a measure of length by a number, you must perform the operation and express the result in the given unit.&lt;/p&gt;",
    "seed": {
        "parameters": [
            {
                "name": "Q1",
                "label": null,
                "min": 100,
                "max": 2000,
                "step": 1
            },
            {
                "name": "Q2",
                "label": null,
                "min": 2,
                "max": 9,
                "step": 1
            },
            {
                "name": "Q3",
                "label": null,
                "list": [
                    "km",
                    "m",
                    "cm"
                ]
            }
        ],
        "calculated": [
            {
                "name": "T1",
                "label": "{{function}}",
                "function": "{{Q1}}*{{Q2}}",
                "temp": true
            },
            {
                "name": "A1",
                "label": "{{function}}",
                "function": "{{Q1}}"
            }
        ],
        "uniques": true
    },
    "algorithm": {
        "name": "calculateOperation",
        "params": {
            "method": "equivLiteral",
            "keyboard": "NUMERICAL"
        }
    }
}</v>
      </c>
      <c r="AA443" s="8" t="s">
        <v>2198</v>
      </c>
      <c r="AB443" s="21" t="str">
        <f t="shared" si="2"/>
        <v>M3-MyM-20b-E-2</v>
      </c>
      <c r="AC443" s="21" t="str">
        <f t="shared" si="3"/>
        <v>M3-MyM-20b-E-2-EN</v>
      </c>
      <c r="AD443" s="20"/>
      <c r="AE443" s="23"/>
      <c r="AF443" s="9"/>
      <c r="AG443" s="9" t="s">
        <v>49</v>
      </c>
    </row>
    <row r="444" ht="112.5" customHeight="1">
      <c r="A444" s="23" t="s">
        <v>2179</v>
      </c>
      <c r="B444" s="22" t="s">
        <v>2180</v>
      </c>
      <c r="C444" s="38" t="s">
        <v>68</v>
      </c>
      <c r="D444" s="10" t="s">
        <v>36</v>
      </c>
      <c r="E444" s="11"/>
      <c r="F444" s="8" t="s">
        <v>2199</v>
      </c>
      <c r="G444" s="22" t="s">
        <v>2200</v>
      </c>
      <c r="H444" s="24"/>
      <c r="I444" s="23" t="s">
        <v>38</v>
      </c>
      <c r="J444" s="23" t="s">
        <v>156</v>
      </c>
      <c r="K444" s="32" t="s">
        <v>2201</v>
      </c>
      <c r="L444" s="32" t="s">
        <v>788</v>
      </c>
      <c r="M444" s="58" t="s">
        <v>42</v>
      </c>
      <c r="N444" s="22" t="s">
        <v>2184</v>
      </c>
      <c r="O444" s="22" t="s">
        <v>2202</v>
      </c>
      <c r="P444" s="18"/>
      <c r="Q444" s="21"/>
      <c r="R444" s="18"/>
      <c r="S444" s="18"/>
      <c r="T444" s="18"/>
      <c r="U444" s="18"/>
      <c r="V444" s="18"/>
      <c r="W444" s="18"/>
      <c r="X444" s="21"/>
      <c r="Y444" s="20" t="s">
        <v>2023</v>
      </c>
      <c r="Z444" s="13" t="str">
        <f t="shared" si="1"/>
        <v>{
    "id": "M3-MyM-20b-A-1-EN",
    "stimulus": "&lt;p&gt;Rosa uses {{Q2}} cm of a ribbon to wrap a gift. If she has prepared {{Q1}} identical gift, how much ribbon did she need?&lt;/p&gt;",
    "template": "&lt;p&gt;She needed {{response}} cm of ribbon.&lt;/p&gt;",
    "hint": "&lt;p&gt;Multiply and express the result in the given length unit.&lt;/p&gt;",
    "feedback": "&lt;p&gt;To multiply a measure of length by a number, perform the operation and express the result in the given unit:&lt;/p&gt;&lt;p style=\"text-align: center\"&gt;{{Q2}} cm × {{Q1}} = {{A1}} cm&lt;/p&gt;",
    "seed": {
        "parameters": [
            {
                "name": "Q1",
                "label": null,
                "min": 2,
                "max": 9,
                "step": 1
            },
            {
                "name": "Q2",
                "label": null,
                "min": 50,
                "max": 100,
                "step": 1
            }
        ],
        "calculated": [
            {
                "name": "A1",
                "label": "{{function}}",
                "function": "{{Q1}}*{{Q2}}"
            }
        ],
        "uniques": true
    },
    "algorithm": {
        "name": "calculateOperation",
        "params": {
            "method": "equivLiteral",
            "keyboard": "NUMERICAL"
        }
    }
}</v>
      </c>
      <c r="AA444" s="8" t="s">
        <v>2203</v>
      </c>
      <c r="AB444" s="21" t="str">
        <f t="shared" si="2"/>
        <v>M3-MyM-20b-A-1</v>
      </c>
      <c r="AC444" s="21" t="str">
        <f t="shared" si="3"/>
        <v>M3-MyM-20b-A-1-EN</v>
      </c>
      <c r="AD444" s="20"/>
      <c r="AE444" s="23"/>
      <c r="AF444" s="9"/>
      <c r="AG444" s="9" t="s">
        <v>49</v>
      </c>
    </row>
    <row r="445" ht="112.5" customHeight="1">
      <c r="A445" s="23" t="s">
        <v>2179</v>
      </c>
      <c r="B445" s="22" t="s">
        <v>2180</v>
      </c>
      <c r="C445" s="38" t="s">
        <v>68</v>
      </c>
      <c r="D445" s="10" t="s">
        <v>36</v>
      </c>
      <c r="E445" s="11"/>
      <c r="F445" s="8" t="s">
        <v>2204</v>
      </c>
      <c r="G445" s="22" t="s">
        <v>2205</v>
      </c>
      <c r="H445" s="24"/>
      <c r="I445" s="23" t="s">
        <v>38</v>
      </c>
      <c r="J445" s="23" t="s">
        <v>156</v>
      </c>
      <c r="K445" s="32" t="s">
        <v>2201</v>
      </c>
      <c r="L445" s="32" t="s">
        <v>1074</v>
      </c>
      <c r="M445" s="58" t="s">
        <v>42</v>
      </c>
      <c r="N445" s="22" t="s">
        <v>2189</v>
      </c>
      <c r="O445" s="22" t="s">
        <v>2206</v>
      </c>
      <c r="P445" s="18"/>
      <c r="Q445" s="21"/>
      <c r="R445" s="18"/>
      <c r="S445" s="18"/>
      <c r="T445" s="18"/>
      <c r="U445" s="18"/>
      <c r="V445" s="18"/>
      <c r="W445" s="18"/>
      <c r="X445" s="21"/>
      <c r="Y445" s="20" t="s">
        <v>2023</v>
      </c>
      <c r="Z445" s="13" t="str">
        <f t="shared" si="1"/>
        <v>{
    "id": "M3-MyM-20b-A-2-EN",
    "stimulus": "&lt;p&gt;A hardware store owner has been asked to cut a {{T1}} cm chain into {{Q1}} equal pieces. How long will each piece be?&lt;/p&gt;",
    "template": "&lt;p&gt;Each piece will be {{response}} cm long.&lt;/p&gt;",
    "hint": "&lt;p&gt;Divide and express the result in the given length unit.&lt;/p&gt;",
    "feedback": "&lt;p&gt;To divide a measure of length by a number, perform the operation and express the result in the given unit.&lt;/p&gt;&lt;p style=\"text-align: center\"&gt;{{T1}} cm : {{Q1}} = {{Q2}} cm&lt;/p&gt;",
    "seed": {
        "parameters": [
            {
                "name": "Q1",
                "label": null,
                "min": 2,
                "max": 9,
                "step": 1
            },
            {
                "name": "Q2",
                "label": null,
                "min": 50,
                "max": 100,
                "step": 1
            }
        ],
        "calculated": [
            {
                "name": "T1",
                "label": "{{function}}",
                "function": "{{Q1}}*{{Q2}}",
                "temp": true
            },
            {
                "name": "A1",
                "label": "{{function}}",
                "function": "{{Q2}}"
            }
        ],
        "uniques": true
    },
    "algorithm": {
        "name": "calculateOperation",
        "params": {
            "method": "equivLiteral",
            "keyboard": "NUMERICAL"
        }
    }
}</v>
      </c>
      <c r="AA445" s="8" t="s">
        <v>2207</v>
      </c>
      <c r="AB445" s="21" t="str">
        <f t="shared" si="2"/>
        <v>M3-MyM-20b-A-2</v>
      </c>
      <c r="AC445" s="21" t="str">
        <f t="shared" si="3"/>
        <v>M3-MyM-20b-A-2-EN</v>
      </c>
      <c r="AD445" s="20"/>
      <c r="AE445" s="23"/>
      <c r="AF445" s="9"/>
      <c r="AG445" s="9" t="s">
        <v>49</v>
      </c>
    </row>
    <row r="446" ht="112.5" customHeight="1">
      <c r="A446" s="23" t="s">
        <v>2179</v>
      </c>
      <c r="B446" s="22" t="s">
        <v>2180</v>
      </c>
      <c r="C446" s="38" t="s">
        <v>68</v>
      </c>
      <c r="D446" s="10" t="s">
        <v>36</v>
      </c>
      <c r="E446" s="11"/>
      <c r="F446" s="8" t="s">
        <v>2208</v>
      </c>
      <c r="G446" s="22" t="s">
        <v>2163</v>
      </c>
      <c r="H446" s="24"/>
      <c r="I446" s="78" t="s">
        <v>38</v>
      </c>
      <c r="J446" s="78" t="s">
        <v>156</v>
      </c>
      <c r="K446" s="50" t="s">
        <v>2209</v>
      </c>
      <c r="L446" s="50" t="s">
        <v>788</v>
      </c>
      <c r="M446" s="85" t="s">
        <v>42</v>
      </c>
      <c r="N446" s="76" t="s">
        <v>2184</v>
      </c>
      <c r="O446" s="76" t="s">
        <v>2210</v>
      </c>
      <c r="P446" s="18"/>
      <c r="Q446" s="21"/>
      <c r="R446" s="18"/>
      <c r="S446" s="18"/>
      <c r="T446" s="18"/>
      <c r="U446" s="18"/>
      <c r="V446" s="18"/>
      <c r="W446" s="18"/>
      <c r="X446" s="21"/>
      <c r="Y446" s="20" t="s">
        <v>2023</v>
      </c>
      <c r="Z446" s="13" t="str">
        <f t="shared" si="1"/>
        <v>{
    "id": "M3-MyM-20b-A-3-EN",
    "stimulus": "&lt;p&gt;To prepare for a race, Andrea drives {{Q1}} km every day. How many kilometers will he have traveled after {{Q2}} days?&lt;/p&gt;",
    "template": "&lt;p&gt;He will have traveled {{response}} km&lt;/p&gt;",
    "hint": "&lt;p&gt;Do the multiplication and express the result in the given length unit.&lt;/p&gt;",
    "feedback": "&lt;p&gt;To multiply a measure of length by a number, multiplicate and express the result in the same unit:&lt;/p&gt;&lt;p style=\"text-align: center\"&gt;{{Q1}} km × {{Q2}} = {{A1}} km&lt;/p&gt;",
    "seed": {
        "parameters": [
            {
                "name": "Q1",
                "label": null,
                "min": 100,
                "max": 120,
                "step": 1
            },
            {
                "name": "Q2",
                "label": null,
                "min": 2,
                "max": 9,
                "step": 1
            }
        ],
        "calculated": [
            {
                "name": "A1",
                "label": "{{function}}",
                "function": "{{Q1}}*{{Q2}}"
            }
        ],
        "uniques": true
    },
    "algorithm": {
        "name": "calculateOperation",
        "params": {
            "method": "equivLiteral",
            "keyboard": "NUMERICAL"
        }
    }
}</v>
      </c>
      <c r="AA446" s="8" t="s">
        <v>2211</v>
      </c>
      <c r="AB446" s="21" t="str">
        <f t="shared" si="2"/>
        <v>M3-MyM-20b-A-3</v>
      </c>
      <c r="AC446" s="21" t="str">
        <f t="shared" si="3"/>
        <v>M3-MyM-20b-A-3-EN</v>
      </c>
      <c r="AD446" s="20"/>
      <c r="AE446" s="23"/>
      <c r="AF446" s="9"/>
      <c r="AG446" s="9" t="s">
        <v>49</v>
      </c>
    </row>
    <row r="447" ht="112.5" customHeight="1">
      <c r="A447" s="23" t="s">
        <v>2212</v>
      </c>
      <c r="B447" s="24" t="s">
        <v>2213</v>
      </c>
      <c r="C447" s="35" t="s">
        <v>35</v>
      </c>
      <c r="D447" s="10" t="s">
        <v>36</v>
      </c>
      <c r="E447" s="11"/>
      <c r="F447" s="8" t="s">
        <v>2214</v>
      </c>
      <c r="G447" s="22"/>
      <c r="H447" s="24"/>
      <c r="I447" s="23" t="s">
        <v>38</v>
      </c>
      <c r="J447" s="23" t="s">
        <v>2215</v>
      </c>
      <c r="K447" s="24" t="s">
        <v>2216</v>
      </c>
      <c r="L447" s="22" t="s">
        <v>2217</v>
      </c>
      <c r="M447" s="41" t="s">
        <v>42</v>
      </c>
      <c r="N447" s="24" t="s">
        <v>2218</v>
      </c>
      <c r="O447" s="22" t="s">
        <v>2219</v>
      </c>
      <c r="P447" s="18"/>
      <c r="Q447" s="21"/>
      <c r="R447" s="18"/>
      <c r="S447" s="18"/>
      <c r="T447" s="18"/>
      <c r="U447" s="18"/>
      <c r="V447" s="18"/>
      <c r="W447" s="18"/>
      <c r="X447" s="21"/>
      <c r="Y447" s="20" t="s">
        <v>2023</v>
      </c>
      <c r="Z447" s="13" t="str">
        <f t="shared" si="1"/>
        <v>{
    "id": "M3-MyM-21a-I-1-EN",
    "stimulus": "&lt;p&gt;Select the correct equivalencies.&lt;/p&gt;",
    "hint": "&lt;p&gt;This are the equivalences between non-metric units of length:&lt;/p&gt;&lt;p style=\"text-align: center\"&gt;1 foot = 12 inches&lt;/p&gt;&lt;p style=\"text-align: center\"&gt;1 yard = 3 feet&lt;/p&gt;&lt;p style=\"text-align: center\"&gt;1 mile = 1760 yards&lt;/p&gt;",
    "feedback": "&lt;p&gt;This are the equivalences between non-metric units of length:&lt;/p&gt;&lt;p style=\"text-align: center\"&gt;1 foot = 12 inches&lt;/p&gt;&lt;p style=\"text-align: center\"&gt;1 yard = 3 feet&lt;/p&gt;&lt;p style=\"text-align: center\"&gt;1 mile = 1760 yards&lt;/p&gt;",
    "seed": {
        "parameters": [
            {
                "name": "Q1",
                "label": null,
                "min": 2,
                "max": 30,
                "step": 1
            },
            {
                "name": "Q2",
                "label": null,
                "min": 2,
                "max": 30,
                "step": 1
            },
            {
                "name": "Q3",
                "label": null,
                "min": 2,
                "max": 30,
                "step": 1
            },
            {
                "name": "Q4",
                "label": null,
                "min": 2,
                "max": 30,
                "step": 1
            },
            {
                "name": "Q5",
                "label": null,
                "min": 2,
                "max": 30,
                "step": 1
            },
            {
                "name": "Q6",
                "label": null,
                "min": 2,
                "max": 30,
                "step": 1
            },
            {
                "name": "Q7",
                "label": null,
                "min": 2,
                "max": 30,
                "step": 1
            },
            {
                "name": "Q8",
                "label": null,
                "min": 2,
                "max": 30,
                "step": 1
            },
            {
                "name": "Q9",
                "label": null,
                "min": 2,
                "max": 30,
                "step": 1
            },
            {
                "name": "Q10",
                "label": null,
                "min": 2,
                "max": 30,
                "step": 1
            },
            {
                "name": "Q11",
                "label": null,
                "min": 2,
                "max": 30,
                "step": 1
            },
            {
                "name": "Q12",
                "label": null,
                "min": 2,
                "max": 30,
                "step": 1
            }
        ],
        "calculated": [
            {
                "name": "T1",
                "label": "{{function}}",
                "function": "{{Q1}}*12",
                "temp": true
            },
            {
                "name": "T2",
                "label": "{{function}}",
                "function": "{{Q2}}*12",
                "temp": true
            },
            {
                "name": "T3",
                "label": "{{function}}",
                "function": "{{Q3}}*3",
                "temp": true
            },
            {
                "name": "T4",
                "label": "{{function}}",
                "function": "{{Q4}}*3",
                "temp": true
            },
            {
                "name": "T5",
                "label": "{{function}}",
                "function": "{{Q5}}*1760",
                "temp": true
            },
            {
                "name": "T6",
                "label": "{{function}}",
                "function": "{{Q6}}*1760",
                "temp": true
            },
            {
                "name": "T7",
                "label": "{{function}}",
                "function": "{{Q7}}*12",
                "temp": true
            },
            {
                "name": "T8",
                "label": "{{function}}",
                "function": "{{Q1}}*12",
                "temp": true
            },
            {
                "name": "T9",
                "label": "{{function}}",
                "function": "{{Q9}}*3",
                "temp": true
            },
            {
                "name": "T10",
                "label": "{{function}}",
                "function": "{{Q3}}*3",
                "temp": true
            },
            {
                "name": "T11",
                "label": "{{function}}",
                "function": "{{Q11}}*1760",
                "temp": true
            },
            {
                "name": "T12",
                "label": "{{function}}",
                "function": "{{Q5}}*1760",
                "temp": true
            },
            {
                "name": "T13",
                "label": "{{function}}",
                "function": "{{Q8}}*12",
                "temp": true
            },
            {
                "name": "T14",
                "label": "{{function}}",
                "function": "{{Q10}}*3",
                "temp": true
            },
            {
                "name": "T15",
                "label": "{{function}}",
                "function": "{{Q12}}*1760",
                "temp": true
            },
            {
                "name": "A1",
                "label": "{{T1}} inches = {{Q1}} feet"
            },
            {
                "name": "A2",
                "label": "{{Q2}} feet = {{T2}} inches"
            },
            {
                "name": "A3",
                "label": "{{T3}} feet = {{Q3}} yards"
            },
            {
                "name": "A4",
                "label": "{{Q4}} yards = {{T4}} feet"
            },
            {
                "name": "A5",
                "label": "{{T5}} yards = {{Q5}} miles"
            },
            {
                "name": "A6",
                "label": "{{Q6}} miles = {{T6}} yards"
            },
            {
                "name": "A7",
                "label": "{{T7}} inches = {{Q2}} feet",
                "function": "",
                "incorrect": true,
                "feedback": "&lt;p&gt;The correct equivalence is:&lt;/p&gt;&lt;p&gt;{{T7}} inches = {{T7}} : 12 = {{Q7}} feet&lt;/p&gt;"
            },
            {
                "name": "A8",
                "label": "{{Q8}} feet = {{T8}} inches",
                "function": "",
                "incorrect": true,
                "feedback": "&lt;p&gt;The correct equivalence is:&lt;/p&gt;&lt;p&gt;{{Q8}} feet = {{Q8}} × 12 = {{Q13}} inches&lt;/p&gt;"
            },
            {
                "name": "A9",
                "label": "{{T9}} feet = {{Q4}} yards",
                "function": "",
                "incorrect": true,
                "feedback": "&lt;p&gt;The correct equivalence is:&lt;/p&gt;&lt;p&gt;{{T9}} feet = {{T9}} : 3= {{Q9}} yards&lt;/p&gt;"
            },
            {
                "name": "A10",
                "label": "{{Q10}} yards = {{T10}} feet",
                "function": "",
                "incorrect": true,
                "feedback": "&lt;p&gt;The correct equivalence is:&lt;/p&gt;&lt;p&gt;{{Q10}} yards = {{Q10}} × 3 = {{Q14}} feet&lt;/p&gt;"
            },
            {
                "name": "A11",
                "label": "{{T11}} yards = {{Q6}} miles",
                "function": "",
                "incorrect": true,
                "feedback": "&lt;p&gt;The correct equivalence is:&lt;/p&gt;&lt;p&gt;{{T11}} yards = {{T11}} : 1760 = {{Q11}} miles&lt;/p&gt;"
            },
            {
                "name": "A12",
                "label": "{{Q12}} miles = {{T12}} yards",
                "function": "",
                "incorrect": true,
                "feedback": "&lt;p&gt;The correct equivalence is:&lt;/p&gt;&lt;p&gt;{{Q12}} miles = {{Q12}} × 1760 = {{Q15}} yards&lt;/p&gt;"
            }
        ],
        "uniques": true
    },
    "algorithm": {
        "name": "trueFalse",
        "template": "Multiple choice – multiple response",
        "params": {
            "countCorrect": 2,
            "countIncorrect": 1,
            "showCheckIcon":  false,
            "columns": 3
        }
    }
}</v>
      </c>
      <c r="AA447" s="8" t="s">
        <v>2220</v>
      </c>
      <c r="AB447" s="21" t="str">
        <f t="shared" si="2"/>
        <v>M3-MyM-21a-I-1</v>
      </c>
      <c r="AC447" s="21" t="str">
        <f t="shared" si="3"/>
        <v>M3-MyM-21a-I-1-EN</v>
      </c>
      <c r="AD447" s="20"/>
      <c r="AE447" s="23"/>
      <c r="AF447" s="9"/>
      <c r="AG447" s="9" t="s">
        <v>49</v>
      </c>
    </row>
    <row r="448" ht="112.5" customHeight="1">
      <c r="A448" s="23" t="s">
        <v>2212</v>
      </c>
      <c r="B448" s="24" t="s">
        <v>2213</v>
      </c>
      <c r="C448" s="37" t="s">
        <v>50</v>
      </c>
      <c r="D448" s="10" t="s">
        <v>36</v>
      </c>
      <c r="E448" s="11"/>
      <c r="F448" s="22" t="s">
        <v>2221</v>
      </c>
      <c r="G448" s="22" t="s">
        <v>2222</v>
      </c>
      <c r="H448" s="24"/>
      <c r="I448" s="23" t="s">
        <v>38</v>
      </c>
      <c r="J448" s="9" t="s">
        <v>156</v>
      </c>
      <c r="K448" s="24" t="s">
        <v>2223</v>
      </c>
      <c r="L448" s="24" t="s">
        <v>2224</v>
      </c>
      <c r="M448" s="41" t="s">
        <v>42</v>
      </c>
      <c r="N448" s="24" t="s">
        <v>2218</v>
      </c>
      <c r="O448" s="24" t="s">
        <v>2225</v>
      </c>
      <c r="P448" s="18"/>
      <c r="Q448" s="21"/>
      <c r="R448" s="18"/>
      <c r="S448" s="18"/>
      <c r="T448" s="18"/>
      <c r="U448" s="18"/>
      <c r="V448" s="18"/>
      <c r="W448" s="18"/>
      <c r="X448" s="21"/>
      <c r="Y448" s="20" t="s">
        <v>2023</v>
      </c>
      <c r="Z448" s="13" t="str">
        <f t="shared" si="1"/>
        <v>{
    "id": "M3-MyM-21a-E-1-EN",
    "stimulus": "&lt;p&gt;Calculate this equivalence.&lt;/p&gt;",
    "template": "&lt;p style=\"text-align: center\"&gt;{{T1}} inches = {{response}} feet&lt;/p&gt;",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inches = {{T1}} : 12 = {{Q1}} feet&lt;/p&gt;",
    "seed": {
        "parameters": [
            {
                "name": "Q1",
                "label": null,
                "min": 2,
                "max": 30,
                "step": 1
            }
        ],
        "calculated": [
            {
                "name": "T1",
                "label": "{{function}}",
                "function": "{{Q1}}*12",
                "temp": true
            },
            {
                "name": "A1",
                "label": "{{function}}",
                "function": "{{Q1}}"
            }
        ],
        "uniques": true
    },
    "algorithm": {
        "name": "calculateOperation",
        "params": {
            "method": "equivLiteral",
            "keyboard": "NUMERICAL"
        }
    }
}</v>
      </c>
      <c r="AA448" s="8" t="s">
        <v>2226</v>
      </c>
      <c r="AB448" s="21" t="str">
        <f t="shared" si="2"/>
        <v>M3-MyM-21a-E-1</v>
      </c>
      <c r="AC448" s="21" t="str">
        <f t="shared" si="3"/>
        <v>M3-MyM-21a-E-1-EN</v>
      </c>
      <c r="AD448" s="20"/>
      <c r="AE448" s="23"/>
      <c r="AF448" s="9"/>
      <c r="AG448" s="9" t="s">
        <v>49</v>
      </c>
    </row>
    <row r="449" ht="112.5" customHeight="1">
      <c r="A449" s="23" t="s">
        <v>2212</v>
      </c>
      <c r="B449" s="24" t="s">
        <v>2213</v>
      </c>
      <c r="C449" s="37" t="s">
        <v>50</v>
      </c>
      <c r="D449" s="10" t="s">
        <v>36</v>
      </c>
      <c r="E449" s="11"/>
      <c r="F449" s="22" t="s">
        <v>2221</v>
      </c>
      <c r="G449" s="22" t="s">
        <v>2227</v>
      </c>
      <c r="H449" s="24"/>
      <c r="I449" s="23" t="s">
        <v>38</v>
      </c>
      <c r="J449" s="9" t="s">
        <v>156</v>
      </c>
      <c r="K449" s="24" t="s">
        <v>2223</v>
      </c>
      <c r="L449" s="24" t="s">
        <v>2228</v>
      </c>
      <c r="M449" s="41" t="s">
        <v>42</v>
      </c>
      <c r="N449" s="24" t="s">
        <v>2218</v>
      </c>
      <c r="O449" s="24" t="s">
        <v>2229</v>
      </c>
      <c r="P449" s="18"/>
      <c r="Q449" s="21"/>
      <c r="R449" s="18"/>
      <c r="S449" s="18"/>
      <c r="T449" s="18"/>
      <c r="U449" s="18"/>
      <c r="V449" s="18"/>
      <c r="W449" s="18"/>
      <c r="X449" s="21"/>
      <c r="Y449" s="20" t="s">
        <v>2023</v>
      </c>
      <c r="Z449" s="13" t="str">
        <f t="shared" si="1"/>
        <v>{
    "id": "M3-MyM-21a-E-2-EN",
    "stimulus": "&lt;p&gt;Calculate this equivalence.&lt;/p&gt;",
    "template": "&lt;p style=\"text-align: center\"&gt;{{Q1}} feet = {{response}} inches&lt;/p&gt;",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feet = {{Q1}} × 12 = {{A1}} inches&lt;/p&gt;",
    "seed": {
        "parameters": [
            {
                "name": "Q1",
                "label": null,
                "min": 2,
                "max": 30,
                "step": 1
            }
        ],
        "calculated": [
            {
                "name": "A1",
                "label": "{{function}}",
                "function": "{{Q1}}*12"
            }
        ],
        "uniques": true
    },
    "algorithm": {
        "name": "calculateOperation",
        "params": {
            "method": "equivLiteral",
            "keyboard": "NUMERICAL"
        }
    }
}</v>
      </c>
      <c r="AA449" s="8" t="s">
        <v>2230</v>
      </c>
      <c r="AB449" s="21" t="str">
        <f t="shared" si="2"/>
        <v>M3-MyM-21a-E-2</v>
      </c>
      <c r="AC449" s="21" t="str">
        <f t="shared" si="3"/>
        <v>M3-MyM-21a-E-2-EN</v>
      </c>
      <c r="AD449" s="20"/>
      <c r="AE449" s="23"/>
      <c r="AF449" s="9"/>
      <c r="AG449" s="9" t="s">
        <v>49</v>
      </c>
    </row>
    <row r="450" ht="112.5" customHeight="1">
      <c r="A450" s="23" t="s">
        <v>2212</v>
      </c>
      <c r="B450" s="24" t="s">
        <v>2213</v>
      </c>
      <c r="C450" s="37" t="s">
        <v>50</v>
      </c>
      <c r="D450" s="10" t="s">
        <v>36</v>
      </c>
      <c r="E450" s="11"/>
      <c r="F450" s="22" t="s">
        <v>2221</v>
      </c>
      <c r="G450" s="22" t="s">
        <v>2231</v>
      </c>
      <c r="H450" s="24"/>
      <c r="I450" s="23" t="s">
        <v>38</v>
      </c>
      <c r="J450" s="9" t="s">
        <v>156</v>
      </c>
      <c r="K450" s="24" t="s">
        <v>2223</v>
      </c>
      <c r="L450" s="22" t="s">
        <v>2232</v>
      </c>
      <c r="M450" s="41" t="s">
        <v>42</v>
      </c>
      <c r="N450" s="24" t="s">
        <v>2218</v>
      </c>
      <c r="O450" s="24" t="s">
        <v>2233</v>
      </c>
      <c r="P450" s="18"/>
      <c r="Q450" s="21"/>
      <c r="R450" s="18"/>
      <c r="S450" s="18"/>
      <c r="T450" s="18"/>
      <c r="U450" s="18"/>
      <c r="V450" s="18"/>
      <c r="W450" s="18"/>
      <c r="X450" s="21"/>
      <c r="Y450" s="20" t="s">
        <v>2023</v>
      </c>
      <c r="Z450" s="13" t="str">
        <f t="shared" si="1"/>
        <v>{
    "id": "M3-MyM-21a-E-3-EN",
    "stimulus": "&lt;p&gt;Calculate this equivalence.&lt;/p&gt;",
    "template": "&lt;p style=\"text-align: center\"&gt;{{T1}} yards = {{response}} miles&lt;/p&gt;",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yards = {{T1}} : 1760 = {{Q1}} miles&lt;/p&gt;",
    "seed": {
        "parameters": [
            {
                "name": "Q1",
                "label": null,
                "min": 2,
                "max": 30,
                "step": 1
            }
        ],
        "calculated": [
            {
                "name": "T1",
                "label": "{{function}}",
                "function": "{{Q1}}*1760",
                "temp": true
            },
            {
                "name": "A1",
                "label": "{{function}}",
                "function": "{{Q1}}"
            }
        ],
        "uniques": true
    },
    "algorithm": {
        "name": "calculateOperation",
        "params": {
            "method": "equivLiteral",
            "keyboard": "NUMERICAL"
        }
    }
}</v>
      </c>
      <c r="AA450" s="8" t="s">
        <v>2234</v>
      </c>
      <c r="AB450" s="21" t="str">
        <f t="shared" si="2"/>
        <v>M3-MyM-21a-E-3</v>
      </c>
      <c r="AC450" s="21" t="str">
        <f t="shared" si="3"/>
        <v>M3-MyM-21a-E-3-EN</v>
      </c>
      <c r="AD450" s="20"/>
      <c r="AE450" s="23"/>
      <c r="AF450" s="9"/>
      <c r="AG450" s="9" t="s">
        <v>49</v>
      </c>
    </row>
    <row r="451" ht="112.5" customHeight="1">
      <c r="A451" s="23" t="s">
        <v>2212</v>
      </c>
      <c r="B451" s="24" t="s">
        <v>2213</v>
      </c>
      <c r="C451" s="37" t="s">
        <v>50</v>
      </c>
      <c r="D451" s="10" t="s">
        <v>36</v>
      </c>
      <c r="E451" s="11"/>
      <c r="F451" s="22" t="s">
        <v>2221</v>
      </c>
      <c r="G451" s="22" t="s">
        <v>2235</v>
      </c>
      <c r="H451" s="24"/>
      <c r="I451" s="23" t="s">
        <v>38</v>
      </c>
      <c r="J451" s="9" t="s">
        <v>156</v>
      </c>
      <c r="K451" s="24" t="s">
        <v>2223</v>
      </c>
      <c r="L451" s="24" t="s">
        <v>2236</v>
      </c>
      <c r="M451" s="41" t="s">
        <v>42</v>
      </c>
      <c r="N451" s="24" t="s">
        <v>2218</v>
      </c>
      <c r="O451" s="24" t="s">
        <v>2237</v>
      </c>
      <c r="P451" s="18"/>
      <c r="Q451" s="21"/>
      <c r="R451" s="18"/>
      <c r="S451" s="18"/>
      <c r="T451" s="18"/>
      <c r="U451" s="18"/>
      <c r="V451" s="18"/>
      <c r="W451" s="18"/>
      <c r="X451" s="21"/>
      <c r="Y451" s="20" t="s">
        <v>2023</v>
      </c>
      <c r="Z451" s="13" t="str">
        <f t="shared" si="1"/>
        <v>{
    "id": "M3-MyM-21a-E-4-EN",
    "stimulus": "&lt;p&gt;Calculate this equivalence.&lt;/p&gt;",
    "template": "&lt;p style=\"text-align: center\"&gt;{{T1}} feet = {{response}} yards&lt;/p&gt;",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feet = {{T1}} : 3 = {{Q1}} yards&lt;/p&gt;",
    "seed": {
        "parameters": [
            {
                "name": "Q1",
                "label": null,
                "min": 2,
                "max": 30,
                "step": 1
            }
        ],
        "calculated": [
            {
                "name": "T1",
                "label": "{{function}}",
                "function": "3*{{Q1}}",
                "temp": true
            },
            {
                "name": "A1",
                "label": "{{function}}",
                "function": "{{Q1}}"
            }
        ],
        "uniques": true
    },
    "algorithm": {
        "name": "calculateOperation",
        "params": {
            "method": "equivLiteral",
            "keyboard": "NUMERICAL"
        }
    }
}</v>
      </c>
      <c r="AA451" s="8" t="s">
        <v>2238</v>
      </c>
      <c r="AB451" s="21" t="str">
        <f t="shared" si="2"/>
        <v>M3-MyM-21a-E-4</v>
      </c>
      <c r="AC451" s="21" t="str">
        <f t="shared" si="3"/>
        <v>M3-MyM-21a-E-4-EN</v>
      </c>
      <c r="AD451" s="20"/>
      <c r="AE451" s="23"/>
      <c r="AF451" s="9"/>
      <c r="AG451" s="9" t="s">
        <v>49</v>
      </c>
    </row>
    <row r="452" ht="112.5" customHeight="1">
      <c r="A452" s="23" t="s">
        <v>2212</v>
      </c>
      <c r="B452" s="24" t="s">
        <v>2213</v>
      </c>
      <c r="C452" s="38" t="s">
        <v>68</v>
      </c>
      <c r="D452" s="10" t="s">
        <v>36</v>
      </c>
      <c r="E452" s="11"/>
      <c r="F452" s="8" t="s">
        <v>2239</v>
      </c>
      <c r="G452" s="22" t="s">
        <v>2240</v>
      </c>
      <c r="H452" s="24"/>
      <c r="I452" s="23" t="s">
        <v>38</v>
      </c>
      <c r="J452" s="9" t="s">
        <v>156</v>
      </c>
      <c r="K452" s="24" t="s">
        <v>2241</v>
      </c>
      <c r="L452" s="24" t="s">
        <v>2242</v>
      </c>
      <c r="M452" s="41" t="s">
        <v>42</v>
      </c>
      <c r="N452" s="24" t="s">
        <v>2218</v>
      </c>
      <c r="O452" s="24" t="s">
        <v>2243</v>
      </c>
      <c r="P452" s="18"/>
      <c r="Q452" s="21"/>
      <c r="R452" s="18"/>
      <c r="S452" s="18"/>
      <c r="T452" s="18"/>
      <c r="U452" s="18"/>
      <c r="V452" s="18"/>
      <c r="W452" s="18"/>
      <c r="X452" s="21"/>
      <c r="Y452" s="20" t="s">
        <v>2023</v>
      </c>
      <c r="Z452" s="13" t="str">
        <f t="shared" si="1"/>
        <v>{
    "id": "M3-MyM-21a-A-1-EN",
    "stimulus": "&lt;p&gt;Susan and her son took a {{Q1}} yards walk. How many feet is that?&lt;/p&gt;",
    "template": "&lt;p&gt;{{response}} feet.&lt;/p&gt;",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yards = {{Q1}} × 3 = {{A1}} feet&lt;/p&gt;",
    "seed": {
        "parameters": [
            {
                "name": "Q1",
                "label": null,
                "min": 100,
                "max": 999,
                "step": 1
            }
        ],
        "calculated": [
            {
                "name": "A1",
                "label": "{{function}}",
                "function": "{{Q1}}*3"
            }
        ],
        "uniques": true
    },
    "algorithm": {
        "name": "calculateOperation",
        "params": {
            "method": "equivLiteral",
            "keyboard": "NUMERICAL"
        }
    }
}</v>
      </c>
      <c r="AA452" s="8" t="s">
        <v>2244</v>
      </c>
      <c r="AB452" s="21" t="str">
        <f t="shared" si="2"/>
        <v>M3-MyM-21a-A-1</v>
      </c>
      <c r="AC452" s="21" t="str">
        <f t="shared" si="3"/>
        <v>M3-MyM-21a-A-1-EN</v>
      </c>
      <c r="AD452" s="20"/>
      <c r="AE452" s="23"/>
      <c r="AF452" s="9"/>
      <c r="AG452" s="9" t="s">
        <v>49</v>
      </c>
    </row>
    <row r="453" ht="112.5" customHeight="1">
      <c r="A453" s="23" t="s">
        <v>2212</v>
      </c>
      <c r="B453" s="24" t="s">
        <v>2213</v>
      </c>
      <c r="C453" s="38" t="s">
        <v>68</v>
      </c>
      <c r="D453" s="10" t="s">
        <v>36</v>
      </c>
      <c r="E453" s="11"/>
      <c r="F453" s="8" t="s">
        <v>2245</v>
      </c>
      <c r="G453" s="22" t="s">
        <v>2246</v>
      </c>
      <c r="H453" s="24"/>
      <c r="I453" s="78" t="s">
        <v>38</v>
      </c>
      <c r="J453" s="9" t="s">
        <v>156</v>
      </c>
      <c r="K453" s="50" t="s">
        <v>2247</v>
      </c>
      <c r="L453" s="50" t="s">
        <v>2248</v>
      </c>
      <c r="M453" s="85" t="s">
        <v>42</v>
      </c>
      <c r="N453" s="48" t="s">
        <v>2218</v>
      </c>
      <c r="O453" s="76" t="s">
        <v>2249</v>
      </c>
      <c r="P453" s="18"/>
      <c r="Q453" s="21"/>
      <c r="R453" s="18"/>
      <c r="S453" s="18"/>
      <c r="T453" s="18"/>
      <c r="U453" s="18"/>
      <c r="V453" s="18"/>
      <c r="W453" s="18"/>
      <c r="X453" s="21"/>
      <c r="Y453" s="20" t="s">
        <v>2023</v>
      </c>
      <c r="Z453" s="13" t="str">
        <f t="shared" si="1"/>
        <v>{
    "id": "M3-MyM-21a-A-2-EN",
    "stimulus": "&lt;p&gt;A carpenter is going to make a window frame that is {{Q1}} feet wide. How many inches is it?&lt;/p&gt;",
    "template": "&lt;p&gt;{{response}} inches.&lt;/p&gt;",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center\"&gt;{{Q1}} feet = {{Q1}} × 12 = {{A1}} inches&lt;/p&gt;",
    "seed": {
        "parameters": [
            {
                "name": "Q1",
                "label": null,
                "min": 2,
                "max": 8,
                "step": 1
            }
        ],
        "calculated": [
            {
                "name": "A1",
                "label": "{{function}}",
                "function": "{{Q1}}*12"
            }
        ],
        "uniques": true
    },
    "algorithm": {
        "name": "calculateOperation",
        "params": {
            "method": "equivLiteral",
            "keyboard": "NUMERICAL"
        }
    }
}</v>
      </c>
      <c r="AA453" s="8" t="s">
        <v>2250</v>
      </c>
      <c r="AB453" s="21" t="str">
        <f t="shared" si="2"/>
        <v>M3-MyM-21a-A-2</v>
      </c>
      <c r="AC453" s="21" t="str">
        <f t="shared" si="3"/>
        <v>M3-MyM-21a-A-2-EN</v>
      </c>
      <c r="AD453" s="20"/>
      <c r="AE453" s="23"/>
      <c r="AF453" s="9"/>
      <c r="AG453" s="9" t="s">
        <v>49</v>
      </c>
    </row>
    <row r="454" ht="112.5" customHeight="1">
      <c r="A454" s="23" t="s">
        <v>2212</v>
      </c>
      <c r="B454" s="24" t="s">
        <v>2213</v>
      </c>
      <c r="C454" s="38" t="s">
        <v>68</v>
      </c>
      <c r="D454" s="10" t="s">
        <v>36</v>
      </c>
      <c r="E454" s="11"/>
      <c r="F454" s="8" t="s">
        <v>2251</v>
      </c>
      <c r="G454" s="22" t="s">
        <v>2252</v>
      </c>
      <c r="H454" s="24"/>
      <c r="I454" s="78" t="s">
        <v>38</v>
      </c>
      <c r="J454" s="9" t="s">
        <v>156</v>
      </c>
      <c r="K454" s="50" t="s">
        <v>2253</v>
      </c>
      <c r="L454" s="50" t="s">
        <v>2236</v>
      </c>
      <c r="M454" s="85" t="s">
        <v>42</v>
      </c>
      <c r="N454" s="48" t="s">
        <v>2218</v>
      </c>
      <c r="O454" s="48" t="s">
        <v>2237</v>
      </c>
      <c r="P454" s="18"/>
      <c r="Q454" s="21"/>
      <c r="R454" s="18"/>
      <c r="S454" s="18"/>
      <c r="T454" s="18"/>
      <c r="U454" s="18"/>
      <c r="V454" s="18"/>
      <c r="W454" s="18"/>
      <c r="X454" s="21"/>
      <c r="Y454" s="20" t="s">
        <v>2023</v>
      </c>
      <c r="Z454" s="13" t="str">
        <f t="shared" si="1"/>
        <v>{
    "id": "M3-MyM-21a-A-3-EN",
    "stimulus": "&lt;p&gt;An athlete has thrown the ball {{T1}} feet away. How many yards is that?&lt;/p&gt;",
    "template": "&lt;p&gt;It is {{response}} yards.&lt;/p&gt;",
    "hint": "&lt;p&gt;The equivalences between non-metric units are:&lt;/p&gt;&lt;p style=\"text-align: center\"&gt;1 foot = 12 inches&lt;/p&gt;&lt;p style=\"text-align: center\"&gt;1 yard = 3 feet&lt;/p&gt;&lt;p style=\"text-align: center\"&gt;1 mile = 1760 yards&lt;/p&gt;",
    "feedback": "&lt;p&gt;The equivalences between units that are not in the metric system are:&lt;/p&gt;&lt;p style=\"text-align: center\"&gt;1 foot = 12 inches&lt;/p&gt;&lt;p style=\"text-align: center\"&gt;1 yard = 3 feet&lt;/p&gt;&lt;p style=\"text-align: center\"&gt;1 mile = 1760 yards&lt;/p&gt;&lt;p&gt;In this case:&lt;/p&gt;&lt;p style=\"text-align: center\"&gt;{{T1}} feet = {{T1}} : 3 = {{Q1}} yards&lt;/p&gt;",
    "seed": {
        "parameters": [
            {
                "name": "Q1",
                "label": null,
                "min": 10,
                "max": 20,
                "step": 1
            }
        ],
        "calculated": [
            {
                "name": "T1",
                "label": "{{function}}",
                "function": "3*{{Q1}}",
                "temp": true
            },
            {
                "name": "A1",
                "label": "{{function}}",
                "function": "{{Q1}}"
            }
        ],
        "uniques": true
    },
    "algorithm": {
        "name": "calculateOperation",
        "params": {
            "method": "equivLiteral",
            "keyboard": "NUMERICAL"
        }
    }
}</v>
      </c>
      <c r="AA454" s="8" t="s">
        <v>2254</v>
      </c>
      <c r="AB454" s="21" t="str">
        <f t="shared" si="2"/>
        <v>M3-MyM-21a-A-3</v>
      </c>
      <c r="AC454" s="21" t="str">
        <f t="shared" si="3"/>
        <v>M3-MyM-21a-A-3-EN</v>
      </c>
      <c r="AD454" s="20"/>
      <c r="AE454" s="23"/>
      <c r="AF454" s="9"/>
      <c r="AG454" s="9" t="s">
        <v>49</v>
      </c>
    </row>
    <row r="455" ht="112.5" customHeight="1">
      <c r="A455" s="23" t="s">
        <v>2255</v>
      </c>
      <c r="B455" s="24" t="s">
        <v>2256</v>
      </c>
      <c r="C455" s="9" t="s">
        <v>35</v>
      </c>
      <c r="D455" s="10" t="s">
        <v>36</v>
      </c>
      <c r="E455" s="11"/>
      <c r="F455" s="8" t="s">
        <v>2257</v>
      </c>
      <c r="G455" s="22"/>
      <c r="H455" s="24"/>
      <c r="I455" s="23" t="s">
        <v>428</v>
      </c>
      <c r="J455" s="23" t="s">
        <v>309</v>
      </c>
      <c r="K455" s="32" t="s">
        <v>2258</v>
      </c>
      <c r="L455" s="32" t="s">
        <v>2259</v>
      </c>
      <c r="M455" s="58" t="s">
        <v>42</v>
      </c>
      <c r="N455" s="22" t="s">
        <v>2260</v>
      </c>
      <c r="O455" s="22" t="s">
        <v>2261</v>
      </c>
      <c r="P455" s="18"/>
      <c r="Q455" s="21"/>
      <c r="R455" s="18"/>
      <c r="S455" s="18"/>
      <c r="T455" s="18"/>
      <c r="U455" s="18"/>
      <c r="V455" s="18"/>
      <c r="W455" s="18"/>
      <c r="X455" s="21"/>
      <c r="Y455" s="20" t="s">
        <v>2023</v>
      </c>
      <c r="Z455" s="13" t="str">
        <f t="shared" si="1"/>
        <v>{
    "id": "M3-MyM-17a-I-1-EN",
    "stimulus": "&lt;p&gt;How many inches is this screw?&lt;/p&gt;&lt;div style=\"display:flex; justify-content:center;\"&gt;&lt;img src='https://blueberry-assets.oneclick.es/M3_MyM_17a_1.svg' width=\"450\"&gt;&lt;/img&gt;&lt;/div&gt;",
    "hint": "&lt;p&gt;Compare the figure with the ruler.&lt;/p&gt;",
    "feedback": "&lt;p&gt;Inches are divided into quarter inches.&lt;/p&gt;",
    "seed": {
        "parameters": [
            {
                "name": "Q1",
                "label": null,
                "list": [
                    "1/2 in.",
                    "3/4 in.",
                    "1 in.",
                    "1 1/4 in.",
                    "1 1/2 in.",
                    "2 in.",
                    "2 1/2i n.",
                    "3 in."
                ]
            },
            {
                "name": "Q2",
                "label": null,
                "list": [
                    "1/2 in.",
                    "3/4 in.",
                    "1 in.",
                    "1 1/4 in.",
                    "1 1/2 in.",
                    "2 in.",
                    "2 1/2 in.",
                    "3 in."
                ]
            }
        ],
        "calculated": [
            {
                "name": "A1",
                "label": "2 1/4 in."
            },
            {
                "name": "A2",
                "label": "{{Q1}}",
                "incorrect": true
            },
            {
                "name": "A3",
                "label": "{{Q2}}",
                "incorrect": true
            }
        ],
        "uniques": true
    },
    "algorithm": {
        "name": "trueFalse",
        "template": "Multiple choice – standard",
        "params": {
            "countCorrect": 1,
            "countIncorrect": 2,
            "showCheckIcon": false,
            "columns": 3
        }
    }
}</v>
      </c>
      <c r="AA455" s="8" t="s">
        <v>2262</v>
      </c>
      <c r="AB455" s="21" t="str">
        <f t="shared" si="2"/>
        <v>M3-MyM-17a-I-1</v>
      </c>
      <c r="AC455" s="21" t="str">
        <f t="shared" si="3"/>
        <v>M3-MyM-17a-I-1-EN</v>
      </c>
      <c r="AD455" s="20" t="s">
        <v>47</v>
      </c>
      <c r="AE455" s="23"/>
      <c r="AF455" s="9"/>
      <c r="AG455" s="9" t="s">
        <v>49</v>
      </c>
    </row>
    <row r="456" ht="112.5" customHeight="1">
      <c r="A456" s="23" t="s">
        <v>2255</v>
      </c>
      <c r="B456" s="24" t="s">
        <v>2256</v>
      </c>
      <c r="C456" s="9" t="s">
        <v>35</v>
      </c>
      <c r="D456" s="10" t="s">
        <v>36</v>
      </c>
      <c r="E456" s="11"/>
      <c r="F456" s="76" t="s">
        <v>2263</v>
      </c>
      <c r="G456" s="22"/>
      <c r="H456" s="24"/>
      <c r="I456" s="23" t="s">
        <v>428</v>
      </c>
      <c r="J456" s="23" t="s">
        <v>309</v>
      </c>
      <c r="K456" s="32" t="s">
        <v>2264</v>
      </c>
      <c r="L456" s="32" t="s">
        <v>2265</v>
      </c>
      <c r="M456" s="58" t="s">
        <v>42</v>
      </c>
      <c r="N456" s="22" t="s">
        <v>2260</v>
      </c>
      <c r="O456" s="22" t="s">
        <v>2261</v>
      </c>
      <c r="P456" s="18"/>
      <c r="Q456" s="21"/>
      <c r="R456" s="18"/>
      <c r="S456" s="18"/>
      <c r="T456" s="18"/>
      <c r="U456" s="18"/>
      <c r="V456" s="18"/>
      <c r="W456" s="18"/>
      <c r="X456" s="21"/>
      <c r="Y456" s="20" t="s">
        <v>2023</v>
      </c>
      <c r="Z456" s="13" t="str">
        <f t="shared" si="1"/>
        <v>{
    "id": "M3-MyM-17a-I-2-EN",
    "stimulus": "&lt;p&gt;How many inches is this pencil?&lt;/p&gt;&lt;div style=\"display:flex; justify-content:center;\"&gt;&lt;img src='https://blueberry-assets.oneclick.es/M3_MyM_17a_2.svg' width=\"450\"&gt;&lt;/img&gt;&lt;/div&gt;",
    "hint": "&lt;p&gt;Compare the figure with the ruler.&lt;/p&gt;",
    "feedback": "&lt;p&gt;Inches are divided into quarter inches.&lt;/p&gt;",
    "seed": {
        "parameters": [
            {
                "name": "Q1",
                "label": null,
                "list": [
                    "1 in.",
                    "1 1/4 in.",
                    "1 1/2 in.",
                    "2 in.",
                    "2 1/2 in.",
                    "3 in.",
                    "3 1/4 in.",
                    "3 3/4 in.",
                    "4 in.",
                    "4 1/4 in.",
                    "4 1/2 in."
                ]
            },
            {
                "name": "Q2",
                "label": null,
                "list": [
                    "1 in.",
                    "1 1/4 in.",
                    "1 1/2 in.",
                    "2 in.",
                    "2 1/2 in.",
                    "3 in.",
                    "3 1/4 in.",
                    "3 3/4 in.",
                    "4 in.",
                    "4 1/4 in.",
                    "4 1/2 in."
                ]
            }
        ],
        "calculated": [
            {
                "name": "A1",
                "label": "3 1/2 in."
            },
            {
                "name": "A2",
                "label": "{{Q1}}",
                "incorrect": true
            },
            {
                "name": "A3",
                "label": "{{Q2}}",
                "incorrect": true
            }
        ],
        "uniques": true
    },
    "algorithm": {
        "name": "trueFalse",
        "template": "Multiple choice – standard",
        "params": {
            "countCorrect": 1,
            "countIncorrect": 2,
            "showCheckIcon":  false,
            "columns": 3
        }
    }
}</v>
      </c>
      <c r="AA456" s="8" t="s">
        <v>2266</v>
      </c>
      <c r="AB456" s="21" t="str">
        <f t="shared" si="2"/>
        <v>M3-MyM-17a-I-2</v>
      </c>
      <c r="AC456" s="21" t="str">
        <f t="shared" si="3"/>
        <v>M3-MyM-17a-I-2-EN</v>
      </c>
      <c r="AD456" s="20" t="s">
        <v>47</v>
      </c>
      <c r="AE456" s="23"/>
      <c r="AF456" s="9"/>
      <c r="AG456" s="9" t="s">
        <v>49</v>
      </c>
    </row>
    <row r="457" ht="112.5" customHeight="1">
      <c r="A457" s="23" t="s">
        <v>2255</v>
      </c>
      <c r="B457" s="24" t="s">
        <v>2256</v>
      </c>
      <c r="C457" s="9" t="s">
        <v>35</v>
      </c>
      <c r="D457" s="10" t="s">
        <v>36</v>
      </c>
      <c r="E457" s="11"/>
      <c r="F457" s="76" t="s">
        <v>2267</v>
      </c>
      <c r="G457" s="22"/>
      <c r="H457" s="24"/>
      <c r="I457" s="23" t="s">
        <v>428</v>
      </c>
      <c r="J457" s="23" t="s">
        <v>309</v>
      </c>
      <c r="K457" s="32" t="s">
        <v>2268</v>
      </c>
      <c r="L457" s="32" t="s">
        <v>2269</v>
      </c>
      <c r="M457" s="58" t="s">
        <v>42</v>
      </c>
      <c r="N457" s="22" t="s">
        <v>2260</v>
      </c>
      <c r="O457" s="22" t="s">
        <v>2261</v>
      </c>
      <c r="P457" s="18"/>
      <c r="Q457" s="21"/>
      <c r="R457" s="18"/>
      <c r="S457" s="18"/>
      <c r="T457" s="18"/>
      <c r="U457" s="18"/>
      <c r="V457" s="18"/>
      <c r="W457" s="18"/>
      <c r="X457" s="21"/>
      <c r="Y457" s="20" t="s">
        <v>2023</v>
      </c>
      <c r="Z457" s="13" t="str">
        <f t="shared" si="1"/>
        <v>{
    "id": "M3-MyM-17a-I-3-EN",
    "stimulus": "&lt;p&gt;How many inches is this nut?&lt;/p&gt;&lt;div style=\"display:flex; justify-content:center;\"&gt;&lt;img src='https://blueberry-assets.oneclick.es/M3_MyM_17a_3.svg' width=\"450\"&gt;&lt;/img&gt;&lt;/div&gt;",
    "hint": "&lt;p&gt;Compare the figure with the ruler.&lt;/p&gt;",
    "feedback": "&lt;p&gt;Inches are divided into quarter inches.&lt;/p&gt;",
    "seed": {
        "parameters": [
            {
                "name": "Q1",
                "label": null,
                "list": [
                    "1/2 in.",
                    "3/4 in.",
                    "1 in.",
                    "1 1/4 in.",
                    "1 1/2 in.",
                    "2 in.",
                    "2 1/2 in."
                ]
            },
            {
                "name": "Q2",
                "label": null,
                "list": [
                    "1/2 in.",
                    "3/4 in.",
                    "1 in.",
                    "1 1/4 in.",
                    "1 1/2 in.",
                    "2 in.",
                    "2 1/2 in."
                ]
            }
        ],
        "calculated": [
            {
                "name": "A1",
                "label": "1/4 in."
            },
            {
                "name": "A2",
                "label": "{{Q1}}",
                "incorrect": true
            },
            {
                "name": "A3",
                "label": "{{Q2}}",
                "incorrect": true
            }
        ],
        "uniques": true
    },
    "algorithm": {
        "name": "trueFalse",
        "template": "Multiple choice – standard",
        "params": {
            "countCorrect": 1,
            "countIncorrect": 2,
            "showCheckIcon":  false,
            "columns": 3
        }
    }
}</v>
      </c>
      <c r="AA457" s="8" t="s">
        <v>2270</v>
      </c>
      <c r="AB457" s="21" t="str">
        <f t="shared" si="2"/>
        <v>M3-MyM-17a-I-3</v>
      </c>
      <c r="AC457" s="21" t="str">
        <f t="shared" si="3"/>
        <v>M3-MyM-17a-I-3-EN</v>
      </c>
      <c r="AD457" s="20" t="s">
        <v>47</v>
      </c>
      <c r="AE457" s="23"/>
      <c r="AF457" s="9"/>
      <c r="AG457" s="9" t="s">
        <v>49</v>
      </c>
    </row>
    <row r="458" ht="112.5" customHeight="1">
      <c r="A458" s="9" t="s">
        <v>2271</v>
      </c>
      <c r="B458" s="77" t="s">
        <v>2272</v>
      </c>
      <c r="C458" s="9" t="s">
        <v>35</v>
      </c>
      <c r="D458" s="10" t="s">
        <v>36</v>
      </c>
      <c r="E458" s="11"/>
      <c r="F458" s="13" t="s">
        <v>2273</v>
      </c>
      <c r="G458" s="13"/>
      <c r="H458" s="12" t="s">
        <v>2274</v>
      </c>
      <c r="I458" s="11" t="s">
        <v>38</v>
      </c>
      <c r="J458" s="20" t="s">
        <v>309</v>
      </c>
      <c r="K458" s="13" t="s">
        <v>2275</v>
      </c>
      <c r="L458" s="43" t="s">
        <v>113</v>
      </c>
      <c r="M458" s="14" t="s">
        <v>42</v>
      </c>
      <c r="N458" s="24" t="s">
        <v>2276</v>
      </c>
      <c r="O458" s="24" t="s">
        <v>2277</v>
      </c>
      <c r="P458" s="18"/>
      <c r="Q458" s="21"/>
      <c r="R458" s="18"/>
      <c r="S458" s="18"/>
      <c r="T458" s="18"/>
      <c r="U458" s="18"/>
      <c r="V458" s="18"/>
      <c r="W458" s="18"/>
      <c r="X458" s="19"/>
      <c r="Y458" s="20" t="s">
        <v>2023</v>
      </c>
      <c r="Z458" s="13" t="str">
        <f t="shared" si="1"/>
        <v>{
    "id": "M3-MyM-5a-I-1-EN",
    "stimulus": "&lt;p&gt;Select the correct statement.&lt;/p&gt;",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1,
                "max": 9,
                "step": 1
            },
            {
                "name": "Q3",
                "label": null,
                "min": 1,
                "max": 30,
                "step": 1
            },
            {
                "name": "Q5",
                "label": null,
                "min": 1,
                "max": 90,
                "step": 1
            },
            {
                "name": "Q7",
                "label": null,
                "min": 1,
                "max": 90,
                "step": 1
            }
        ],
        "calculated": [
            {
                "name": "A1",
                "label": "One bottle has a capacity of 50 cl."
            },
            {
                "name": "A2",
                "label": "One glass has a capacity of 20 cl."
            },
            {
                "name": "A3",
                "label": "One bathtub has a capacity of 100 l."
            },
            {
                "name": "A4",
                "label": "One carafe has a capacity of 20 l."
            },
            {
                "name": "A5",
                "label": "One bottle has a capacity of {{Q1}} cl.",
                "incorrect": true,
                "feedback": "&lt;p&gt;The capacity of a bottle is usually between 30 cl and 1.5 l.&lt;/p&gt;"
            },
            {
                "name": "A6",
                "label": "One glass has a capacity of",
                "incorrect": true,
                "feedback": "&lt;p&gt;The capacity of a glass is usually 20 cl.&lt;/p&gt;"
            },
            {
                "name": "A7",
                "label": "One bathtub has a capacity of {{Q5}} dl.",
                "incorrect": true,
                "feedback": "&lt;p&gt;The capacity of a bathtub is usually between 100 l to 150 l.&lt;/p&gt;"
            },
            {
                "name": "A8",
                "label": "One carafe has a capacity of{{Q7}} cl.",
                "incorrect": true,
                "feedback": "&lt;p&gt;The capacity of a carafe is usually between 5 l and 25 l.&lt;/p&gt;"
            }
        ],
        "uniques": true
    },
    "algorithm": {
        "name": "trueFalse",
        "template": "Multiple choice – standard",
        "params": {
            "countCorrect": 1,
            "countIncorrect": 2,
            "showCheckIcon": true}}}</v>
      </c>
      <c r="AA458" s="83" t="s">
        <v>2278</v>
      </c>
      <c r="AB458" s="21" t="str">
        <f t="shared" si="2"/>
        <v>M3-MyM-5a-I-1</v>
      </c>
      <c r="AC458" s="21" t="str">
        <f t="shared" si="3"/>
        <v>M3-MyM-5a-I-1-EN</v>
      </c>
      <c r="AD458" s="20" t="s">
        <v>47</v>
      </c>
      <c r="AE458" s="9"/>
      <c r="AF458" s="9" t="s">
        <v>48</v>
      </c>
      <c r="AG458" s="9"/>
    </row>
    <row r="459" ht="112.5" customHeight="1">
      <c r="A459" s="9" t="s">
        <v>2271</v>
      </c>
      <c r="B459" s="77" t="s">
        <v>2272</v>
      </c>
      <c r="C459" s="9" t="s">
        <v>50</v>
      </c>
      <c r="D459" s="10" t="s">
        <v>36</v>
      </c>
      <c r="E459" s="11"/>
      <c r="F459" s="86" t="s">
        <v>2279</v>
      </c>
      <c r="G459" s="86"/>
      <c r="H459" s="87"/>
      <c r="I459" s="23" t="s">
        <v>38</v>
      </c>
      <c r="J459" s="23" t="s">
        <v>52</v>
      </c>
      <c r="K459" s="88" t="s">
        <v>2280</v>
      </c>
      <c r="L459" s="24" t="s">
        <v>2281</v>
      </c>
      <c r="M459" s="23" t="s">
        <v>42</v>
      </c>
      <c r="N459" s="24" t="s">
        <v>2276</v>
      </c>
      <c r="O459" s="86" t="s">
        <v>2282</v>
      </c>
      <c r="P459" s="18"/>
      <c r="Q459" s="21"/>
      <c r="R459" s="18"/>
      <c r="S459" s="18"/>
      <c r="T459" s="18"/>
      <c r="U459" s="18"/>
      <c r="V459" s="18"/>
      <c r="W459" s="18"/>
      <c r="X459" s="19"/>
      <c r="Y459" s="20" t="s">
        <v>2023</v>
      </c>
      <c r="Z459" s="13" t="str">
        <f t="shared" si="1"/>
        <v>{
    "id": "M3-MyM-5a-E-1-EN",
    "stimulus": "&lt;p&gt;Write, in its abbreviated form, in which of these units of capacity the following measurements are best expressed: liters, deciliters or centiliters.&lt;/p&gt;",
    "template": "&lt;p&gt;The tank of a car has a capacity of {{Q1}} {{response}}.&lt;/p&gt;&lt;p&gt;One cup has a capacity of {{Q2}} {{response}}.&lt;/p&gt;&lt;p&gt;A pocket-sized bottle of hydroalcoholic gel has a capacity of about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40,
                "max": 70,
                "step": 1
            },
            {
                "name": "Q2",
                "label": null,
                "min": 2,
                "max": 3,
                "step": 1
            },
            {
                "name": "Q3",
                "label": null,
                "min": 5,
                "max": 10,
                "step": 1
            }
        ],
        "calculated": [
            {
                "name": "A1",
                "label": "l",
                "feedback": "&lt;p&gt;The tank capacity of a car is usually between 40 and 120 l.&lt;/p&gt;"
            },
            {
                "name": "A2",
                "label": "dl",
                "feedback": "&lt;p&gt;The capacity of a cup is usually 2 cl.&lt;/p&gt;"
            },
            {
                "name": "A3",
                "label": "cl",
                "feedback": "&lt;p&gt;The capacity of a pocket hydroalcoholic gel is usually between 3 and 10 ml.&lt;/p&gt;"
            }
        ],
        "uniques": true
    },
    "algorithm": {
        "name": "calculateOperation",
        "template": "Cloze with text"
    }
}</v>
      </c>
      <c r="AA459" s="83" t="s">
        <v>2283</v>
      </c>
      <c r="AB459" s="21" t="str">
        <f t="shared" si="2"/>
        <v>M3-MyM-5a-E-1</v>
      </c>
      <c r="AC459" s="21" t="str">
        <f t="shared" si="3"/>
        <v>M3-MyM-5a-E-1-EN</v>
      </c>
      <c r="AD459" s="20" t="s">
        <v>47</v>
      </c>
      <c r="AE459" s="9"/>
      <c r="AF459" s="9" t="s">
        <v>48</v>
      </c>
      <c r="AG459" s="9"/>
    </row>
    <row r="460" ht="112.5" customHeight="1">
      <c r="A460" s="9" t="s">
        <v>2271</v>
      </c>
      <c r="B460" s="77" t="s">
        <v>2272</v>
      </c>
      <c r="C460" s="9" t="s">
        <v>50</v>
      </c>
      <c r="D460" s="10" t="s">
        <v>36</v>
      </c>
      <c r="E460" s="11"/>
      <c r="F460" s="86" t="s">
        <v>2284</v>
      </c>
      <c r="G460" s="86"/>
      <c r="H460" s="87"/>
      <c r="I460" s="23" t="s">
        <v>38</v>
      </c>
      <c r="J460" s="23" t="s">
        <v>52</v>
      </c>
      <c r="K460" s="88" t="s">
        <v>2285</v>
      </c>
      <c r="L460" s="24" t="s">
        <v>2286</v>
      </c>
      <c r="M460" s="23" t="s">
        <v>42</v>
      </c>
      <c r="N460" s="24" t="s">
        <v>2276</v>
      </c>
      <c r="O460" s="86" t="s">
        <v>2287</v>
      </c>
      <c r="P460" s="18"/>
      <c r="Q460" s="21"/>
      <c r="R460" s="18"/>
      <c r="S460" s="18"/>
      <c r="T460" s="18"/>
      <c r="U460" s="18"/>
      <c r="V460" s="18"/>
      <c r="W460" s="18"/>
      <c r="X460" s="19"/>
      <c r="Y460" s="20" t="s">
        <v>2023</v>
      </c>
      <c r="Z460" s="13" t="str">
        <f t="shared" si="1"/>
        <v>{
    "id": "M3-MyM-5a-E-2-EN",
    "stimulus": "&lt;p&gt;Write, in its abbreviated form, in which of these units of capacity the following measurements are best expressed: liters, deciliters or centiliters.&lt;/p&gt;",
    "template": "&lt;p&gt;The capacity of a jar of jam is {{Q1}}} {{response}}.&lt;/p&gt;&lt;p&gt;It is recommended to drink about {{Q2}}} {{response}} of water per day.&lt;/p&gt;&lt;p&gt;One brik has a capacity of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"min": 40,
                "max": 50,
                "step": 1
            },
            {
                "name": "Q2",
                "label": null,
                "list": [
                    2,
                    3
                ]
            },
            {
                "name": "Q3",
                "label": null,
                "min": 9.5,
                "max": 10,
                "step": 0.1
            }
        ],
        "calculated": [
            {
                "name": "A1",
                "label": "cl",
                "feedback": "&lt;p&gt;The capacity of a jar of jam is usually between 40 and 50 cl.&lt;/p&gt;"
            },
            {
                "name": "A2",
                "label": "l",
                "feedback": "&lt;p&gt;It is recommended to drink 2 to 3 liters of water per day.&lt;/p&gt;"
            },
            {
                "name": "A3",
                "label": "dl",
                "feedback": "&lt;p&gt;The capacity of a brik is usually 10 dl.&lt;/p&gt;"
            }
        ],
        "uniques": true
    },
    "algorithm": {
        "name": "calculateOperation",
        "template": "Cloze with text"
    }
}</v>
      </c>
      <c r="AA460" s="83" t="s">
        <v>2288</v>
      </c>
      <c r="AB460" s="21" t="str">
        <f t="shared" si="2"/>
        <v>M3-MyM-5a-E-2</v>
      </c>
      <c r="AC460" s="21" t="str">
        <f t="shared" si="3"/>
        <v>M3-MyM-5a-E-2-EN</v>
      </c>
      <c r="AD460" s="20" t="s">
        <v>47</v>
      </c>
      <c r="AE460" s="9"/>
      <c r="AF460" s="9" t="s">
        <v>48</v>
      </c>
      <c r="AG460" s="9"/>
    </row>
    <row r="461" ht="112.5" customHeight="1">
      <c r="A461" s="9" t="s">
        <v>2271</v>
      </c>
      <c r="B461" s="77" t="s">
        <v>2272</v>
      </c>
      <c r="C461" s="9" t="s">
        <v>50</v>
      </c>
      <c r="D461" s="10" t="s">
        <v>36</v>
      </c>
      <c r="E461" s="11"/>
      <c r="F461" s="86" t="s">
        <v>2289</v>
      </c>
      <c r="G461" s="86"/>
      <c r="H461" s="87"/>
      <c r="I461" s="23" t="s">
        <v>38</v>
      </c>
      <c r="J461" s="23" t="s">
        <v>52</v>
      </c>
      <c r="K461" s="88" t="s">
        <v>2290</v>
      </c>
      <c r="L461" s="24" t="s">
        <v>2291</v>
      </c>
      <c r="M461" s="23" t="s">
        <v>42</v>
      </c>
      <c r="N461" s="24" t="s">
        <v>2276</v>
      </c>
      <c r="O461" s="86" t="s">
        <v>2292</v>
      </c>
      <c r="P461" s="18"/>
      <c r="Q461" s="21"/>
      <c r="R461" s="18"/>
      <c r="S461" s="18"/>
      <c r="T461" s="18"/>
      <c r="U461" s="18"/>
      <c r="V461" s="18"/>
      <c r="W461" s="18"/>
      <c r="X461" s="19"/>
      <c r="Y461" s="20" t="s">
        <v>2023</v>
      </c>
      <c r="Z461" s="13" t="str">
        <f t="shared" si="1"/>
        <v>{
    "id": "M3-MyM-5a-E-3-EN",
    "stimulus": "&lt;p&gt;Write, in its abbreviated form, in which of these units of capacity the following measurements are best expressed: liters, deciliters or centiliters.&lt;/p&gt;",
    "template": "&lt;p&gt;A canteen has a capacity of {{Q1}}} {{response}}.&lt;/p&gt;&lt;p&gt;A decanter has a capacity of {{Q2}}} {{response}}.&lt;/p&gt;&lt;p&gt;A can of soda has a capacity of {{Q3}}} {{response}}.&lt;/p&gt;",
    "hint": "&lt;p&gt;The liter is the main unit of measurement of capacity.&lt;/p&gt;&lt;p style=\"text-align: center\"&gt;1 l = 10 dl = 100 cl&lt;/p&gt;",
    "feedback": "&lt;p&gt;The liter is the main unit of measurement of capacity.&lt;/p&gt;&lt;p style=\"text-align: center\"&gt;1 l = 10 dl = 100 cl&lt;/p&gt;",
    "seed": {
        "parameters": [
            {
                "name": "Q1",
                "label": null,
                "list": [
                    4,
                    5,
                    6,
                    7
                ]
            },
            {
                "name": "Q2",
                "label": null,
                "list": [
                    2,
                    3,
                    4,
                    5
                ]
            },
            {
                "name": "Q3",
                "label": null,
                "min": 25,
                "max": 35,
                "step": 1
            }
        ],
        "calculated": [
            {
                "name": "A1",
                "label": "dl",
                "feedback": "&lt;p&gt;The capacity of a canteen is usually between 4 and 7 dl.&lt;/p&gt;"
            },
            {
                "name": "A2",
                "label": "l",
                "feedback": "&lt;p&gt;The capacity of a carafe is usually between 2 and 5 liters.&lt;/p&gt;"
            },
            {
                "name": "A3",
                "label": "cl",
                "feedback": "&lt;p&gt;The capacity of a soft drink can is usually about 25 cl.&lt;/p&gt;"
            }
        ],
        "uniques": true
    },
    "algorithm": {
        "name": "calculateOperation",
        "template": "Cloze with text"
    }
}</v>
      </c>
      <c r="AA461" s="83" t="s">
        <v>2293</v>
      </c>
      <c r="AB461" s="21" t="str">
        <f t="shared" si="2"/>
        <v>M3-MyM-5a-E-3</v>
      </c>
      <c r="AC461" s="21" t="str">
        <f t="shared" si="3"/>
        <v>M3-MyM-5a-E-3-EN</v>
      </c>
      <c r="AD461" s="20" t="s">
        <v>47</v>
      </c>
      <c r="AE461" s="9"/>
      <c r="AF461" s="9" t="s">
        <v>48</v>
      </c>
      <c r="AG461" s="9"/>
    </row>
    <row r="462" ht="112.5" customHeight="1">
      <c r="A462" s="9" t="s">
        <v>2294</v>
      </c>
      <c r="B462" s="77" t="s">
        <v>2295</v>
      </c>
      <c r="C462" s="9" t="s">
        <v>35</v>
      </c>
      <c r="D462" s="10" t="s">
        <v>36</v>
      </c>
      <c r="E462" s="11"/>
      <c r="F462" s="12" t="s">
        <v>2296</v>
      </c>
      <c r="G462" s="12"/>
      <c r="H462" s="8"/>
      <c r="I462" s="21" t="s">
        <v>38</v>
      </c>
      <c r="J462" s="21" t="s">
        <v>456</v>
      </c>
      <c r="K462" s="12" t="s">
        <v>2297</v>
      </c>
      <c r="L462" s="13" t="s">
        <v>2298</v>
      </c>
      <c r="M462" s="11" t="s">
        <v>42</v>
      </c>
      <c r="N462" s="8" t="s">
        <v>2299</v>
      </c>
      <c r="O462" s="8" t="s">
        <v>2300</v>
      </c>
      <c r="P462" s="18"/>
      <c r="Q462" s="21"/>
      <c r="R462" s="18"/>
      <c r="S462" s="18"/>
      <c r="T462" s="18"/>
      <c r="U462" s="18"/>
      <c r="V462" s="18"/>
      <c r="W462" s="18"/>
      <c r="X462" s="21"/>
      <c r="Y462" s="20" t="s">
        <v>2023</v>
      </c>
      <c r="Z462" s="13" t="str">
        <f t="shared" si="1"/>
        <v>{
    "id": "M3-MyM-5b-I-1-EN",
    "stimulus": "&lt;p&gt;Drag the following numbers so that the unit conversions are correct.&lt;/p&gt;",
    "template": "&lt;p style=\"text-align: center\"&gt;{{response}} l = {{response}}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2,
                "max": 20,
                "step": 1
            },
            {
                "name": "Q2",
                "label": null,
                "min": 2,
                "max": 20,
                "step": 1
            },
            {
                "name": "Q3",
                "label": null,
                "min": 2,
                "max": 20,
                "step": 1
            }
        ],
        "calculated": [
            {
                "name": "TA1",
                "label": null,
                "function": "{{Q1}}",
                "temp": true
            },
            {
                "name": "TA2",
                "label": null,
                "function": "{{Q1}}*10",
                "temp": true
            },
            {
                "name": "TA3",
                "label": null,
                "function": "{{Q1}}*100",
                "temp": true
            },
            {
                "name": "TA4",
                "label": null,
                "function": "{{Q2}}*10",
                "temp": true
            },
            {
                "name": "TA5",
                "label": null,
                "function": "{{Q3}}*100",
                "temp": true
            },
            {
                "name": "A1",
                "label": "{{Q1}}",
                "function": "{{Q1}}",
                "feedback": "&lt;p&gt;To calculate this equivalence, divide the dl by 10:&lt;/p&gt;&lt;p&gt;{{TA2}} dl = {{function}} : 10 = {{Q1}} l&lt;/p&gt;"
            },
            {
                "name": "A2",
                "label": "{{Q1}} × 10",
                "function": "{{Q1}}*10",
                "feedback": "&lt;p&gt;To calculate this equivalence it is necessary to multiply the liters by 10:&lt;/p&gt;&lt;p style=\"text-align: center\"&gt;{{Q1}} l = {{Q1}} × 10 = {{function}} dl&lt;/p&gt;"
            },
            {
                "name": "A3",
                "label": "{{Q1}} × 100",
                "function": "{{Q1}}*100",
                "feedback": "&lt;p&gt;To calculate this equivalence it is necessary to multiply the liters by 100:&lt;/p&gt;&lt;p style=\"text-align: center\"&gt;{{Q1}} l = {{Q1}} × 100 = {{function}} cl&lt;/p&gt;"
            },
            {
                "name": "A4",
                "label": "{{Q2}} × 10",
                "function": "{{Q2}}*10",
                "incorrect": true
            },
            {
                "name": "A5",
                "label": "{{Q3}} × 100",
                "function": "{{Q3}}*100",
                "incorrect": true
            }
        ],
        "uniques": true
    },
    "algorithm": {
        "name": "calculateOperation",
        "template": "Cloze with drag &amp; drop",
        "params": {
            "keyboard": "NUMERICAL"
        }
    }
}</v>
      </c>
      <c r="AA462" s="83" t="s">
        <v>2301</v>
      </c>
      <c r="AB462" s="21" t="str">
        <f t="shared" si="2"/>
        <v>M3-MyM-5b-I-1</v>
      </c>
      <c r="AC462" s="21" t="str">
        <f t="shared" si="3"/>
        <v>M3-MyM-5b-I-1-EN</v>
      </c>
      <c r="AD462" s="20" t="s">
        <v>47</v>
      </c>
      <c r="AE462" s="23"/>
      <c r="AF462" s="9" t="s">
        <v>48</v>
      </c>
      <c r="AG462" s="9"/>
    </row>
    <row r="463" ht="112.5" customHeight="1">
      <c r="A463" s="9" t="s">
        <v>2294</v>
      </c>
      <c r="B463" s="77" t="s">
        <v>2295</v>
      </c>
      <c r="C463" s="9" t="s">
        <v>50</v>
      </c>
      <c r="D463" s="10" t="s">
        <v>36</v>
      </c>
      <c r="E463" s="11"/>
      <c r="F463" s="12" t="s">
        <v>2302</v>
      </c>
      <c r="G463" s="12"/>
      <c r="H463" s="8"/>
      <c r="I463" s="11" t="s">
        <v>38</v>
      </c>
      <c r="J463" s="11" t="s">
        <v>92</v>
      </c>
      <c r="K463" s="12" t="s">
        <v>2303</v>
      </c>
      <c r="L463" s="13" t="s">
        <v>2304</v>
      </c>
      <c r="M463" s="11" t="s">
        <v>42</v>
      </c>
      <c r="N463" s="8" t="s">
        <v>2305</v>
      </c>
      <c r="O463" s="8" t="s">
        <v>2306</v>
      </c>
      <c r="P463" s="18"/>
      <c r="Q463" s="21"/>
      <c r="R463" s="18"/>
      <c r="S463" s="18"/>
      <c r="T463" s="18"/>
      <c r="U463" s="18"/>
      <c r="V463" s="18"/>
      <c r="W463" s="18"/>
      <c r="X463" s="21"/>
      <c r="Y463" s="20" t="s">
        <v>2023</v>
      </c>
      <c r="Z463" s="13" t="str">
        <f t="shared" si="1"/>
        <v>{
    "id": "M3-MyM-5b-E-1-EN",
    "stimulus": "&lt;p&gt;Calculate the following conversions.&lt;/p&gt;",
    "template": "&lt;p style=\"text-align: center\"&gt;{{Q1}} l = {{response}} dl&lt;/p&gt;&lt;p style=\"text-align: center\"&gt;{{Q2}}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10,
                "max": 200,
                "step": 1
            },
            {
                "name": "Q2",
                "label": null,
                "min": 10,
                "max": 200,
                "step": 1
            }
        ],
        "calculated": [
            {
                "name": "A1",
                "label": "{{function}}",
                "function": "{{Q1}}*10",
                "feedback": "&lt;p&gt;To calculate this equivalence it is necessary to multiply the liters by 10:&lt;/p&gt;&lt;p style=\"text-align: center\"&gt;{{Q1}} l = {{Q1}} × 10 = {{function}} dl&lt;/p&gt;"
            },
            {
                "name": "A2",
                "label": "{{function}}",
                "function": "{{Q2}}*10",
                "feedback": "&lt;p&gt;To calculate this equivalence it is necessary to multiply the dl by 10:&lt;/p&gt;&lt;p style=\"text-align: center\"&gt;{{Q2}} dl = {{Q2}} × 10 = {{function}} cl&lt;/p&gt;"
            }
        ],
        "uniques": true
    },
    "algorithm": {
        "name": "calculateOperation",
        "params": {
            "method": "equivLiteral",
            "keyboard": "NUMERICAL"
        }
    }
}</v>
      </c>
      <c r="AA463" s="83" t="s">
        <v>2307</v>
      </c>
      <c r="AB463" s="21" t="str">
        <f t="shared" si="2"/>
        <v>M3-MyM-5b-E-1</v>
      </c>
      <c r="AC463" s="21" t="str">
        <f t="shared" si="3"/>
        <v>M3-MyM-5b-E-1-EN</v>
      </c>
      <c r="AD463" s="20" t="s">
        <v>47</v>
      </c>
      <c r="AE463" s="23"/>
      <c r="AF463" s="9" t="s">
        <v>48</v>
      </c>
      <c r="AG463" s="9"/>
    </row>
    <row r="464" ht="112.5" customHeight="1">
      <c r="A464" s="9" t="s">
        <v>2294</v>
      </c>
      <c r="B464" s="77" t="s">
        <v>2295</v>
      </c>
      <c r="C464" s="9" t="s">
        <v>50</v>
      </c>
      <c r="D464" s="10" t="s">
        <v>36</v>
      </c>
      <c r="E464" s="11"/>
      <c r="F464" s="12" t="s">
        <v>2308</v>
      </c>
      <c r="G464" s="12"/>
      <c r="H464" s="8"/>
      <c r="I464" s="11" t="s">
        <v>38</v>
      </c>
      <c r="J464" s="11" t="s">
        <v>92</v>
      </c>
      <c r="K464" s="12" t="s">
        <v>2309</v>
      </c>
      <c r="L464" s="13" t="s">
        <v>2310</v>
      </c>
      <c r="M464" s="11" t="s">
        <v>42</v>
      </c>
      <c r="N464" s="8" t="s">
        <v>2305</v>
      </c>
      <c r="O464" s="8" t="s">
        <v>2311</v>
      </c>
      <c r="P464" s="18"/>
      <c r="Q464" s="21"/>
      <c r="R464" s="18"/>
      <c r="S464" s="18"/>
      <c r="T464" s="18"/>
      <c r="U464" s="18"/>
      <c r="V464" s="18"/>
      <c r="W464" s="18"/>
      <c r="X464" s="21"/>
      <c r="Y464" s="20" t="s">
        <v>2023</v>
      </c>
      <c r="Z464" s="13" t="str">
        <f t="shared" si="1"/>
        <v>{
    "id": "M3-MyM-5b-E-2-EN",
    "stimulus": "&lt;p&gt;Calculate the following conversions.&lt;/p&gt;",
    "template": "&lt;p style=\"text-align: center\"&gt;{{Q3}} dl = {{response}} cl&lt;/p&gt;&lt;p style=\"text-align: center\"&gt;{{Q1}} l = {{response}} dl&lt;/p&gt;",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"Q1",
                "label": null,
                "min": 10,
                "max": 200,
                "step": 1
            },
            {
                "name": "Q3",
                "label": null,
                "min": 10,
                "max": 200,
                "step": 1
            }
        ],
        "calculated": [
            {
                "name": "A3",
                "label": "{{function}}",
                "function": "{{Q3}}*10",
                "feedback": "&lt;p&gt;To calculate this equivalence it is necessary to multiply the dl by 10:&lt;/p&gt;&lt;p style=\"text-align: center\"&gt;{{Q3}} dl = {{Q3}} × 10 = {{function}} cl&lt;/p&gt;"
            },
            {
                "name": "A1",
                "label": "{{function}}",
                "function": "{{Q1}}*10",
                "feedback": "&lt;p&gt;To calculate this equivalence it is necessary to multiply the liters by 10:&lt;/p&gt;&lt;p style=\"text-align: center\"&gt;{{Q1}} l = {{Q1}} × 10 = {{function}} dl&lt;/p&gt;"
            }
        ],
        "uniques": true
    },
    "algorithm": {
        "name": "calculateOperation",
        "params": {
            "method": "equivLiteral",
            "keyboard": "NUMERICAL"
        }
    }
}</v>
      </c>
      <c r="AA464" s="83" t="s">
        <v>2312</v>
      </c>
      <c r="AB464" s="21" t="str">
        <f t="shared" si="2"/>
        <v>M3-MyM-5b-E-2</v>
      </c>
      <c r="AC464" s="21" t="str">
        <f t="shared" si="3"/>
        <v>M3-MyM-5b-E-2-EN</v>
      </c>
      <c r="AD464" s="20" t="s">
        <v>47</v>
      </c>
      <c r="AE464" s="23"/>
      <c r="AF464" s="9" t="s">
        <v>48</v>
      </c>
      <c r="AG464" s="9"/>
    </row>
    <row r="465" ht="112.5" customHeight="1">
      <c r="A465" s="9" t="s">
        <v>2294</v>
      </c>
      <c r="B465" s="77" t="s">
        <v>2295</v>
      </c>
      <c r="C465" s="9" t="s">
        <v>50</v>
      </c>
      <c r="D465" s="10" t="s">
        <v>36</v>
      </c>
      <c r="E465" s="11"/>
      <c r="F465" s="12" t="s">
        <v>2313</v>
      </c>
      <c r="G465" s="12"/>
      <c r="H465" s="8"/>
      <c r="I465" s="11" t="s">
        <v>38</v>
      </c>
      <c r="J465" s="11" t="s">
        <v>92</v>
      </c>
      <c r="K465" s="12" t="s">
        <v>2314</v>
      </c>
      <c r="L465" s="13" t="s">
        <v>2315</v>
      </c>
      <c r="M465" s="11" t="s">
        <v>42</v>
      </c>
      <c r="N465" s="8" t="s">
        <v>2305</v>
      </c>
      <c r="O465" s="8" t="s">
        <v>2316</v>
      </c>
      <c r="P465" s="18"/>
      <c r="Q465" s="21"/>
      <c r="R465" s="18"/>
      <c r="S465" s="18"/>
      <c r="T465" s="18"/>
      <c r="U465" s="18"/>
      <c r="V465" s="18"/>
      <c r="W465" s="18"/>
      <c r="X465" s="21"/>
      <c r="Y465" s="20" t="s">
        <v>2023</v>
      </c>
      <c r="Z465" s="13" t="str">
        <f t="shared" si="1"/>
        <v>{
    "id": "M3-MyM-5b-E-3-EN",
    "stimulus": "&lt;p&gt;Calculate the following conversions.&lt;/p&gt;",
    "template": "&lt;p style=\"text-align: center\"&gt;{{Q2}} l = {{response}} cl&lt;/p&gt;&lt;p style=\"text-align: center\"&gt;{{Q3}} dl = {{response}} cl&lt;/p&gt;",
    "hint": "&lt;p&gt;The equivalence between liters, deciliters and centiliters is as follows:&lt;/p&gt;&lt;p style=\"text-align: center\"&gt;1 l = 10 dl = 100 cl&lt;/p&gt;",
    "feedback": "&lt;p&gt;The equivalence between liters, deciliters and centiliters is as follows:&lt;/p&gt;&lt;p style=\"text-align: center\"&gt;1 l = 10 dl = 100 cl&lt;/p&gt;",
    "seed": {
        "parameters": [
            {
                "name": "Q2",
                "label": null,
                "min": 10,
                "max": 200,
                "step": 1
            },
            {
                "name": "Q3",
                "label": null,
                "min": 10,
                "max": 200,
                "step": 1
            }
        ],
        "calculated": [
            {
                "name": "A2",
                "label": "{{function}}",
                "function": "{{Q2}}*100",
                "feedback": "&lt;p&gt;To calculate this equivalence it is necessary to multiply the liters by 100:&lt;/p&gt;&lt;p style=\"text-align: center\"&gt;{{Q2}} l = {{Q2}} × 100 = {{function}} cl&lt;/p&gt;"
            },
            {
                "name": "A3",
                "label": "{{function}}",
                "function": "{{Q3}}*10",
                "feedback": "&lt;p&gt;To calculate this equivalence it is necessary to multiply the dl by 10:&lt;/p&gt;&lt;p style=\"text-align: center\"&gt;{{Q3}} dl = {{Q3}} × 10 = {{function}} cl&lt;/p&gt;"
            }
        ],
        "uniques": true
    },
    "algorithm": {
        "name": "calculateOperation",
        "params": {
            "method": "equivLiteral",
            "keyboard": "NUMERICAL"
        }
    }
}</v>
      </c>
      <c r="AA465" s="83" t="s">
        <v>2317</v>
      </c>
      <c r="AB465" s="21" t="str">
        <f t="shared" si="2"/>
        <v>M3-MyM-5b-E-3</v>
      </c>
      <c r="AC465" s="21" t="str">
        <f t="shared" si="3"/>
        <v>M3-MyM-5b-E-3-EN</v>
      </c>
      <c r="AD465" s="20" t="s">
        <v>47</v>
      </c>
      <c r="AE465" s="23"/>
      <c r="AF465" s="9" t="s">
        <v>48</v>
      </c>
      <c r="AG465" s="9"/>
    </row>
    <row r="466" ht="112.5" customHeight="1">
      <c r="A466" s="9" t="s">
        <v>2294</v>
      </c>
      <c r="B466" s="77" t="s">
        <v>2295</v>
      </c>
      <c r="C466" s="9" t="s">
        <v>68</v>
      </c>
      <c r="D466" s="10" t="s">
        <v>36</v>
      </c>
      <c r="E466" s="11"/>
      <c r="F466" s="22" t="s">
        <v>2318</v>
      </c>
      <c r="G466" s="22"/>
      <c r="H466" s="24"/>
      <c r="I466" s="23" t="s">
        <v>38</v>
      </c>
      <c r="J466" s="23" t="s">
        <v>92</v>
      </c>
      <c r="K466" s="24" t="s">
        <v>2319</v>
      </c>
      <c r="L466" s="32" t="s">
        <v>2320</v>
      </c>
      <c r="M466" s="25" t="s">
        <v>322</v>
      </c>
      <c r="N466" s="18"/>
      <c r="O466" s="18"/>
      <c r="P466" s="18"/>
      <c r="Q466" s="21"/>
      <c r="R466" s="68"/>
      <c r="S466" s="68" t="s">
        <v>2321</v>
      </c>
      <c r="T466" s="68" t="s">
        <v>2322</v>
      </c>
      <c r="U466" s="22" t="s">
        <v>2323</v>
      </c>
      <c r="V466" s="22" t="s">
        <v>2324</v>
      </c>
      <c r="W466" s="18"/>
      <c r="X466" s="21"/>
      <c r="Y466" s="20" t="s">
        <v>2023</v>
      </c>
      <c r="Z466" s="13" t="str">
        <f t="shared" si="1"/>
        <v>{
    "id": "M3-MyM-5b-A-1-EN",
    "seed": {
        "parameters": [
            {
                "name": "Q1",
                "label": null,
                "min": 5,
                "max": 20,
                "step": 1
            }
        ],
        "uniques": true
    },
    "scaffolding": [
        {
            "id": "step-0",
            "stimulus": "&lt;p&gt;A bottle contains {{Q1}} dl of water. How many centiliters does this equal?&lt;/p&gt;",
            "template": "&lt;p&gt;In the bottle there are {{response}} cl of water.&lt;/p&gt;",
            "seed": {
                "calculated": [
                    {
                        "name": "0-A1",
                        "label": "{{function}}",
                        "function": "{{Q1}}*10"
                    }
                ]
            },
            "algorithm": {
                "name": "calculateOperation",
                "params": {
                    "method": "equivLiteral",
                    "keyboard": "NUMERICAL"
                }
            }
        },
        {
            "id": "step-1",
            "stimulus": "&lt;p&gt;How much water does the bottle contain?&lt;/p&gt;",
            "template": "&lt;p&gt;Contains {{response}} dl.&lt;/p&gt;",
            "seed": {
                "calculated": [
                    {
                        "name": "1-A1",
                        "label": "{{function}}",
                        "function": "{{Q1}}"
                    }
                ]
            },
            "algorithm": {
                "name": "calculateOperation",
                "params": {
                    "method": "equivLiteral",
                    "keyboard": "NUMERICAL"
                }
            }
        },
        {
            "id": "step-2",
            "stimulus": "&lt;p&gt;What does the statement ask for?&lt;/p&gt;",
            "seed": {
                "calculated": [
                    {
                        "name": "2-A1",
                        "label": "&lt;p&gt;Convert deciliters to centiliters.&lt;/p&gt;"
                    },
                    {
                        "name": "2-A2",
                        "label": "&lt;p&gt;Convert deciliters to milliliters.&lt;/p&gt;",
                        "incorrect": true
                    },
                    {
                        "name": "2-A3",
                        "label": "&lt;p&gt;Convert deciliters to liters.&lt;/p&gt;",
                        "incorrect": true
                    }
                ]
            },
            "algorithm": {
                "name": "trueFalse",
                "template": "Multiple choice – standard"
            }
        },
        {
            "id": "step-3",
            "stimulus": "&lt;p&gt;To make this conversion, which equivalence is correct?&lt;/p&gt;",
            "seed": {
                "calculated": [
                    {
                        "name": "3-A1",
                        "label": "&lt;p style=\"text-align: center\"&gt;1 dl = 10 cl&lt;/p&gt;"
                    },
                    {
                        "name": "3-A2",
                        "label": "&lt;p style=\"text-align: center\"&gt;10 dl = 1 cl&lt;/p&gt;",
                        "incorrect": true
                    },
                    {
                        "name": "3-A3",
                        "label": "&lt;p style=\"text-align: center\"&gt;1 dl = 100 cl&lt;/p&gt;",
                        "incorrect": true
                    }
                ]
            },
            "algorithm": {
                "name": "trueFalse",
                "template": "Multiple choice – standard"
            }
        },
        {
            "id": "step-4",
            "stimulus": "&lt;p&gt;Calculate, therefore, how many centiliters are in the bottle.&lt;/p&gt;",
            "template": "&lt;p style=\"text-align: center\"&gt;{{Q1}} dl × 10 = {{response}} cl&lt;/p&gt;",
            "seed": {
                "calculated": [
                    {
                        "name": "4-A1",
                        "label": "{{function}}",
                        "function": "{{Q1}}*10"
                    }
                ]
            },
            "algorithm": {
                "name": "calculateOperation",
                "params": {
                    "method": "equivLiteral",
                    "keyboard": "NUMERICAL"
                }
            }
        }
    ]
}</v>
      </c>
      <c r="AA466" s="83" t="s">
        <v>2325</v>
      </c>
      <c r="AB466" s="21" t="str">
        <f t="shared" si="2"/>
        <v>M3-MyM-5b-A-1</v>
      </c>
      <c r="AC466" s="21" t="str">
        <f t="shared" si="3"/>
        <v>M3-MyM-5b-A-1-EN</v>
      </c>
      <c r="AD466" s="20" t="s">
        <v>47</v>
      </c>
      <c r="AE466" s="23"/>
      <c r="AF466" s="9" t="s">
        <v>48</v>
      </c>
      <c r="AG466" s="9"/>
    </row>
    <row r="467" ht="112.5" customHeight="1">
      <c r="A467" s="9" t="s">
        <v>2294</v>
      </c>
      <c r="B467" s="77" t="s">
        <v>2295</v>
      </c>
      <c r="C467" s="9" t="s">
        <v>68</v>
      </c>
      <c r="D467" s="10" t="s">
        <v>36</v>
      </c>
      <c r="E467" s="11"/>
      <c r="F467" s="22" t="s">
        <v>2326</v>
      </c>
      <c r="G467" s="22"/>
      <c r="H467" s="36"/>
      <c r="I467" s="23" t="s">
        <v>38</v>
      </c>
      <c r="J467" s="23" t="s">
        <v>92</v>
      </c>
      <c r="K467" s="24" t="s">
        <v>2327</v>
      </c>
      <c r="L467" s="32" t="s">
        <v>2328</v>
      </c>
      <c r="M467" s="20" t="s">
        <v>322</v>
      </c>
      <c r="N467" s="18"/>
      <c r="O467" s="18"/>
      <c r="P467" s="18"/>
      <c r="Q467" s="21"/>
      <c r="R467" s="22"/>
      <c r="S467" s="22" t="s">
        <v>2329</v>
      </c>
      <c r="T467" s="68" t="s">
        <v>2330</v>
      </c>
      <c r="U467" s="59" t="s">
        <v>2331</v>
      </c>
      <c r="V467" s="59" t="s">
        <v>2332</v>
      </c>
      <c r="W467" s="18"/>
      <c r="X467" s="21"/>
      <c r="Y467" s="20" t="s">
        <v>2023</v>
      </c>
      <c r="Z467" s="13" t="str">
        <f t="shared" si="1"/>
        <v>{
    "id": "M3-MyM-5b-A-2-EN",
    "seed": {
        "parameters": [
            {
                "name": "Q1",
                "label": null,
                "min": 10,
                "max": 25,
                "step": 1
            }
        ],
        "uniques": true
    },
    "scaffolding": [
        {
            "id": "step-0",
            "stimulus": "&lt;p&gt;Sebastian has filled a pitcher with {{Q1}} dl of water. How many centiliters does that equal?&lt;/p&gt;",
            "template": "&lt;p&gt;The jug contains {{response}} cl of water.&lt;/p&gt;",
            "seed": {
                "calculated": [
                    {
                        "name": "0-A1",
                        "label": "{{function}}",
                        "function": "{{Q1}}*10"
                    }
                ]
            },
            "algorithm": {
                "name": "calculateOperation",
                "params": {
                    "method": "equivLiteral",
                    "keyboard": "NUMERICAL"
                }
            }
        },
        {
            "id": "step-1",
            "stimulus": "&lt;p&gt;How much water does the pitcher Sebastian filled contain?&lt;/p&gt;",
            "template": "&lt;p&gt;Contains {{response}} dl of water.&lt;/p&gt;",
            "seed": {
                "calculated": [
                    {
                        "name": "1-A1",
                        "label": "{{function}}",
                        "function": "{{Q1}}"
                    }
                ]
            },
            "algorithm": {
                "name": "calculateOperation",
                "params": {
                    "method": "equivLiteral",
                    "keyboard": "NUMERICAL"
                }
            }
        },
        {
            "id": "step-2",
            "stimulus": "&lt;p&gt;What does the statement ask for?&lt;/p&gt;",
            "seed": {
                "calculated": [
                    {
                        "name": "2-A1",
                        "label": "&lt;p&gt;Convert deciliters to centiliters.&lt;/p&gt;"
                    },
                    {
                        "name": "2-A2",
                        "label": "&lt;p&gt;Convert deciliters to milliliters.&lt;/p&gt;",
                        "incorrect": true
                    },
                    {
                        "name": "2-A3",
                        "label": "&lt;p&gt;Convert deciliters to liters.&lt;/p&gt;",
                        "incorrect": true
                    }
                ]
            },
            "algorithm": {
                "name": "trueFalse",
                "template": "Multiple choice – standard"
            }
        },
        {
            "id": "step-3",
            "stimulus": "&lt;p&gt;To make this conversion, which of these equivalences is correct?&lt;/p&gt;",
            "seed": {
                "calculated": [
                    {
                        "name": "3-A1",
                        "label": "&lt;p style=\"text-align: center\"&gt;1 dl = 10 cl&lt;/p&gt;"
                    },
                    {
                        "name": "3-A2",
                        "label": "&lt;p style=\"text-align: center\"&gt;1 dl = 100 cl&lt;/p&gt;",
                        "incorrect": true
                    },
                    {
                        "name": "3-A3",
                        "label": "&lt;p style=\"text-align: center\"&gt;10 dl = 10 cl&lt;/p&gt;",
                        "incorrect": true
                    }
                ]
            },
            "algorithm": {
                "name": "trueFalse",
                "template": "Multiple choice – standard"
            }
        },
        {
            "id": "step-4",
            "stimulus": "&lt;p&gt;Calculate, therefore, how many centiliters are in the pitcher of water.&lt;/p&gt;",
            "template": "&lt;p style=\"text-align: center\"&gt;{{Q1}} dl × 10 = {{response}} cl&lt;/p&gt;",
            "seed": {
                "calculated": [
                    {
                        "name": "4-A1",
                        "label": "{{function}}",
                        "function": "{{Q1}}*10"
                    }
                ]
            },
            "algorithm": {
                "name": "calculateOperation",
                "params": {
                    "method": "equivLiteral",
                    "keyboard": "NUMERICAL"
                }
            }
        }
    ]
}</v>
      </c>
      <c r="AA467" s="83" t="s">
        <v>2333</v>
      </c>
      <c r="AB467" s="21" t="str">
        <f t="shared" si="2"/>
        <v>M3-MyM-5b-A-2</v>
      </c>
      <c r="AC467" s="21" t="str">
        <f t="shared" si="3"/>
        <v>M3-MyM-5b-A-2-EN</v>
      </c>
      <c r="AD467" s="20" t="s">
        <v>47</v>
      </c>
      <c r="AE467" s="23"/>
      <c r="AF467" s="9" t="s">
        <v>48</v>
      </c>
      <c r="AG467" s="9"/>
    </row>
    <row r="468" ht="112.5" customHeight="1">
      <c r="A468" s="9" t="s">
        <v>2294</v>
      </c>
      <c r="B468" s="77" t="s">
        <v>2295</v>
      </c>
      <c r="C468" s="9" t="s">
        <v>68</v>
      </c>
      <c r="D468" s="10" t="s">
        <v>36</v>
      </c>
      <c r="E468" s="11"/>
      <c r="F468" s="22" t="s">
        <v>2334</v>
      </c>
      <c r="G468" s="22"/>
      <c r="H468" s="68" t="s">
        <v>2335</v>
      </c>
      <c r="I468" s="23" t="s">
        <v>38</v>
      </c>
      <c r="J468" s="23" t="s">
        <v>92</v>
      </c>
      <c r="K468" s="24" t="s">
        <v>2336</v>
      </c>
      <c r="L468" s="32" t="s">
        <v>2337</v>
      </c>
      <c r="M468" s="25" t="s">
        <v>322</v>
      </c>
      <c r="N468" s="18"/>
      <c r="O468" s="18"/>
      <c r="P468" s="18"/>
      <c r="Q468" s="21"/>
      <c r="R468" s="22"/>
      <c r="S468" s="22" t="s">
        <v>2338</v>
      </c>
      <c r="T468" s="68" t="s">
        <v>2339</v>
      </c>
      <c r="U468" s="59" t="s">
        <v>2340</v>
      </c>
      <c r="V468" s="59" t="s">
        <v>2341</v>
      </c>
      <c r="W468" s="18"/>
      <c r="X468" s="21"/>
      <c r="Y468" s="20" t="s">
        <v>2023</v>
      </c>
      <c r="Z468" s="13" t="str">
        <f t="shared" si="1"/>
        <v>{
    "id": "M3-MyM-5b-A-3-EN",
    "seed": {
        "parameters": [
            {
                "name": "Q1",
                "label": null,
                "min": 100,
                "max": 200,
                "step": 1
            }
        ],
        "uniques": true
    },
    "scaffolding": [
        {
            "id": "step-0",
            "stimulus": "&lt;p&gt;There are &lt;span class=\"no-break\"&gt;{{Q1}} l&lt;/span&gt; of water left in the tank of a fire truck. How many centiliters does this equal?&lt;/p&gt;",
            "template": "&lt;p&gt;There is &lt;span class=\"no-break\"&gt;{{response}} cl&lt;/span&gt; of water left.&lt;/p&gt;",
            "seed": {
                "calculated": [
                    {
                        "name": "0-A1",
                        "label": "{{function}}",
                        "function": "{{Q1}}*100"
                    }
                ]
            },
            "algorithm": {
                "name": "calculateOperation",
                "params": {
                    "method": "equivLiteral",
                    "keyboard": "NUMERICAL"
                }
            }
        },
        {
            "id": "step-1",
            "stimulus": "&lt;p&gt;How many liters of water are left in the tanker?&lt;/p&gt;",
            "template": "&lt;p style=\"text-align: center\"&gt;{{response}} l remaining&lt;/p&gt;",
            "seed": {
                "calculated": [
                    {
                        "name": "1-A1",
                        "label": "{{function}}",
                        "function": "{{Q1}}"
                    }
                ]
            },
            "algorithm": {
                "name": "calculateOperation",
                "params": {
                    "method": "equivLiteral",
                    "keyboard": "NUMERICAL"
                }
            }
        },
        {
            "id": "step-2",
            "stimulus": "&lt;p&gt;What does the statement ask for?&lt;/p&gt;",
            "seed": {
                "calculated": [
                    {
                        "name": "2-A1",
                        "label": "&lt;p&gt;Convert liters to centiliters.&lt;/p&gt;"
                    },
                    {
                        "name": "2-A2",
                        "label": "&lt;p&gt;Convert liters to milliliters.&lt;/p&gt;",
                        "incorrect": true
                    },
                    {
                        "name": "2-A3",
                        "label": "&lt;p&gt;Convert liters to deciliters.&lt;/p&gt;",
                        "incorrect": true
                    }
                ]
            },
            "algorithm": {
                "name": "trueFalse",
                "template": "Multiple choice – standard"
            }
        },
        {
            "id": "step-3",
            "stimulus": "&lt;p&gt;To make this conversion, which of these equivalences is correct?&lt;/p&gt;",
            "seed": {
                "calculated": [
                    {
                        "name": "3-A1",
                        "label": "&lt;p style=\"text-align: center\"&gt;1 l = 100 cl&lt;/p&gt;"
                    },
                    {
                        "name": "3-A2",
                        "label": "&lt;p style=\"text-align: center\"&gt;1 l = 10 cl&lt;/p&gt;",
                        "incorrect": true
                    },
                    {
                        "name": "3-A3",
                        "label": "&lt;p style=\"text-align: center\"&gt;10 l = 100 cl&lt;/p&gt;",
                        "incorrect": true
                    }
                ]
            },
            "algorithm": {
                "name": "trueFalse",
                "template": "Multiple choice – standard"
            }
        },
        {
            "id": "step-4",
            "stimulus": "&lt;p&gt;Calculate, therefore, how many centiliters of water are left in the tank.&lt;/p&gt;",
            "template": "&lt;p style=\"text-align: center\"&gt;{{Q1}} l × 100 = {{response}} cl&lt;/p&gt;",
            "seed": {
                "calculated": [
                    {
                        "name": "4-A1",
                        "label": "{{function}}",
                        "function": "{{Q1}}*100"
                    }
                ]
            },
            "algorithm": {
                "name": "calculateOperation",
                "params": {
                    "method": "equivLiteral",
                    "keyboard": "NUMERICAL"
                }
            }
        }
    ]
}</v>
      </c>
      <c r="AA468" s="83" t="s">
        <v>2342</v>
      </c>
      <c r="AB468" s="21" t="str">
        <f t="shared" si="2"/>
        <v>M3-MyM-5b-A-3</v>
      </c>
      <c r="AC468" s="21" t="str">
        <f t="shared" si="3"/>
        <v>M3-MyM-5b-A-3-EN</v>
      </c>
      <c r="AD468" s="20" t="s">
        <v>47</v>
      </c>
      <c r="AE468" s="23"/>
      <c r="AF468" s="9" t="s">
        <v>48</v>
      </c>
      <c r="AG468" s="9"/>
    </row>
    <row r="469" ht="112.5" customHeight="1">
      <c r="A469" s="23" t="s">
        <v>2343</v>
      </c>
      <c r="B469" s="74" t="s">
        <v>2344</v>
      </c>
      <c r="C469" s="35" t="s">
        <v>35</v>
      </c>
      <c r="D469" s="10" t="s">
        <v>36</v>
      </c>
      <c r="E469" s="11"/>
      <c r="F469" s="22" t="s">
        <v>2345</v>
      </c>
      <c r="G469" s="13" t="s">
        <v>2346</v>
      </c>
      <c r="H469" s="19"/>
      <c r="I469" s="23" t="s">
        <v>38</v>
      </c>
      <c r="J469" s="23" t="s">
        <v>456</v>
      </c>
      <c r="K469" s="24" t="s">
        <v>2347</v>
      </c>
      <c r="L469" s="24" t="s">
        <v>2348</v>
      </c>
      <c r="M469" s="25" t="s">
        <v>42</v>
      </c>
      <c r="N469" s="59" t="s">
        <v>2349</v>
      </c>
      <c r="O469" s="59" t="s">
        <v>2349</v>
      </c>
      <c r="P469" s="18"/>
      <c r="Q469" s="21"/>
      <c r="R469" s="8"/>
      <c r="S469" s="8"/>
      <c r="T469" s="8"/>
      <c r="U469" s="8"/>
      <c r="V469" s="8"/>
      <c r="W469" s="8"/>
      <c r="X469" s="19"/>
      <c r="Y469" s="20" t="s">
        <v>2023</v>
      </c>
      <c r="Z469" s="13" t="str">
        <f t="shared" si="1"/>
        <v>{
    "id": "M3-MyM-22a-I-1-EN",
    "stimulus": "&lt;p&gt;Drag the appropriate unit of capacity for each situation.&lt;/p&gt;",
    "template": "&lt;p&gt;{{Q1}}&lt;/p&gt;{{Q2}}&lt;/p&gt;",
    "hint": "The most common volume of a bottle of water is 1 l. A milliliter is one thousandth of that amount.",
    "feedback": "The most common volume of a bottle of water is 1 l. A milliliter is one thousandth of that amount.",
    "seed": {
        "parameters": [
            {
                "name": "Q1",
                "label": null,
                "list": [
                    "A glass contains 200 {{response}} of water.",
                    "To wash her clothes, Chris usually puts 75 {{response}} of detergent in the washing machine.",
                    "A tube of toothpaste has a capacity of 100 {{response}}."
                ]
            },
            {
                "name": "Q2",
                "label": null,
                "list": [
                    "Pedro's bathtub has a maximum capacity of 200 {{response}}.",
                    "Nick's pool has a capacity of 2000 {{response}}.",
                    "Irene has a jug of 4 {{response}}."
                ]
            }
        ],
        "calculated": [
            {
                "name": "A1",
                "label": "ml",
                "function": ""
            },
            {
                "name": "A2",
                "label": "l",
                "function": ""
            }
        ],
        "uniques": true
    },
    "algorithm": {
        "name": "calculateOperation",
        "template": "Cloze with drag &amp; drop"
    }
}</v>
      </c>
      <c r="AA469" s="8" t="s">
        <v>2350</v>
      </c>
      <c r="AB469" s="21" t="str">
        <f t="shared" si="2"/>
        <v>M3-MyM-22a-I-1</v>
      </c>
      <c r="AC469" s="21" t="str">
        <f t="shared" si="3"/>
        <v>M3-MyM-22a-I-1-EN</v>
      </c>
      <c r="AD469" s="20"/>
      <c r="AE469" s="9"/>
      <c r="AF469" s="9"/>
      <c r="AG469" s="9" t="s">
        <v>49</v>
      </c>
    </row>
    <row r="470" ht="112.5" customHeight="1">
      <c r="A470" s="23" t="s">
        <v>2343</v>
      </c>
      <c r="B470" s="74" t="s">
        <v>2344</v>
      </c>
      <c r="C470" s="35" t="s">
        <v>35</v>
      </c>
      <c r="D470" s="10" t="s">
        <v>36</v>
      </c>
      <c r="E470" s="11"/>
      <c r="F470" s="22" t="s">
        <v>2345</v>
      </c>
      <c r="G470" s="13" t="s">
        <v>2351</v>
      </c>
      <c r="H470" s="19"/>
      <c r="I470" s="23" t="s">
        <v>38</v>
      </c>
      <c r="J470" s="23" t="s">
        <v>456</v>
      </c>
      <c r="K470" s="24" t="s">
        <v>2347</v>
      </c>
      <c r="L470" s="22" t="s">
        <v>2352</v>
      </c>
      <c r="M470" s="25" t="s">
        <v>42</v>
      </c>
      <c r="N470" s="59" t="s">
        <v>2349</v>
      </c>
      <c r="O470" s="59" t="s">
        <v>2349</v>
      </c>
      <c r="P470" s="18"/>
      <c r="Q470" s="21"/>
      <c r="R470" s="8"/>
      <c r="S470" s="8"/>
      <c r="T470" s="8"/>
      <c r="U470" s="8"/>
      <c r="V470" s="8"/>
      <c r="W470" s="8"/>
      <c r="X470" s="19"/>
      <c r="Y470" s="20" t="s">
        <v>2023</v>
      </c>
      <c r="Z470" s="13" t="str">
        <f t="shared" si="1"/>
        <v>{
    "id": "M3-MyM-22a-I-2-EN",
    "stimulus": "&lt;p&gt;Drag the appropriate unit of capacity for each situation.&lt;/p&gt;",
    "template": "&lt;p&gt;{{Q2}}&lt;/p&gt;{{Q1}}&lt;/p&gt;",
    "hint": "The most common volume of a bottle of water is 1 l. A milliliter is one thousandth of that amount.",
    "feedback": "The most common volume of a bottle of water is 1 l. A milliliter is one thousandth of that amount.",
    "seed": {
        "parameters": [
            {
                "name": "Q1",
                "label": null,
                "list": [
                    "A glass contains 200 {{response}} of water.",
                    "To wash her clothes, Chris usually puts 75 {{response}} of detergent in the washing machine.",
                    "A tube of toothpaste has a capacity of 100 {{response}}."
                ]
            },
            {
                "name": "Q2",
                "label": null,
                "list": [
                    "Pedro's bathtub has a maximum capacity of 200 {{response}}.",
                    "Nick's pool has a capacity of 2000 {{response}}.",
                    "Irene has a jug of 4 {{response}}."
                ]
            }
        ],
        "calculated": [
            {
                "name": "A1",
                "label": "l",
                "function": ""
            },
            {
                "name": "A2",
                "label": "ml",
                "function": ""
            }
        ],
        "uniques": true
    },
    "algorithm": {
        "name": "calculateOperation",
        "template": "Cloze with drag &amp; drop"
    }
}</v>
      </c>
      <c r="AA470" s="8" t="s">
        <v>2353</v>
      </c>
      <c r="AB470" s="21" t="str">
        <f t="shared" si="2"/>
        <v>M3-MyM-22a-I-2</v>
      </c>
      <c r="AC470" s="21" t="str">
        <f t="shared" si="3"/>
        <v>M3-MyM-22a-I-2-EN</v>
      </c>
      <c r="AD470" s="20"/>
      <c r="AE470" s="9"/>
      <c r="AF470" s="9"/>
      <c r="AG470" s="9" t="s">
        <v>49</v>
      </c>
    </row>
    <row r="471" ht="112.5" customHeight="1">
      <c r="A471" s="23" t="s">
        <v>2343</v>
      </c>
      <c r="B471" s="74" t="s">
        <v>2344</v>
      </c>
      <c r="C471" s="89" t="s">
        <v>50</v>
      </c>
      <c r="D471" s="10" t="s">
        <v>36</v>
      </c>
      <c r="E471" s="11"/>
      <c r="F471" s="22" t="s">
        <v>2354</v>
      </c>
      <c r="G471" s="13" t="s">
        <v>2355</v>
      </c>
      <c r="H471" s="19"/>
      <c r="I471" s="23" t="s">
        <v>38</v>
      </c>
      <c r="J471" s="23" t="s">
        <v>2071</v>
      </c>
      <c r="K471" s="24" t="s">
        <v>2356</v>
      </c>
      <c r="L471" s="24" t="s">
        <v>2357</v>
      </c>
      <c r="M471" s="25" t="s">
        <v>42</v>
      </c>
      <c r="N471" s="59" t="s">
        <v>2349</v>
      </c>
      <c r="O471" s="59" t="s">
        <v>2349</v>
      </c>
      <c r="P471" s="18"/>
      <c r="Q471" s="21"/>
      <c r="R471" s="8"/>
      <c r="S471" s="8"/>
      <c r="T471" s="8"/>
      <c r="U471" s="8"/>
      <c r="V471" s="8"/>
      <c r="W471" s="8"/>
      <c r="X471" s="19"/>
      <c r="Y471" s="20" t="s">
        <v>2023</v>
      </c>
      <c r="Z471" s="13" t="str">
        <f t="shared" si="1"/>
        <v>{
    "id": "M3-MyM-22a-E-1-EN",
    "stimulus": "&lt;p&gt;Select the correct option.&lt;/p&gt;",
    "template": "&lt;p&gt;{{Q1}}",
    "hint": "&lt;p&gt;The most common volume of a bottle of water is 1 liter (l).&lt;/p&gt;&lt;p&gt;1 milliliter (ml) is one thousandth of that amount.&lt;/p&gt;",
    "feedback": "&lt;p&gt;The most common volume of a bottle of water is &lt;b&gt;1 liter&lt;/b&gt; (l).&lt;/p&gt;&lt;p&gt;&lt;b&gt;1 milliliter&lt;/b&gt; (ml) is one thousandth of that amount.&lt;/p&gt;",
    "seed": {
        "parameters": [
            {
                "name": "Q1",
                "label": null,
                "list": [
                    "A glass contains 200 {{response}} of water.",
                    "To wash her clothes, Chris usually puts 75 {{response}} of detergent in the washing machine.",
                    "A tube of toothpaste has a capacity of 100 {{response}}."
                ]
            }
        ],
        "calculated": [
            {
                "name": "A1",
                "label": "ml",
                "function": "",
                "group": 1
            },
            {
                "name": "A2",
                "label": "l",
                "function": "",
                "group": 1,
                "incorrect": true
            }
        ],
        "uniques": true
    },
    "algorithm": {
        "name": "groupResponses",
        "template": "Cloze with drop down"
    }
}</v>
      </c>
      <c r="AA471" s="8" t="s">
        <v>2358</v>
      </c>
      <c r="AB471" s="21" t="str">
        <f t="shared" si="2"/>
        <v>M3-MyM-22a-E-1</v>
      </c>
      <c r="AC471" s="21" t="str">
        <f t="shared" si="3"/>
        <v>M3-MyM-22a-E-1-EN</v>
      </c>
      <c r="AD471" s="20"/>
      <c r="AE471" s="9"/>
      <c r="AF471" s="9"/>
      <c r="AG471" s="9" t="s">
        <v>49</v>
      </c>
    </row>
    <row r="472" ht="112.5" customHeight="1">
      <c r="A472" s="23" t="s">
        <v>2343</v>
      </c>
      <c r="B472" s="74" t="s">
        <v>2344</v>
      </c>
      <c r="C472" s="37" t="s">
        <v>50</v>
      </c>
      <c r="D472" s="10" t="s">
        <v>36</v>
      </c>
      <c r="E472" s="11"/>
      <c r="F472" s="22" t="s">
        <v>2354</v>
      </c>
      <c r="G472" s="13" t="s">
        <v>2355</v>
      </c>
      <c r="H472" s="19"/>
      <c r="I472" s="23" t="s">
        <v>38</v>
      </c>
      <c r="J472" s="23" t="s">
        <v>2071</v>
      </c>
      <c r="K472" s="24" t="s">
        <v>2359</v>
      </c>
      <c r="L472" s="24" t="s">
        <v>2360</v>
      </c>
      <c r="M472" s="25" t="s">
        <v>42</v>
      </c>
      <c r="N472" s="59" t="s">
        <v>2349</v>
      </c>
      <c r="O472" s="59" t="s">
        <v>2349</v>
      </c>
      <c r="P472" s="18"/>
      <c r="Q472" s="21"/>
      <c r="R472" s="8"/>
      <c r="S472" s="8"/>
      <c r="T472" s="8"/>
      <c r="U472" s="8"/>
      <c r="V472" s="8"/>
      <c r="W472" s="8"/>
      <c r="X472" s="19"/>
      <c r="Y472" s="20" t="s">
        <v>2023</v>
      </c>
      <c r="Z472" s="13" t="str">
        <f t="shared" si="1"/>
        <v>{
    "id": "M3-MyM-22a-E-2-EN",
    "stimulus": "&lt;p&gt;Select the correct option.&lt;/p&gt;",
    "template": "&lt;p&gt;{{Q1}}",
    "hint": "&lt;p&gt;The most common volume of a bottle of water is 1 liter (l).&lt;/p&gt;&lt;p&gt;1 milliliter (ml) is one thousandth of that amount.&lt;/p&gt;",
    "feedback": "&lt;p&gt;The most common volume of a bottle of water is &lt;b&gt;1 liter&lt;/b&gt; (l).&lt;/p&gt;&lt;p&gt;&lt;b&gt;1 milliliter&lt;/b&gt; (ml) is one thousandth of that amount.&lt;/p&gt;",
    "seed": {
        "parameters": [
            {
                "name": "Q1",
                "label": null,
                "list": [
                    "Pedro's bathtub has a maximum capacity of 200 {{response}}.",
                    "Nick's pool has a capacity of 2000 {{response}}.",
                    "Irene has a jug of 4 {{response}}."
                ]
            }
        ],
        "calculated": [
            {
                "name": "A1",
                "label": "l",
                "function": "",
                "group": 1
            },
            {
                "name": "A2",
                "label": "ml",
                "function": "",
                "group": 1,
                "incorrect": true
            }
        ],
        "uniques": true
    },
    "algorithm": {
        "name": "groupResponses",
        "template": "Cloze with drop down"
    }
}</v>
      </c>
      <c r="AA472" s="8" t="s">
        <v>2361</v>
      </c>
      <c r="AB472" s="21" t="str">
        <f t="shared" si="2"/>
        <v>M3-MyM-22a-E-2</v>
      </c>
      <c r="AC472" s="21" t="str">
        <f t="shared" si="3"/>
        <v>M3-MyM-22a-E-2-EN</v>
      </c>
      <c r="AD472" s="20"/>
      <c r="AE472" s="9"/>
      <c r="AF472" s="9"/>
      <c r="AG472" s="9" t="s">
        <v>49</v>
      </c>
    </row>
    <row r="473" ht="112.5" customHeight="1">
      <c r="A473" s="23" t="s">
        <v>2362</v>
      </c>
      <c r="B473" s="74" t="s">
        <v>2363</v>
      </c>
      <c r="C473" s="35" t="s">
        <v>35</v>
      </c>
      <c r="D473" s="10" t="s">
        <v>36</v>
      </c>
      <c r="E473" s="11"/>
      <c r="F473" s="22" t="s">
        <v>2364</v>
      </c>
      <c r="G473" s="13"/>
      <c r="H473" s="19"/>
      <c r="I473" s="23" t="s">
        <v>38</v>
      </c>
      <c r="J473" s="9" t="s">
        <v>2365</v>
      </c>
      <c r="K473" s="24" t="s">
        <v>2366</v>
      </c>
      <c r="L473" s="22" t="s">
        <v>2367</v>
      </c>
      <c r="M473" s="23" t="s">
        <v>42</v>
      </c>
      <c r="N473" s="68" t="s">
        <v>2368</v>
      </c>
      <c r="O473" s="22" t="s">
        <v>2368</v>
      </c>
      <c r="P473" s="18"/>
      <c r="Q473" s="21"/>
      <c r="R473" s="8"/>
      <c r="S473" s="8"/>
      <c r="T473" s="8"/>
      <c r="U473" s="8"/>
      <c r="V473" s="8"/>
      <c r="W473" s="8"/>
      <c r="X473" s="19"/>
      <c r="Y473" s="20" t="s">
        <v>2023</v>
      </c>
      <c r="Z473" s="13" t="str">
        <f t="shared" si="1"/>
        <v>{
    "id": "M3-MyM-22b-I-1-EN",
    "stimulus": "&lt;p&gt;Determine if these equivalences are correct or incorrect.&lt;/p&gt;",
    "hint": "&lt;p&gt;The equivalence between liters and milliliters is:&lt;/p&gt;&lt;p style=\"text-align: center\"&gt;1 l = 1000 ml&lt;/p&gt;",
    "feedback": "&lt;p&gt;The equivalence between liters and milliliters is:&lt;/p&gt;&lt;p style=\"text-align: center\"&gt;1 l = 1000 ml&lt;/p&gt;",
    "seed": {
        "parameters": [
            {
                "name": "Q1",
                "label": null,
                "min": 1,
                "max": 30,
                "step": 1
            },
            {
                "name": "Q2",
                "label": null,
                "min": 1,
                "max": 30,
                "step": 1
            },
            {
                "name": "Q3",
                "label": null,
                "min": 1,
                "max": 30,
                "step": 1
            },
            {
                "name": "Q4",
                "label": null,
                "min": 1,
                "max": 30,
                "step": 1
            }
        ],
        "calculated": [
            {
                "name": "T1",
                "label": "{{function}}",
                "function": "{{Q1}}*1000",
                "temp": true
            },
            {
                "name": "T2",
                "label": "{{function}}",
                "function": "{{Q2}}*1000",
                "temp": true
            },
            {
                "name": "T3",
                "label": "{{function}}",
                "function": "{{Q3}}*100",
                "temp": true
            },
            {
                "name": "T4",
                "label": "{{function}}",
                "function": "{{Q4}}*1000",
                "temp": true
            },
            {
                "name": "T5",
                "label": "{{function}}",
                "function": "{{Q3}}*1000",
                "temp": true
            },
            {
                "name": "T6",
                "label": "{{function}}",
                "function": "{{Q4}}*10",
                "temp": true
            },
            {
                "name": "A1",
                "label": "{{Q1}} l = {{T1}} ml"
            },
            {
                "name": "A2",
                "label": "{{T2}} ml = {{Q2}} l"
            },
            {
                "name": "A3",
                "label": "{{Q3}} l = {{T3}} ml",
                "function": "",
                "incorrect": true,
                "feedback": "&lt;p&gt;The correct equivalence is:&lt;/p&gt;&lt;p&gt;{{Q3}} l = {{Q3}} × 1000 = {{T5}} ml&lt;/p&gt;"
            },
            {
                "name": "A4",
                "label": "{{T4}} ml = {{T6}} l",
                "function": "",
                "incorrect": true,
                "feedback": "&lt;p&gt;The correct equivalence is:&lt;/p&gt;&lt;p&gt;{{T4}} ml = {{T4}} : 1000 = {{Q4}} l&lt;/p&gt;"
            }
        ],
        "uniques": true
    },
    "algorithm": {
        "name": "trueFalse",
        "template": "Choice matrix – inline",
        "params": {
            "countCorrect": 2,
            "countIncorrect": 1,
            "showCheckIcon": false,
            "options": [
                "Correct",
                "Incorrect"
            ]
        }
    }
}</v>
      </c>
      <c r="AA473" s="8" t="s">
        <v>2369</v>
      </c>
      <c r="AB473" s="21" t="str">
        <f t="shared" si="2"/>
        <v>M3-MyM-22b-I-1</v>
      </c>
      <c r="AC473" s="21" t="str">
        <f t="shared" si="3"/>
        <v>M3-MyM-22b-I-1-EN</v>
      </c>
      <c r="AD473" s="20"/>
      <c r="AE473" s="9"/>
      <c r="AF473" s="9"/>
      <c r="AG473" s="9" t="s">
        <v>49</v>
      </c>
    </row>
    <row r="474" ht="112.5" customHeight="1">
      <c r="A474" s="23" t="s">
        <v>2362</v>
      </c>
      <c r="B474" s="74" t="s">
        <v>2363</v>
      </c>
      <c r="C474" s="37" t="s">
        <v>50</v>
      </c>
      <c r="D474" s="10" t="s">
        <v>36</v>
      </c>
      <c r="E474" s="11"/>
      <c r="F474" s="22" t="s">
        <v>2370</v>
      </c>
      <c r="G474" s="13" t="s">
        <v>2371</v>
      </c>
      <c r="H474" s="19"/>
      <c r="I474" s="23" t="s">
        <v>38</v>
      </c>
      <c r="J474" s="23" t="s">
        <v>156</v>
      </c>
      <c r="K474" s="22" t="s">
        <v>2372</v>
      </c>
      <c r="L474" s="24" t="s">
        <v>2093</v>
      </c>
      <c r="M474" s="25" t="s">
        <v>42</v>
      </c>
      <c r="N474" s="68" t="s">
        <v>2368</v>
      </c>
      <c r="O474" s="22" t="s">
        <v>2373</v>
      </c>
      <c r="P474" s="18"/>
      <c r="Q474" s="21"/>
      <c r="R474" s="8"/>
      <c r="S474" s="8"/>
      <c r="T474" s="8"/>
      <c r="U474" s="8"/>
      <c r="V474" s="8"/>
      <c r="W474" s="8"/>
      <c r="X474" s="19"/>
      <c r="Y474" s="20" t="s">
        <v>2023</v>
      </c>
      <c r="Z474" s="13" t="str">
        <f t="shared" si="1"/>
        <v>{
    "id": "M3-MyM-22b-E-1-EN",
    "stimulus": "&lt;p&gt;Calculate the following equivalence.&lt;/p&gt;",
    "template": "&lt;p style=\"text-align: center\"&gt;{{Q1}} l = {{response}} ml&lt;/p&gt;",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1,
                "max": 30,
                "step": 1
            }
        ],
        "calculated": [
            {
                "name": "A1",
                "label": "{{function}}",
                "function": "{{Q1}}*1000"
            }
        ],
        "uniques": true
    },
    "algorithm": {
        "name": "calculateOperation",
        "params": {
            "method": "equivLiteral",
            "keyboard": "NUMERICAL"
        }
    }
}</v>
      </c>
      <c r="AA474" s="8" t="s">
        <v>2374</v>
      </c>
      <c r="AB474" s="21" t="str">
        <f t="shared" si="2"/>
        <v>M3-MyM-22b-E-1</v>
      </c>
      <c r="AC474" s="21" t="str">
        <f t="shared" si="3"/>
        <v>M3-MyM-22b-E-1-EN</v>
      </c>
      <c r="AD474" s="20"/>
      <c r="AE474" s="9"/>
      <c r="AF474" s="9"/>
      <c r="AG474" s="9" t="s">
        <v>49</v>
      </c>
    </row>
    <row r="475" ht="112.5" customHeight="1">
      <c r="A475" s="23" t="s">
        <v>2362</v>
      </c>
      <c r="B475" s="74" t="s">
        <v>2363</v>
      </c>
      <c r="C475" s="37" t="s">
        <v>50</v>
      </c>
      <c r="D475" s="10" t="s">
        <v>36</v>
      </c>
      <c r="E475" s="11"/>
      <c r="F475" s="22" t="s">
        <v>2370</v>
      </c>
      <c r="G475" s="13" t="s">
        <v>2375</v>
      </c>
      <c r="H475" s="19"/>
      <c r="I475" s="23" t="s">
        <v>38</v>
      </c>
      <c r="J475" s="23" t="s">
        <v>156</v>
      </c>
      <c r="K475" s="22" t="s">
        <v>2372</v>
      </c>
      <c r="L475" s="24" t="s">
        <v>2101</v>
      </c>
      <c r="M475" s="25" t="s">
        <v>42</v>
      </c>
      <c r="N475" s="68" t="s">
        <v>2368</v>
      </c>
      <c r="O475" s="22" t="s">
        <v>2376</v>
      </c>
      <c r="P475" s="18"/>
      <c r="Q475" s="21"/>
      <c r="R475" s="8"/>
      <c r="S475" s="8"/>
      <c r="T475" s="8"/>
      <c r="U475" s="8"/>
      <c r="V475" s="8"/>
      <c r="W475" s="8"/>
      <c r="X475" s="19"/>
      <c r="Y475" s="20" t="s">
        <v>2023</v>
      </c>
      <c r="Z475" s="13" t="str">
        <f t="shared" si="1"/>
        <v>{
    "id": "M3-MyM-22b-E-2-EN",
    "stimulus": "&lt;p&gt;Calculate the following equivalence.&lt;/p&gt;",
    "template": "&lt;p style=\"text-align: center\"&gt;{{T1}} ml = {{response}} l&lt;/p&gt;",
    "hint": "&lt;p&gt;The equivalence between liters and milliliters is:&lt;/p&gt;&lt;p style=\"text-align: center\"&gt;1 l = 1000 ml&lt;/p&gt;",
    "feedback": "&lt;p&gt;The equivalence between liters and milliliters is:&lt;/p&gt;&lt;p style=\"text-align: center\"&gt;1 l = 1000 ml&lt;/p&gt;&lt;p&gt;In this case:&lt;/p&gt;&lt;p style=\"text-align: center\"&gt;{{T1}} ml = {{T1}} : 1000 = {{Q1}} l&lt;/p&gt;",
    "seed": {
        "parameters": [
            {
                "name": "Q1",
                "label": null,
                "min": 1,
                "max": 30,
                "step": 1
            }
        ],
        "calculated": [
            {
                "name": "T1",
                "label": "{{function}}",
                "function": "{{Q1}}*1000",
                "temp": true
            },
            {
                "name": "A1",
                "label": "{{function}}",
                "function": "{{Q1}}"
            }
        ],
        "uniques": true
    },
    "algorithm": {
        "name": "calculateOperation",
        "params": {
            "method": "equivLiteral",
            "keyboard": "NUMERICAL"
        }
    }
}</v>
      </c>
      <c r="AA475" s="8" t="s">
        <v>2377</v>
      </c>
      <c r="AB475" s="21" t="str">
        <f t="shared" si="2"/>
        <v>M3-MyM-22b-E-2</v>
      </c>
      <c r="AC475" s="21" t="str">
        <f t="shared" si="3"/>
        <v>M3-MyM-22b-E-2-EN</v>
      </c>
      <c r="AD475" s="20"/>
      <c r="AE475" s="9"/>
      <c r="AF475" s="9"/>
      <c r="AG475" s="9" t="s">
        <v>49</v>
      </c>
    </row>
    <row r="476" ht="112.5" customHeight="1">
      <c r="A476" s="23" t="s">
        <v>2362</v>
      </c>
      <c r="B476" s="74" t="s">
        <v>2363</v>
      </c>
      <c r="C476" s="38" t="s">
        <v>68</v>
      </c>
      <c r="D476" s="10" t="s">
        <v>36</v>
      </c>
      <c r="E476" s="11"/>
      <c r="F476" s="22" t="s">
        <v>2378</v>
      </c>
      <c r="G476" s="13" t="s">
        <v>2379</v>
      </c>
      <c r="H476" s="19"/>
      <c r="I476" s="23" t="s">
        <v>38</v>
      </c>
      <c r="J476" s="23" t="s">
        <v>156</v>
      </c>
      <c r="K476" s="24" t="s">
        <v>2380</v>
      </c>
      <c r="L476" s="24" t="s">
        <v>2093</v>
      </c>
      <c r="M476" s="23" t="s">
        <v>42</v>
      </c>
      <c r="N476" s="68" t="s">
        <v>2368</v>
      </c>
      <c r="O476" s="22" t="s">
        <v>2381</v>
      </c>
      <c r="P476" s="18"/>
      <c r="Q476" s="21"/>
      <c r="R476" s="8"/>
      <c r="S476" s="8"/>
      <c r="T476" s="8"/>
      <c r="U476" s="8"/>
      <c r="V476" s="8"/>
      <c r="W476" s="8"/>
      <c r="X476" s="19"/>
      <c r="Y476" s="20" t="s">
        <v>2023</v>
      </c>
      <c r="Z476" s="13" t="str">
        <f t="shared" si="1"/>
        <v>{
    "id": "M3-MyM-22b-A-1-EN",
    "stimulus": "&lt;p&gt;Paula has used {{Q1}} l of water to bathe her dog. How many millilitres does this equal?&lt;/p&gt;",
    "template": "&lt;p&gt;It is equivalent to {{response}} ml of water.&lt;/p&gt;",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5,
                "max": 15,
                "step": 1
            }
        ],
        "calculated": [
            {
                "name": "A1",
                "label": "{{function}}",
                "function": "{{Q1}}*1000"
            }
        ],
        "uniques": true
    },
    "algorithm": {
        "name": "calculateOperation",
        "params": {
            "method": "equivLiteral",
            "keyboard": "NUMERICAL"
        }
    }
}</v>
      </c>
      <c r="AA476" s="8" t="s">
        <v>2382</v>
      </c>
      <c r="AB476" s="21" t="str">
        <f t="shared" si="2"/>
        <v>M3-MyM-22b-A-1</v>
      </c>
      <c r="AC476" s="21" t="str">
        <f t="shared" si="3"/>
        <v>M3-MyM-22b-A-1-EN</v>
      </c>
      <c r="AD476" s="20"/>
      <c r="AE476" s="9"/>
      <c r="AF476" s="9"/>
      <c r="AG476" s="9" t="s">
        <v>49</v>
      </c>
    </row>
    <row r="477" ht="112.5" customHeight="1">
      <c r="A477" s="23" t="s">
        <v>2362</v>
      </c>
      <c r="B477" s="74" t="s">
        <v>2363</v>
      </c>
      <c r="C477" s="38" t="s">
        <v>68</v>
      </c>
      <c r="D477" s="10" t="s">
        <v>36</v>
      </c>
      <c r="E477" s="11"/>
      <c r="F477" s="22" t="s">
        <v>2383</v>
      </c>
      <c r="G477" s="13" t="s">
        <v>2384</v>
      </c>
      <c r="H477" s="19"/>
      <c r="I477" s="23" t="s">
        <v>38</v>
      </c>
      <c r="J477" s="23" t="s">
        <v>156</v>
      </c>
      <c r="K477" s="24" t="s">
        <v>2385</v>
      </c>
      <c r="L477" s="24" t="s">
        <v>2101</v>
      </c>
      <c r="M477" s="23" t="s">
        <v>42</v>
      </c>
      <c r="N477" s="68" t="s">
        <v>2368</v>
      </c>
      <c r="O477" s="68" t="s">
        <v>2386</v>
      </c>
      <c r="P477" s="18"/>
      <c r="Q477" s="21"/>
      <c r="R477" s="8"/>
      <c r="S477" s="8"/>
      <c r="T477" s="8"/>
      <c r="U477" s="8"/>
      <c r="V477" s="8"/>
      <c r="W477" s="8"/>
      <c r="X477" s="19"/>
      <c r="Y477" s="20" t="s">
        <v>2023</v>
      </c>
      <c r="Z477" s="13" t="str">
        <f t="shared" si="1"/>
        <v>{
    "id": "M3-MyM-22b-A-2-EN",
    "stimulus": "&lt;p&gt;A milkman has milked {{T1}} ml of milk from one of his cows. How many liters are they?&lt;/p&gt;",
    "template": "&lt;p&gt;That is {{response}} l of milk.&lt;/p&gt;",
    "hint": "&lt;p&gt;The equivalence between liters and milliliters is:&lt;/p&gt;&lt;p style=\"text-align: center\"&gt;1 l = 1000 ml&lt;/p&gt;",
    "feedback": "&lt;p&gt;The equivalence between liters and milliliters is:&lt;/p&gt;&lt;p style=\"text-align: center\"&gt;1 l = 1000 ml&lt;/p&gt;&lt;p&gt;In this case:&lt;/p&gt;&lt;p style=\"text-align: center\"&gt;{{T1}} ml = {{T1}} : 1000 = {{Q1}} l&lt;/p&gt;",
    "seed": {
        "parameters": [
            {
                "name": "Q1",
                "label": null,
                "min": 30,
                "max": 50,
                "step": 1
            }
        ],
        "calculated": [
            {
                "name": "T1",
                "label": "{{function}}",
                "function": "{{Q1}}*1000",
                "temp": true
            },
            {
                "name": "A1",
                "label": "{{function}}",
                "function": "{{Q1}}"
            }
        ],
        "uniques": true
    },
    "algorithm": {
        "name": "calculateOperation",
        "params": {
            "method": "equivLiteral",
            "keyboard": "NUMERICAL"
        }
    }
}</v>
      </c>
      <c r="AA477" s="8" t="s">
        <v>2387</v>
      </c>
      <c r="AB477" s="21" t="str">
        <f t="shared" si="2"/>
        <v>M3-MyM-22b-A-2</v>
      </c>
      <c r="AC477" s="21" t="str">
        <f t="shared" si="3"/>
        <v>M3-MyM-22b-A-2-EN</v>
      </c>
      <c r="AD477" s="20"/>
      <c r="AE477" s="9"/>
      <c r="AF477" s="9"/>
      <c r="AG477" s="9" t="s">
        <v>49</v>
      </c>
    </row>
    <row r="478" ht="112.5" customHeight="1">
      <c r="A478" s="23" t="s">
        <v>2362</v>
      </c>
      <c r="B478" s="74" t="s">
        <v>2363</v>
      </c>
      <c r="C478" s="38" t="s">
        <v>68</v>
      </c>
      <c r="D478" s="10" t="s">
        <v>36</v>
      </c>
      <c r="E478" s="11"/>
      <c r="F478" s="22" t="s">
        <v>2388</v>
      </c>
      <c r="G478" s="13" t="s">
        <v>2389</v>
      </c>
      <c r="H478" s="19"/>
      <c r="I478" s="23" t="s">
        <v>38</v>
      </c>
      <c r="J478" s="23" t="s">
        <v>156</v>
      </c>
      <c r="K478" s="24" t="s">
        <v>2390</v>
      </c>
      <c r="L478" s="24" t="s">
        <v>2093</v>
      </c>
      <c r="M478" s="25" t="s">
        <v>42</v>
      </c>
      <c r="N478" s="68" t="s">
        <v>2368</v>
      </c>
      <c r="O478" s="68" t="s">
        <v>2381</v>
      </c>
      <c r="P478" s="18"/>
      <c r="Q478" s="21"/>
      <c r="R478" s="8"/>
      <c r="S478" s="8"/>
      <c r="T478" s="8"/>
      <c r="U478" s="8"/>
      <c r="V478" s="8"/>
      <c r="W478" s="8"/>
      <c r="X478" s="19"/>
      <c r="Y478" s="20" t="s">
        <v>2023</v>
      </c>
      <c r="Z478" s="13" t="str">
        <f t="shared" si="1"/>
        <v>{
    "id": "M3-MyM-22b-A-3-EN",
    "stimulus": "&lt;p&gt;In one morning, a coffee shop has served {{Q1}} l of coffee to its customers. How many milliliters does this equal to?&lt;/p&gt;",
    "template": "&lt;p&gt;It is {{response}} ml of coffee.&lt;/p&gt;",
    "hint": "&lt;p&gt;The equivalence between liters and milliliters is:&lt;/p&gt;&lt;p style=\"text-align: center\"&gt;1 l = 1000 ml&lt;/p&gt;",
    "feedback": "&lt;p&gt;The equivalence between liters and milliliters is:&lt;/p&gt;&lt;p style=\"text-align: center\"&gt;1 l = 1000 ml&lt;/p&gt;&lt;p&gt;In this case:&lt;/p&gt;&lt;p style=\"text-align: center\"&gt;{{Q1}} l = {{Q1}} × 1000 = {{A1}} ml&lt;/p&gt;",
    "seed": {
        "parameters": [
            {
                "name": "Q1",
                "label": null,
                "min": 20,
                "max": 50,
                "step": 1
            }
        ],
        "calculated": [
            {
                "name": "A1",
                "label": "{{function}}",
                "function": "{{Q1}}*1000"
            }
        ],
        "uniques": true
    },
    "algorithm": {
        "name": "calculateOperation",
        "params": {
            "method": "equivLiteral",
            "keyboard": "NUMERICAL"
        }
    }
}</v>
      </c>
      <c r="AA478" s="8" t="s">
        <v>2391</v>
      </c>
      <c r="AB478" s="21" t="str">
        <f t="shared" si="2"/>
        <v>M3-MyM-22b-A-3</v>
      </c>
      <c r="AC478" s="21" t="str">
        <f t="shared" si="3"/>
        <v>M3-MyM-22b-A-3-EN</v>
      </c>
      <c r="AD478" s="20"/>
      <c r="AE478" s="9"/>
      <c r="AF478" s="9"/>
      <c r="AG478" s="9" t="s">
        <v>49</v>
      </c>
    </row>
    <row r="479" ht="112.5" customHeight="1">
      <c r="A479" s="23" t="s">
        <v>2392</v>
      </c>
      <c r="B479" s="74" t="s">
        <v>2393</v>
      </c>
      <c r="C479" s="35" t="s">
        <v>35</v>
      </c>
      <c r="D479" s="10" t="s">
        <v>36</v>
      </c>
      <c r="E479" s="11"/>
      <c r="F479" s="22" t="s">
        <v>2394</v>
      </c>
      <c r="G479" s="13" t="s">
        <v>2395</v>
      </c>
      <c r="H479" s="19"/>
      <c r="I479" s="90" t="s">
        <v>38</v>
      </c>
      <c r="J479" s="23" t="s">
        <v>2071</v>
      </c>
      <c r="K479" s="33" t="s">
        <v>2396</v>
      </c>
      <c r="L479" s="33" t="s">
        <v>2397</v>
      </c>
      <c r="M479" s="25" t="s">
        <v>42</v>
      </c>
      <c r="N479" s="22" t="s">
        <v>2398</v>
      </c>
      <c r="O479" s="68" t="s">
        <v>2123</v>
      </c>
      <c r="P479" s="18"/>
      <c r="Q479" s="21"/>
      <c r="R479" s="8"/>
      <c r="S479" s="8"/>
      <c r="T479" s="8"/>
      <c r="U479" s="8"/>
      <c r="V479" s="8"/>
      <c r="W479" s="8"/>
      <c r="X479" s="19"/>
      <c r="Y479" s="20" t="s">
        <v>2023</v>
      </c>
      <c r="Z479" s="13" t="str">
        <f t="shared" si="1"/>
        <v>{
    "id": "M3-MyM-22c-I-1-EN",
    "stimulus": "&lt;p&gt;Select the correct options.&lt;/p&gt;",
    "template": "&lt;p style=\"text-align:center;\"&gt;{{response}} &lt; {{Q1}} {{Q8}} &lt; {{response}}&lt;/p&gt;",
    "hint": "&lt;p&gt;Order the capacity measures by comparing their digits from left to right.&lt;/p&gt;",
    "feedback": "&lt;p&gt;Since the measures are expressed in the same unit, compare their digits starting from the left.&lt;/p&gt;",
    "seed": {
        "parameters": [
            {
                "name": "Q1",
                "label": null,
                "min": 100,
                "max": 999,
                "step": 1
            },
            {
                "name": "Q2",
                "label": null,
                "min": 10,
                "max": 99,
                "step": 1
            },
            {
                "name": "Q3",
                "label": null,
                "min": 10,
                "max": 99,
                "step": 1
            },
            {
                "name": "Q4",
                "label": null,
                "min": 10,
                "max": 99,
                "step": 1
            },
            {
                "name": "Q5",
                "label": null,
                "min": 10,
                "max": 99,
                "step": 1
            },
            {
                "name": "Q6",
                "label": null,
                "min": 10,
                "max": 99,
                "step": 1
            },
            {
                "name": "Q7",
                "label": null,
                "min": 10,
                "max": 99,
                "step": 1
            },
            {
                "name": "Q8",
                "label": null,
                "list": [
                    "l",
                    "ml"
                ]
            }
        ],
        "calculated": [
            {
                "name": "T1",
                "label": "{{function}}",
                "function": "{{Q1}}-{{Q2}}",
                "temp": true
            },
            {
                "name": "T2",
                "label": "{{function}}",
                "function": "{{Q1}}+{{Q3}}",
                "temp": true
            },
            {
                "name": "T3",
                "label": "{{function}}",
                "function": "{{Q1}}+{{Q4}}",
                "temp": true
            },
            {
                "name": "T4",
                "label": "{{function}}",
                "function": "{{Q1}}+{{Q5}}",
                "temp": true
            },
            {
                "name": "T5",
                "label": "{{function}}",
                "function": "{{Q1}}-{{Q6}}",
                "temp": true
            },
            {
                "name": "T6",
                "label": "{{function}}",
                "function": "{{Q1}}-{{Q7}}",
                "temp": true
            },
            {
                "name": "A1",
                "label": "{{T1}} {{Q8}}",
                "group": 1
            },
            {
                "name": "A2",
                "label": "{{T2}} {{Q8}}",
                "incorrect": true,
                "group": 1
            },
            {
                "name": "A3",
                "label": "{{T3}} {{Q8}}",
                "incorrect": true,
                "group": 1
            },
            {
                "name": "A4",
                "label": "{{T4}} {{Q8}}",
                "group": 2
            },
            {
                "name": "A5",
                "label": "{{T5}} {{Q8}}",
                "incorrect": true,
                "group": 2
            },
            {
                "name": "A6",
                "label": "{{T6}} {{Q8}}",
                "incorrect": true,
                "group": 2
            }
        ],
        "uniques": true
    },
    "algorithm": {
        "name": "groupResponses",
        "template": "Cloze with drop down"
    }
}</v>
      </c>
      <c r="AA479" s="8" t="s">
        <v>2399</v>
      </c>
      <c r="AB479" s="21" t="str">
        <f t="shared" si="2"/>
        <v>M3-MyM-22c-I-1</v>
      </c>
      <c r="AC479" s="21" t="str">
        <f t="shared" si="3"/>
        <v>M3-MyM-22c-I-1-EN</v>
      </c>
      <c r="AD479" s="20"/>
      <c r="AE479" s="9"/>
      <c r="AF479" s="9"/>
      <c r="AG479" s="9" t="s">
        <v>49</v>
      </c>
    </row>
    <row r="480" ht="112.5" customHeight="1">
      <c r="A480" s="23" t="s">
        <v>2392</v>
      </c>
      <c r="B480" s="74" t="s">
        <v>2393</v>
      </c>
      <c r="C480" s="37" t="s">
        <v>50</v>
      </c>
      <c r="D480" s="10" t="s">
        <v>36</v>
      </c>
      <c r="E480" s="11"/>
      <c r="F480" s="22" t="s">
        <v>2400</v>
      </c>
      <c r="G480" s="13" t="s">
        <v>2126</v>
      </c>
      <c r="H480" s="19"/>
      <c r="I480" s="90" t="s">
        <v>38</v>
      </c>
      <c r="J480" s="9" t="s">
        <v>456</v>
      </c>
      <c r="K480" s="22" t="s">
        <v>2401</v>
      </c>
      <c r="L480" s="22" t="s">
        <v>2127</v>
      </c>
      <c r="M480" s="23" t="s">
        <v>42</v>
      </c>
      <c r="N480" s="22" t="s">
        <v>2398</v>
      </c>
      <c r="O480" s="68" t="s">
        <v>2123</v>
      </c>
      <c r="P480" s="18"/>
      <c r="Q480" s="21"/>
      <c r="R480" s="8"/>
      <c r="S480" s="8"/>
      <c r="T480" s="8"/>
      <c r="U480" s="8"/>
      <c r="V480" s="8"/>
      <c r="W480" s="8"/>
      <c r="X480" s="19"/>
      <c r="Y480" s="20" t="s">
        <v>2023</v>
      </c>
      <c r="Z480" s="13" t="str">
        <f t="shared" si="1"/>
        <v>{
    "id": "M3-MyM-22c-E-1-EN",
    "stimulus": "&lt;p&gt;Drag these measures to their correct place.&lt;/p&gt;",
    "template": "&lt;p style=\"text-align:center;\"&gt;{{response}} &gt; {{response}} &gt; {{response}}&lt;/p&gt;",
    "hint": "&lt;p&gt;Order the capacity measures by comparing their digits from left to right.&lt;/p&gt;",
    "feedback": "&lt;p&gt;Since the measures are expressed in the same unit, compare their digits starting from the left.&lt;/p&gt;",
    "seed": {
        "parameters": [
            {
                "name": "Q1",
                "label": null,
                "min": 100,
                "max": 999,
                "step": 1
            },
            {
                "name": "Q2",
                "label": null,
                "min": 100,
                "max": 999,
                "step": 1
            },
            {
                "name": "Q3",
                "label": null,
                "min": 100,
                "max": 999,
                "step": 1
            },
            {
                "name": "Q4",
                "label": null,
                "list": [
                    "l",
                    "ml"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v>
      </c>
      <c r="AA480" s="8" t="s">
        <v>2402</v>
      </c>
      <c r="AB480" s="21" t="str">
        <f t="shared" si="2"/>
        <v>M3-MyM-22c-E-1</v>
      </c>
      <c r="AC480" s="21" t="str">
        <f t="shared" si="3"/>
        <v>M3-MyM-22c-E-1-EN</v>
      </c>
      <c r="AD480" s="20"/>
      <c r="AE480" s="9"/>
      <c r="AF480" s="9"/>
      <c r="AG480" s="9" t="s">
        <v>49</v>
      </c>
    </row>
    <row r="481" ht="112.5" customHeight="1">
      <c r="A481" s="23" t="s">
        <v>2392</v>
      </c>
      <c r="B481" s="74" t="s">
        <v>2393</v>
      </c>
      <c r="C481" s="38" t="s">
        <v>68</v>
      </c>
      <c r="D481" s="10" t="s">
        <v>36</v>
      </c>
      <c r="E481" s="11"/>
      <c r="F481" s="22" t="s">
        <v>2403</v>
      </c>
      <c r="G481" s="13" t="s">
        <v>2404</v>
      </c>
      <c r="H481" s="19"/>
      <c r="I481" s="90" t="s">
        <v>38</v>
      </c>
      <c r="J481" s="9" t="s">
        <v>456</v>
      </c>
      <c r="K481" s="22" t="s">
        <v>2405</v>
      </c>
      <c r="L481" s="33" t="s">
        <v>2406</v>
      </c>
      <c r="M481" s="25" t="s">
        <v>42</v>
      </c>
      <c r="N481" s="22" t="s">
        <v>2398</v>
      </c>
      <c r="O481" s="91" t="s">
        <v>2123</v>
      </c>
      <c r="P481" s="18"/>
      <c r="Q481" s="21"/>
      <c r="R481" s="8"/>
      <c r="S481" s="8"/>
      <c r="T481" s="8"/>
      <c r="U481" s="8"/>
      <c r="V481" s="8"/>
      <c r="W481" s="8"/>
      <c r="X481" s="19"/>
      <c r="Y481" s="20" t="s">
        <v>2023</v>
      </c>
      <c r="Z481" s="13" t="str">
        <f t="shared" si="1"/>
        <v>{
    "id": "M3-MyM-22c-A-1-EN",
    "stimulus": "&lt;p&gt;An oil company has three tanks with these amounts of oil. They want to know which of the three is emptier. Help them by arranging these amounts from highest to lowest.&lt;/p&gt;",
    "template": "&lt;p style=\"text-align:center;\"&gt;{{response}} &gt; {{response}} &gt; {{response}}&lt;/p&gt;",
    "hint": "&lt;p&gt;Order the capacity measures by comparing their digits from left to right.&lt;/p&gt;",
    "feedback": "&lt;p&gt;Since the measures are expressed in the same unit, compare their digits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l"
            },
            {
                "name": "A2",
                "label": "{{function}}",
                "function": "{{T2}} l"
            },
            {
                "name": "A3",
                "label": "{{function}}",
                "function": "{{T3}} l"
            }
        ],
        "uniques": true
    },
    "algorithm": {
        "name": "calculateOperation",
        "template": "Cloze with drag &amp; drop"
    }
}</v>
      </c>
      <c r="AA481" s="8" t="s">
        <v>2407</v>
      </c>
      <c r="AB481" s="21" t="str">
        <f t="shared" si="2"/>
        <v>M3-MyM-22c-A-1</v>
      </c>
      <c r="AC481" s="21" t="str">
        <f t="shared" si="3"/>
        <v>M3-MyM-22c-A-1-EN</v>
      </c>
      <c r="AD481" s="20"/>
      <c r="AE481" s="9"/>
      <c r="AF481" s="9"/>
      <c r="AG481" s="9" t="s">
        <v>49</v>
      </c>
    </row>
    <row r="482" ht="112.5" customHeight="1">
      <c r="A482" s="23" t="s">
        <v>2392</v>
      </c>
      <c r="B482" s="74" t="s">
        <v>2393</v>
      </c>
      <c r="C482" s="38" t="s">
        <v>68</v>
      </c>
      <c r="D482" s="10" t="s">
        <v>36</v>
      </c>
      <c r="E482" s="11"/>
      <c r="F482" s="22" t="s">
        <v>2408</v>
      </c>
      <c r="G482" s="13" t="s">
        <v>2409</v>
      </c>
      <c r="H482" s="19"/>
      <c r="I482" s="90" t="s">
        <v>38</v>
      </c>
      <c r="J482" s="9" t="s">
        <v>456</v>
      </c>
      <c r="K482" s="24" t="s">
        <v>2405</v>
      </c>
      <c r="L482" s="33" t="s">
        <v>2410</v>
      </c>
      <c r="M482" s="25" t="s">
        <v>42</v>
      </c>
      <c r="N482" s="22" t="s">
        <v>2398</v>
      </c>
      <c r="O482" s="68" t="s">
        <v>2123</v>
      </c>
      <c r="P482" s="18"/>
      <c r="Q482" s="21"/>
      <c r="R482" s="8"/>
      <c r="S482" s="8"/>
      <c r="T482" s="8"/>
      <c r="U482" s="8"/>
      <c r="V482" s="8"/>
      <c r="W482" s="8"/>
      <c r="X482" s="19"/>
      <c r="Y482" s="20" t="s">
        <v>2023</v>
      </c>
      <c r="Z482" s="13" t="str">
        <f t="shared" si="1"/>
        <v>{
    "id": "M3-MyM-22c-A-2-EN",
    "stimulus": "&lt;p&gt;Mike's, Sam's, and Paula's glasses contain these amounts of soda. Who will drink the most? And who will drink the least? Arrange these amounts from highest to lowest.&lt;/p&gt;",
    "template": "&lt;p style=\"text-align:center;\"&gt;{{response}} &gt; {{response}} &gt; {{response}}&lt;/p&gt;",
    "hint": "&lt;p&gt;Orders the capacity measurements by comparing their numbers from left to right.&lt;/p&gt;",
    "feedback": "&lt;p&gt;Since the measurements are expressed in the same unit, compare their figures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ml"
            },
            {
                "name": "A2",
                "label": "{{function}}",
                "function": "{{T2}} ml"
            },
            {
                "name": "A3",
                "label": "{{function}}",
                "function": "{{T3}} ml"
            }
        ],
        "uniques": true
    },
    "algorithm": {
        "name": "calculateOperation",
        "template": "Cloze with drag &amp; drop"
    }
}</v>
      </c>
      <c r="AA482" s="8" t="s">
        <v>2411</v>
      </c>
      <c r="AB482" s="21" t="str">
        <f t="shared" si="2"/>
        <v>M3-MyM-22c-A-2</v>
      </c>
      <c r="AC482" s="21" t="str">
        <f t="shared" si="3"/>
        <v>M3-MyM-22c-A-2-EN</v>
      </c>
      <c r="AD482" s="20"/>
      <c r="AE482" s="9"/>
      <c r="AF482" s="9"/>
      <c r="AG482" s="9" t="s">
        <v>49</v>
      </c>
    </row>
    <row r="483" ht="112.5" customHeight="1">
      <c r="A483" s="23" t="s">
        <v>2392</v>
      </c>
      <c r="B483" s="74" t="s">
        <v>2393</v>
      </c>
      <c r="C483" s="38" t="s">
        <v>68</v>
      </c>
      <c r="D483" s="10" t="s">
        <v>36</v>
      </c>
      <c r="E483" s="11"/>
      <c r="F483" s="22" t="s">
        <v>2412</v>
      </c>
      <c r="G483" s="13" t="s">
        <v>2409</v>
      </c>
      <c r="H483" s="19"/>
      <c r="I483" s="90" t="s">
        <v>38</v>
      </c>
      <c r="J483" s="9" t="s">
        <v>456</v>
      </c>
      <c r="K483" s="22" t="s">
        <v>2405</v>
      </c>
      <c r="L483" s="33" t="s">
        <v>2410</v>
      </c>
      <c r="M483" s="25" t="s">
        <v>42</v>
      </c>
      <c r="N483" s="22" t="s">
        <v>2398</v>
      </c>
      <c r="O483" s="68" t="s">
        <v>2123</v>
      </c>
      <c r="P483" s="18"/>
      <c r="Q483" s="21"/>
      <c r="R483" s="8"/>
      <c r="S483" s="8"/>
      <c r="T483" s="8"/>
      <c r="U483" s="8"/>
      <c r="V483" s="8"/>
      <c r="W483" s="8"/>
      <c r="X483" s="19"/>
      <c r="Y483" s="20" t="s">
        <v>2023</v>
      </c>
      <c r="Z483" s="13" t="str">
        <f t="shared" si="1"/>
        <v>{
    "id": "M3-MyM-22c-A-3-EN",
    "stimulus": "&lt;p&gt;Anthony has watered his three plants with these amounts of water. Can you help him arrange them from lowest to highest?&lt;/p&gt;",
    "template": "&lt;p style=\"text-align:center;\"&gt;{{response}} &lt; {{response}} &lt; {{response}}&lt;/p&gt;",
    "hint": "&lt;p&gt;Order the capacity measures by comparing their digits from left to right.&lt;/p&gt;",
    "feedback": "&lt;p&gt;Since the measures are expressed in the same unit, compare their digits starting from the left.&lt;/p&gt;",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"{{T3}} ml"
            },
            {
                "name": "A2",
                "label": "{{function}}",
                "function": "{{T2}} ml"
            },
            {
                "name": "A3",
                "label": "{{function}}",
                "function": "{{T1}} ml"
            }
        ],
        "uniques": true
    },
    "algorithm": {
        "name": "calculateOperation",
        "template": "Cloze with drag &amp; drop"
    }
}</v>
      </c>
      <c r="AA483" s="8" t="s">
        <v>2413</v>
      </c>
      <c r="AB483" s="21" t="str">
        <f t="shared" si="2"/>
        <v>M3-MyM-22c-A-3</v>
      </c>
      <c r="AC483" s="21" t="str">
        <f t="shared" si="3"/>
        <v>M3-MyM-22c-A-3-EN</v>
      </c>
      <c r="AD483" s="20"/>
      <c r="AE483" s="9"/>
      <c r="AF483" s="9"/>
      <c r="AG483" s="9" t="s">
        <v>49</v>
      </c>
    </row>
    <row r="484" ht="112.5" customHeight="1">
      <c r="A484" s="23" t="s">
        <v>2414</v>
      </c>
      <c r="B484" s="74" t="s">
        <v>2415</v>
      </c>
      <c r="C484" s="35" t="s">
        <v>35</v>
      </c>
      <c r="D484" s="10" t="s">
        <v>36</v>
      </c>
      <c r="E484" s="11"/>
      <c r="F484" s="22" t="s">
        <v>2416</v>
      </c>
      <c r="G484" s="13"/>
      <c r="H484" s="19"/>
      <c r="I484" s="90" t="s">
        <v>38</v>
      </c>
      <c r="J484" s="23" t="s">
        <v>148</v>
      </c>
      <c r="K484" s="22" t="s">
        <v>2417</v>
      </c>
      <c r="L484" s="22" t="s">
        <v>2418</v>
      </c>
      <c r="M484" s="25" t="s">
        <v>42</v>
      </c>
      <c r="N484" s="68" t="s">
        <v>2419</v>
      </c>
      <c r="O484" s="68" t="s">
        <v>2419</v>
      </c>
      <c r="P484" s="18"/>
      <c r="Q484" s="21"/>
      <c r="R484" s="8"/>
      <c r="S484" s="8"/>
      <c r="T484" s="8"/>
      <c r="U484" s="8"/>
      <c r="V484" s="8"/>
      <c r="W484" s="8"/>
      <c r="X484" s="19"/>
      <c r="Y484" s="20" t="s">
        <v>2023</v>
      </c>
      <c r="Z484" s="13" t="str">
        <f t="shared" si="1"/>
        <v>{
    "id": "M3-MyM-23a-I-1-EN",
    "stimulus": "&lt;p&gt;Choose the result of this addition:&lt;/p&gt;&lt;p style=\"text-align: center\"&gt;{{Q1}} {{Q5}} + {{Q2}} {{Q5}} = ...&lt;/p&gt;",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"T2",
                "label": "{{function}}",
                "function": "{{Q1}} + {{Q3}}",
                "temp": true
            },
            {
                "name": "T3",
                "label": "{{function}}",
                "function": "{{Q1}} + {{Q4}}",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v>
      </c>
      <c r="AA484" s="8" t="s">
        <v>2420</v>
      </c>
      <c r="AB484" s="21" t="str">
        <f t="shared" si="2"/>
        <v>M3-MyM-23a-I-1</v>
      </c>
      <c r="AC484" s="21" t="str">
        <f t="shared" si="3"/>
        <v>M3-MyM-23a-I-1-EN</v>
      </c>
      <c r="AD484" s="20"/>
      <c r="AE484" s="9"/>
      <c r="AF484" s="9"/>
      <c r="AG484" s="9" t="s">
        <v>49</v>
      </c>
    </row>
    <row r="485" ht="112.5" customHeight="1">
      <c r="A485" s="23" t="s">
        <v>2414</v>
      </c>
      <c r="B485" s="74" t="s">
        <v>2415</v>
      </c>
      <c r="C485" s="35" t="s">
        <v>35</v>
      </c>
      <c r="D485" s="10" t="s">
        <v>36</v>
      </c>
      <c r="E485" s="11"/>
      <c r="F485" s="22" t="s">
        <v>2421</v>
      </c>
      <c r="G485" s="13"/>
      <c r="H485" s="19"/>
      <c r="I485" s="90" t="s">
        <v>38</v>
      </c>
      <c r="J485" s="23" t="s">
        <v>148</v>
      </c>
      <c r="K485" s="22" t="s">
        <v>2417</v>
      </c>
      <c r="L485" s="22" t="s">
        <v>2422</v>
      </c>
      <c r="M485" s="23" t="s">
        <v>42</v>
      </c>
      <c r="N485" s="68" t="s">
        <v>2419</v>
      </c>
      <c r="O485" s="68" t="s">
        <v>2419</v>
      </c>
      <c r="P485" s="18"/>
      <c r="Q485" s="21"/>
      <c r="R485" s="8"/>
      <c r="S485" s="8"/>
      <c r="T485" s="8"/>
      <c r="U485" s="8"/>
      <c r="V485" s="8"/>
      <c r="W485" s="8"/>
      <c r="X485" s="19"/>
      <c r="Y485" s="20" t="s">
        <v>2023</v>
      </c>
      <c r="Z485" s="13" t="str">
        <f t="shared" si="1"/>
        <v>{
    "id": "M3-MyM-23a-I-2-EN",
    "stimulus": "&lt;p&gt;Choose the result of this subtraction:&lt;/p&gt;&lt;p style=\"text-align: center\"&gt;{{T1}} {{Q5}} − {{Q1}} {{Q5}} = ...&lt;/p&gt;",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"A1",
                "label": "{{Q2}} {{Q5}}"
            },
            {
                "name": "A2",
                "label": "{{Q2}} {{Q6}}",
                "incorrect": true
            },
            {
                "name": "A3",
                "label": "{{Q3}} {{Q5}}",
                "incorrect": true
            },
            {
                "name": "A4",
                "label": "{{Q4}} {{Q5}}",
                "incorrect": true
            }
        ],
        "uniques": true
    },
    "algorithm": {
        "name": "trueFalse",
        "template": "Multiple choice – standard",
        "params": {
            "countCorrect": 1,
            "countIncorrect": 2,
            "showCheckIcon": false,
            "columns": 3
        }
    }
}</v>
      </c>
      <c r="AA485" s="8" t="s">
        <v>2423</v>
      </c>
      <c r="AB485" s="21" t="str">
        <f t="shared" si="2"/>
        <v>M3-MyM-23a-I-2</v>
      </c>
      <c r="AC485" s="21" t="str">
        <f t="shared" si="3"/>
        <v>M3-MyM-23a-I-2-EN</v>
      </c>
      <c r="AD485" s="20"/>
      <c r="AE485" s="9"/>
      <c r="AF485" s="9"/>
      <c r="AG485" s="9" t="s">
        <v>49</v>
      </c>
    </row>
    <row r="486" ht="112.5" customHeight="1">
      <c r="A486" s="23" t="s">
        <v>2414</v>
      </c>
      <c r="B486" s="74" t="s">
        <v>2415</v>
      </c>
      <c r="C486" s="37" t="s">
        <v>50</v>
      </c>
      <c r="D486" s="10" t="s">
        <v>36</v>
      </c>
      <c r="E486" s="11"/>
      <c r="F486" s="22" t="s">
        <v>2424</v>
      </c>
      <c r="G486" s="13" t="s">
        <v>2425</v>
      </c>
      <c r="H486" s="19"/>
      <c r="I486" s="90" t="s">
        <v>38</v>
      </c>
      <c r="J486" s="9" t="s">
        <v>156</v>
      </c>
      <c r="K486" s="22" t="s">
        <v>2426</v>
      </c>
      <c r="L486" s="24" t="s">
        <v>484</v>
      </c>
      <c r="M486" s="25" t="s">
        <v>42</v>
      </c>
      <c r="N486" s="68" t="s">
        <v>2419</v>
      </c>
      <c r="O486" s="68" t="s">
        <v>2419</v>
      </c>
      <c r="P486" s="18"/>
      <c r="Q486" s="21"/>
      <c r="R486" s="8"/>
      <c r="S486" s="8"/>
      <c r="T486" s="8"/>
      <c r="U486" s="8"/>
      <c r="V486" s="8"/>
      <c r="W486" s="8"/>
      <c r="X486" s="19"/>
      <c r="Y486" s="20" t="s">
        <v>2023</v>
      </c>
      <c r="Z486" s="13" t="str">
        <f t="shared" si="1"/>
        <v>{
    "id": "M3-MyM-23a-E-1-EN",
    "stimulus": "&lt;p&gt;Calculate this addition.&lt;/p&gt;",
    "template": "&lt;p style=\"text-align: center\"&gt;{{Q1}} {{Q3}} + {{Q2}} {{Q3}} = {{response}} {{Q3}}&lt;/p&gt;",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"list": [
                    "l",
                    "ml"
                ]
            }
        ],
        "calculated": [
            {
                "name": "A1",
                "label": "{{function}}",
                "function": "{{Q1}} + {{Q2}}"
            }
        ],
        "uniques": true
    },
    "algorithm": {
        "name": "calculateOperation",
        "params": {
            "method": "equivLiteral",
            "keyboard": "NUMERICAL"
        }
    }
}</v>
      </c>
      <c r="AA486" s="8" t="s">
        <v>2427</v>
      </c>
      <c r="AB486" s="21" t="str">
        <f t="shared" si="2"/>
        <v>M3-MyM-23a-E-1</v>
      </c>
      <c r="AC486" s="21" t="str">
        <f t="shared" si="3"/>
        <v>M3-MyM-23a-E-1-EN</v>
      </c>
      <c r="AD486" s="20"/>
      <c r="AE486" s="9"/>
      <c r="AF486" s="9"/>
      <c r="AG486" s="9" t="s">
        <v>49</v>
      </c>
    </row>
    <row r="487" ht="112.5" customHeight="1">
      <c r="A487" s="23" t="s">
        <v>2414</v>
      </c>
      <c r="B487" s="74" t="s">
        <v>2415</v>
      </c>
      <c r="C487" s="37" t="s">
        <v>50</v>
      </c>
      <c r="D487" s="10" t="s">
        <v>36</v>
      </c>
      <c r="E487" s="11"/>
      <c r="F487" s="22" t="s">
        <v>2428</v>
      </c>
      <c r="G487" s="13" t="s">
        <v>2429</v>
      </c>
      <c r="H487" s="19"/>
      <c r="I487" s="90" t="s">
        <v>38</v>
      </c>
      <c r="J487" s="9" t="s">
        <v>156</v>
      </c>
      <c r="K487" s="22" t="s">
        <v>2426</v>
      </c>
      <c r="L487" s="24" t="s">
        <v>2430</v>
      </c>
      <c r="M487" s="25" t="s">
        <v>42</v>
      </c>
      <c r="N487" s="68" t="s">
        <v>2419</v>
      </c>
      <c r="O487" s="68" t="s">
        <v>2419</v>
      </c>
      <c r="P487" s="18"/>
      <c r="Q487" s="21"/>
      <c r="R487" s="8"/>
      <c r="S487" s="8"/>
      <c r="T487" s="8"/>
      <c r="U487" s="8"/>
      <c r="V487" s="8"/>
      <c r="W487" s="8"/>
      <c r="X487" s="19"/>
      <c r="Y487" s="20" t="s">
        <v>2023</v>
      </c>
      <c r="Z487" s="13" t="str">
        <f t="shared" si="1"/>
        <v>{
    "id": "M3-MyM-23a-E-2-EN",
    "stimulus": "&lt;p&gt;Calculate this subtraction.&lt;/p&gt;",
    "template": "&lt;p style=\"text-align: center\"&gt;{{T1}} {{Q3}} − {{Q1}} {{Q3}} = {{response}} {{Q3}}&lt;/p&gt;",
    "hint": "&lt;p&gt;To add and subtract with units of capacity all measures must be expressed in the same unit.&lt;/p&gt;",
    "feedback": "&lt;p&gt;To add and subtract with units of capacity all measures must be expressed in the same unit.&lt;/p&gt;",
    "seed": {
        "parameters": [
            {
                "name": "Q1",
                "label": null,
                "min": 10,
                "max": 500,
                "step": 1
            },
            {
                "name": "Q2",
                "label": null,
                "min": 10,
                "max": 500,
                "step": 1
            },
            {
                "name": "Q3",
                "label": null,
                "list": [
                    "l",
                    "ml"
                ]
            }
        ],
        "calculated": [
            {
                "name": "T1",
                "label": "{{function}}",
                "function": "{{Q1}} + {{Q2}}",
                "temp": true
            },
            {
                "name": "A1",
                "label": "{{function}}",
                "function": "{{Q2}}"
            }
        ],
        "uniques": true
    },
    "algorithm": {
        "name": "calculateOperation",
        "params": {
            "method": "equivLiteral",
            "keyboard": "NUMERICAL"
        }
    }
}</v>
      </c>
      <c r="AA487" s="8" t="s">
        <v>2431</v>
      </c>
      <c r="AB487" s="21" t="str">
        <f t="shared" si="2"/>
        <v>M3-MyM-23a-E-2</v>
      </c>
      <c r="AC487" s="21" t="str">
        <f t="shared" si="3"/>
        <v>M3-MyM-23a-E-2-EN</v>
      </c>
      <c r="AD487" s="20"/>
      <c r="AE487" s="9"/>
      <c r="AF487" s="9"/>
      <c r="AG487" s="9" t="s">
        <v>49</v>
      </c>
    </row>
    <row r="488" ht="112.5" customHeight="1">
      <c r="A488" s="23" t="s">
        <v>2414</v>
      </c>
      <c r="B488" s="74" t="s">
        <v>2415</v>
      </c>
      <c r="C488" s="38" t="s">
        <v>68</v>
      </c>
      <c r="D488" s="10" t="s">
        <v>36</v>
      </c>
      <c r="E488" s="11"/>
      <c r="F488" s="51" t="s">
        <v>2432</v>
      </c>
      <c r="G488" s="13" t="s">
        <v>2433</v>
      </c>
      <c r="H488" s="19"/>
      <c r="I488" s="90" t="s">
        <v>38</v>
      </c>
      <c r="J488" s="9" t="s">
        <v>156</v>
      </c>
      <c r="K488" s="22" t="s">
        <v>2434</v>
      </c>
      <c r="L488" s="24" t="s">
        <v>2435</v>
      </c>
      <c r="M488" s="25" t="s">
        <v>42</v>
      </c>
      <c r="N488" s="68" t="s">
        <v>2419</v>
      </c>
      <c r="O488" s="68" t="s">
        <v>2436</v>
      </c>
      <c r="P488" s="18"/>
      <c r="Q488" s="21"/>
      <c r="R488" s="8"/>
      <c r="S488" s="8"/>
      <c r="T488" s="8"/>
      <c r="U488" s="8"/>
      <c r="V488" s="8"/>
      <c r="W488" s="8"/>
      <c r="X488" s="19"/>
      <c r="Y488" s="20" t="s">
        <v>2023</v>
      </c>
      <c r="Z488" s="13" t="str">
        <f t="shared" si="1"/>
        <v>{
    "id": "M3-MyM-23a-A-1-EN",
    "stimulus": "&lt;p&gt;Phin has used {{T1}} l of water to wash his car and {{T2}} l for the motorcycle. How much water has he used between the two vehicles?&lt;/p&gt;",
    "template": "&lt;p&gt;He spent {{response}} l of water.&lt;/p&gt;",
    "hint": "&lt;p&gt;To add and subtract with units of capacity all measures must be expressed in the same unit.&lt;/p&gt;",
    "feedback": "&lt;p&gt;To add and subtract with units of capacity all measures must be expressed in the same unit. In this case:&lt;/p&gt;&lt;p style=\"text-align: center\"&gt;{{T1}} l + {{T2}} l = {{A1}} l&lt;/p&gt;",
    "seed": {
        "parameters": [
            {
                "name": "Q1",
                "label": null,
                "min": 30,
                "max": 50,
                "step": 1
            },
            {
                "name": "Q2",
                "label": null,
                "min": 30,
                "max": 50,
                "step": 1
            }
        ],
        "calculated": [
            {
                "name": "T1",
                "label": "{{function}}",
                "function": "math.max({{Q1}}, {{Q2}})",
                "temp": true
            },
            {
                "name": "T2",
                "label": "{{function}}",
                "function": "math.min({{Q1}}, {{Q2}})",
                "temp": true
            },
            {
                "name": "A1",
                "label": "{{function}}",
                "function": "{{T1}} + {{T2}}"
            }
        ],
        "uniques": true
    },
    "algorithm": {
        "name": "calculateOperation",
        "params": {
            "method": "equivLiteral",
            "keyboard": "NUMERICAL"
        }
    }
}</v>
      </c>
      <c r="AA488" s="8" t="s">
        <v>2437</v>
      </c>
      <c r="AB488" s="21" t="str">
        <f t="shared" si="2"/>
        <v>M3-MyM-23a-A-1</v>
      </c>
      <c r="AC488" s="21" t="str">
        <f t="shared" si="3"/>
        <v>M3-MyM-23a-A-1-EN</v>
      </c>
      <c r="AD488" s="20"/>
      <c r="AE488" s="9"/>
      <c r="AF488" s="9"/>
      <c r="AG488" s="9" t="s">
        <v>49</v>
      </c>
    </row>
    <row r="489" ht="112.5" customHeight="1">
      <c r="A489" s="23" t="s">
        <v>2414</v>
      </c>
      <c r="B489" s="74" t="s">
        <v>2415</v>
      </c>
      <c r="C489" s="38" t="s">
        <v>68</v>
      </c>
      <c r="D489" s="10" t="s">
        <v>36</v>
      </c>
      <c r="E489" s="11"/>
      <c r="F489" s="51" t="s">
        <v>2438</v>
      </c>
      <c r="G489" s="13" t="s">
        <v>2433</v>
      </c>
      <c r="H489" s="19"/>
      <c r="I489" s="90" t="s">
        <v>38</v>
      </c>
      <c r="J489" s="9" t="s">
        <v>156</v>
      </c>
      <c r="K489" s="22" t="s">
        <v>2439</v>
      </c>
      <c r="L489" s="24" t="s">
        <v>2430</v>
      </c>
      <c r="M489" s="25" t="s">
        <v>42</v>
      </c>
      <c r="N489" s="68" t="s">
        <v>2419</v>
      </c>
      <c r="O489" s="68" t="s">
        <v>2440</v>
      </c>
      <c r="P489" s="18"/>
      <c r="Q489" s="21"/>
      <c r="R489" s="8"/>
      <c r="S489" s="8"/>
      <c r="T489" s="8"/>
      <c r="U489" s="8"/>
      <c r="V489" s="8"/>
      <c r="W489" s="8"/>
      <c r="X489" s="19"/>
      <c r="Y489" s="20" t="s">
        <v>2023</v>
      </c>
      <c r="Z489" s="13" t="str">
        <f t="shared" si="1"/>
        <v>{
    "id": "M3-MyM-23a-A-2-EN",
    "stimulus": "&lt;p&gt;A farm reservoir had {{T1}} l of water in the morning. Throughout the day {{Q1}} l was used to irrigate the crops. How many liters were left in the reservoir at nightfall?&lt;/p&gt;",
    "template": "&lt;p&gt;{{response}} l of water.&lt;/p&gt;",
    "hint": "&lt;p&gt;To add and subtract with units of capacity all measures must be expressed in the same unit.&lt;/p&gt;",
    "feedback": "&lt;p&gt;To add and subtract with units of capacity all measures must be expressed in the same unit. In this case:&lt;/p&gt;&lt;p style=\"text-align: center\"&gt;{{T1}} l − {{Q1}} l = {{Q2}} l&lt;/p&gt;",
    "seed": {
        "parameters": [
            {
                "name": "Q1",
                "label": null,
                "min": 300,
                "max": 500,
                "step": 1
            },
            {
                "name": "Q2",
                "label": null,
                "min": 300,
                "max": 500,
                "step": 1
            }
        ],
        "calculated": [
            {
                "name": "T1",
                "label": "{{function}}",
                "function": "{{Q1}} + {{Q2}}",
                "temp": true
            },
            {
                "name": "A1",
                "label": "{{function}}",
                "function": "{{Q2}}"
            }
        ],
        "uniques": true
    },
    "algorithm": {
        "name": "calculateOperation",
        "params": {
            "method": "equivLiteral",
            "keyboard": "NUMERICAL"
        }
    }
}</v>
      </c>
      <c r="AA489" s="8" t="s">
        <v>2441</v>
      </c>
      <c r="AB489" s="21" t="str">
        <f t="shared" si="2"/>
        <v>M3-MyM-23a-A-2</v>
      </c>
      <c r="AC489" s="21" t="str">
        <f t="shared" si="3"/>
        <v>M3-MyM-23a-A-2-EN</v>
      </c>
      <c r="AD489" s="20"/>
      <c r="AE489" s="9"/>
      <c r="AF489" s="9"/>
      <c r="AG489" s="9" t="s">
        <v>49</v>
      </c>
    </row>
    <row r="490" ht="112.5" customHeight="1">
      <c r="A490" s="23" t="s">
        <v>2414</v>
      </c>
      <c r="B490" s="74" t="s">
        <v>2415</v>
      </c>
      <c r="C490" s="38" t="s">
        <v>68</v>
      </c>
      <c r="D490" s="10" t="s">
        <v>36</v>
      </c>
      <c r="E490" s="11"/>
      <c r="F490" s="51" t="s">
        <v>2442</v>
      </c>
      <c r="G490" s="13" t="s">
        <v>2443</v>
      </c>
      <c r="H490" s="19"/>
      <c r="I490" s="90" t="s">
        <v>38</v>
      </c>
      <c r="J490" s="9" t="s">
        <v>156</v>
      </c>
      <c r="K490" s="22" t="s">
        <v>2444</v>
      </c>
      <c r="L490" s="24" t="s">
        <v>2430</v>
      </c>
      <c r="M490" s="25" t="s">
        <v>42</v>
      </c>
      <c r="N490" s="68" t="s">
        <v>2419</v>
      </c>
      <c r="O490" s="68" t="s">
        <v>2445</v>
      </c>
      <c r="P490" s="18"/>
      <c r="Q490" s="21"/>
      <c r="R490" s="8"/>
      <c r="S490" s="8"/>
      <c r="T490" s="8"/>
      <c r="U490" s="8"/>
      <c r="V490" s="8"/>
      <c r="W490" s="8"/>
      <c r="X490" s="19"/>
      <c r="Y490" s="20" t="s">
        <v>2023</v>
      </c>
      <c r="Z490" s="13" t="str">
        <f t="shared" si="1"/>
        <v>{
    "id": "M3-MyM-23a-A-3-EN",
    "stimulus": "&lt;p&gt;Because Isabel has a cold, she is drinking a lot of broth. In the morning she drank {{Q1}} ml and in the afternoon, {{Q2}} ml. How much did she drink in total?&lt;/p&gt;",
    "template": "&lt;p&gt;She drank {{response}} ml of broth.&lt;/p&gt;",
    "hint": "&lt;p&gt;To add and subtract with units of capacity all measures must be expressed in the same unit.&lt;/p&gt;",
    "feedback": "&lt;p&gt;To add and subtract with units of capacity all measures must be expressed in the same unit. In this case:&lt;/p&gt;&lt;p style=\"text-align: center\"&gt;{{Q1}} ml + {{Q2}} ml = {{A1}} ml&lt;/p&gt;",
    "seed": {
        "parameters": [
            {
                "name": "Q1",
                "label": null,
                "min": 200,
                "max": 300,
                "step": 1
            },
            {
                "name": "Q2",
                "label": null,
                "min": 200,
                "max": 300,
                "step": 1
            }
        ],
        "calculated": [
            {
                "name": "T1",
                "label": "{{function}}",
                "function": "{{Q1}} + {{Q2}}",
                "temp": true
            },
            {
                "name": "A1",
                "label": "{{function}}",
                "function": "{{Q1}} + {{Q2}}"
            }
        ],
        "uniques": true
    },
    "algorithm": {
        "name": "calculateOperation",
        "params": {
            "method": "equivLiteral",
            "keyboard": "NUMERICAL"
        }
    }
}</v>
      </c>
      <c r="AA490" s="8" t="s">
        <v>2446</v>
      </c>
      <c r="AB490" s="21" t="str">
        <f t="shared" si="2"/>
        <v>M3-MyM-23a-A-3</v>
      </c>
      <c r="AC490" s="21" t="str">
        <f t="shared" si="3"/>
        <v>M3-MyM-23a-A-3-EN</v>
      </c>
      <c r="AD490" s="20"/>
      <c r="AE490" s="9"/>
      <c r="AF490" s="9"/>
      <c r="AG490" s="9" t="s">
        <v>49</v>
      </c>
    </row>
    <row r="491" ht="112.5" customHeight="1">
      <c r="A491" s="23" t="s">
        <v>2447</v>
      </c>
      <c r="B491" s="74" t="s">
        <v>2448</v>
      </c>
      <c r="C491" s="35" t="s">
        <v>35</v>
      </c>
      <c r="D491" s="10" t="s">
        <v>36</v>
      </c>
      <c r="E491" s="11"/>
      <c r="F491" s="22" t="s">
        <v>2449</v>
      </c>
      <c r="G491" s="13" t="s">
        <v>2450</v>
      </c>
      <c r="H491" s="19"/>
      <c r="I491" s="90" t="s">
        <v>38</v>
      </c>
      <c r="J491" s="23" t="s">
        <v>2071</v>
      </c>
      <c r="K491" s="33" t="s">
        <v>2451</v>
      </c>
      <c r="L491" s="33" t="s">
        <v>2452</v>
      </c>
      <c r="M491" s="25" t="s">
        <v>42</v>
      </c>
      <c r="N491" s="22" t="s">
        <v>2453</v>
      </c>
      <c r="O491" s="68" t="s">
        <v>2454</v>
      </c>
      <c r="P491" s="18"/>
      <c r="Q491" s="21"/>
      <c r="R491" s="8"/>
      <c r="S491" s="8"/>
      <c r="T491" s="8"/>
      <c r="U491" s="8"/>
      <c r="V491" s="8"/>
      <c r="W491" s="8"/>
      <c r="X491" s="19"/>
      <c r="Y491" s="20" t="s">
        <v>2023</v>
      </c>
      <c r="Z491" s="13" t="str">
        <f t="shared" si="1"/>
        <v>{
    "id": "M3-MyM-23b-I-1-EN",
    "stimulus": "&lt;p&gt;Choose the correct options.&lt;/p&gt;",
    "template": "&lt;p style=\"text-align: center\"&gt;{{Q1}} {{Q5}} × {{Q2}} = {{response}} {{response}}&lt;/p&gt;",
    "hint": "&lt;p&gt;Do the multiplication and express the result in the given unit of capacity.&lt;/p&gt;",
    "feedback": "&lt;p&gt;To multiply a measure of capacity by a number, you must perfom the operation and express the result in the given unit.&lt;/p&gt;",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"T2",
                "label": "{{function}}",
                "function": "{{Q3}}*{{Q2}}",
                "temp": true
            },
            {
                "name": "T3",
                "label": "{{function}}",
                "function": "{{Q4}}*{{Q2}}",
                "temp": true
            },
            {
                "name": "A1",
                "label": "{{function}}",
                "function": "{{T1}}",
                "group": 1
            },
            {
                "name": "A2",
                "label": "{{function}}",
                "function": "{{T2}}",
                "incorrect": true,
                "group": 1
            },
            {
                "name": "A3",
                "label": "{{function}}",
                "function": "{{T3}}",
                "incorrect": true,
                "group": 1
            },
            {
                "name": "A4",
                "label": "{{function}}",
                "function": "{{Q5}}",
                "group": 2
            },
            {
                "name": "A5",
                "label": "{{function}}",
                "function": "{{Q6}}",
                "incorrect": true,
                "group": 2
            }
        ],
        "uniques": true
    },
    "algorithm": {
        "name": "groupResponses",
        "template": "Cloze with drop down"
    }
}</v>
      </c>
      <c r="AA491" s="8" t="s">
        <v>2455</v>
      </c>
      <c r="AB491" s="21" t="str">
        <f t="shared" si="2"/>
        <v>M3-MyM-23b-I-1</v>
      </c>
      <c r="AC491" s="21" t="str">
        <f t="shared" si="3"/>
        <v>M3-MyM-23b-I-1-EN</v>
      </c>
      <c r="AD491" s="20"/>
      <c r="AE491" s="9"/>
      <c r="AF491" s="9"/>
      <c r="AG491" s="9" t="s">
        <v>49</v>
      </c>
    </row>
    <row r="492" ht="112.5" customHeight="1">
      <c r="A492" s="23" t="s">
        <v>2447</v>
      </c>
      <c r="B492" s="74" t="s">
        <v>2448</v>
      </c>
      <c r="C492" s="35" t="s">
        <v>35</v>
      </c>
      <c r="D492" s="10" t="s">
        <v>36</v>
      </c>
      <c r="E492" s="11"/>
      <c r="F492" s="22" t="s">
        <v>2449</v>
      </c>
      <c r="G492" s="13" t="s">
        <v>2456</v>
      </c>
      <c r="H492" s="19"/>
      <c r="I492" s="90" t="s">
        <v>38</v>
      </c>
      <c r="J492" s="23" t="s">
        <v>2071</v>
      </c>
      <c r="K492" s="33" t="s">
        <v>2451</v>
      </c>
      <c r="L492" s="32" t="s">
        <v>2457</v>
      </c>
      <c r="M492" s="25" t="s">
        <v>42</v>
      </c>
      <c r="N492" s="22" t="s">
        <v>2453</v>
      </c>
      <c r="O492" s="68" t="s">
        <v>2454</v>
      </c>
      <c r="P492" s="18"/>
      <c r="Q492" s="21"/>
      <c r="R492" s="8"/>
      <c r="S492" s="8"/>
      <c r="T492" s="8"/>
      <c r="U492" s="8"/>
      <c r="V492" s="8"/>
      <c r="W492" s="8"/>
      <c r="X492" s="19"/>
      <c r="Y492" s="20" t="s">
        <v>2023</v>
      </c>
      <c r="Z492" s="13" t="str">
        <f t="shared" si="1"/>
        <v>{
    "id": "M3-MyM-23b-I-2-EN",
    "stimulus": "&lt;p&gt;Choose the correct options.&lt;/p&gt;",
    "template": "&lt;p style=\"text-align: center\"&gt;{{T1}} {{Q5}} : {{Q2}} = {{response}} {{response}}&lt;/p&gt;",
    "hint": "&lt;p&gt;Multiply and express the result in the given unit of capacity.&lt;/p&gt;",
    "feedback": "&lt;p&gt;To multiply a measure of capacity by a number, you must perform the operation and express the result in the given unit.&lt;/p&gt;",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"A1",
                "label": "{{function}}",
                "function": "{{Q1}}",
                "group": 1
            },
            {
                "name": "A2",
                "label": "{{function}}",
                "function": "{{Q3}}",
                "group": 1,
                "incorrect": true
            },
            {
                "name": "A3",
                "label": "{{function}}",
                "function": "{{Q4}}",
                "group": 1,
                "incorrect": true
            },
            {
                "name": "A4",
                "label": "{{function}}",
                "function": "{{Q5}}",
                "group": 2
            },
            {
                "name": "A5",
                "label": "{{function}}",
                "function": "{{Q6}}",
                "group": 2,
                "incorrect": true
            }
        ],
        "uniques": true
    },
    "algorithm": {
        "name": "groupResponses",
        "template": "Cloze with drop down"
    }
}</v>
      </c>
      <c r="AA492" s="8" t="s">
        <v>2458</v>
      </c>
      <c r="AB492" s="21" t="str">
        <f t="shared" si="2"/>
        <v>M3-MyM-23b-I-2</v>
      </c>
      <c r="AC492" s="21" t="str">
        <f t="shared" si="3"/>
        <v>M3-MyM-23b-I-2-EN</v>
      </c>
      <c r="AD492" s="20"/>
      <c r="AE492" s="9"/>
      <c r="AF492" s="9"/>
      <c r="AG492" s="9" t="s">
        <v>49</v>
      </c>
    </row>
    <row r="493" ht="112.5" customHeight="1">
      <c r="A493" s="23" t="s">
        <v>2447</v>
      </c>
      <c r="B493" s="74" t="s">
        <v>2448</v>
      </c>
      <c r="C493" s="37" t="s">
        <v>50</v>
      </c>
      <c r="D493" s="10" t="s">
        <v>36</v>
      </c>
      <c r="E493" s="11"/>
      <c r="F493" s="22" t="s">
        <v>2459</v>
      </c>
      <c r="G493" s="13" t="s">
        <v>2460</v>
      </c>
      <c r="H493" s="19"/>
      <c r="I493" s="90" t="s">
        <v>38</v>
      </c>
      <c r="J493" s="9" t="s">
        <v>156</v>
      </c>
      <c r="K493" s="33" t="s">
        <v>2461</v>
      </c>
      <c r="L493" s="32" t="s">
        <v>788</v>
      </c>
      <c r="M493" s="25" t="s">
        <v>42</v>
      </c>
      <c r="N493" s="22" t="s">
        <v>2453</v>
      </c>
      <c r="O493" s="68" t="s">
        <v>2454</v>
      </c>
      <c r="P493" s="18"/>
      <c r="Q493" s="21"/>
      <c r="R493" s="8"/>
      <c r="S493" s="8"/>
      <c r="T493" s="8"/>
      <c r="U493" s="8"/>
      <c r="V493" s="8"/>
      <c r="W493" s="8"/>
      <c r="X493" s="19"/>
      <c r="Y493" s="20" t="s">
        <v>2023</v>
      </c>
      <c r="Z493" s="13" t="str">
        <f t="shared" si="1"/>
        <v>{
    "id": "M3-MyM-23b-E-1-EN",
    "stimulus": "&lt;p&gt;Calculate this multiplication.&lt;/p&gt;",
    "template": "&lt;p style=\"text-align: center\"&gt;{{Q1}} {{Q4}} × {{Q2}} = {{response}} {{Q4}}&lt;/p&gt;",
    "hint": "&lt;p&gt;Multiply  and express the result in the given unit of capacity.&lt;/p&gt;",
    "feedback": "&lt;p&gt;To multiply a measure of capacity by a number, you must perfom the operation and express the result in the given unit.&lt;/p&gt;",
    "seed": {
        "parameters": [
            {
                "name": "Q1",
                "label": null,
                "min": 100,
                "max": 999,
                "step": 1
            },
            {
                "name": "Q2",
                "label": null,
                "min": 2,
                "max": 9,
                "step": 1
            },
            {
                "name": "Q4",
                "label": null,
                "list": [
                    "l",
                    "ml"
                ]
            }
        ],
        "calculated": [
            {
                "name": "A1",
                "label": "{{function}}",
                "function": "{{Q1}}*{{Q2}}"
            }
        ],
        "uniques": true
    },
    "algorithm": {
        "name": "calculateOperation",
        "params": {
            "method": "equivLiteral",
            "keyboard": "NUMERICAL"
        }
    }
}</v>
      </c>
      <c r="AA493" s="8" t="s">
        <v>2462</v>
      </c>
      <c r="AB493" s="21" t="str">
        <f t="shared" si="2"/>
        <v>M3-MyM-23b-E-1</v>
      </c>
      <c r="AC493" s="21" t="str">
        <f t="shared" si="3"/>
        <v>M3-MyM-23b-E-1-EN</v>
      </c>
      <c r="AD493" s="20"/>
      <c r="AE493" s="9"/>
      <c r="AF493" s="9"/>
      <c r="AG493" s="9" t="s">
        <v>49</v>
      </c>
    </row>
    <row r="494" ht="112.5" customHeight="1">
      <c r="A494" s="23" t="s">
        <v>2447</v>
      </c>
      <c r="B494" s="74" t="s">
        <v>2448</v>
      </c>
      <c r="C494" s="37" t="s">
        <v>50</v>
      </c>
      <c r="D494" s="10" t="s">
        <v>36</v>
      </c>
      <c r="E494" s="11"/>
      <c r="F494" s="22" t="s">
        <v>2463</v>
      </c>
      <c r="G494" s="13" t="s">
        <v>2196</v>
      </c>
      <c r="H494" s="19"/>
      <c r="I494" s="90" t="s">
        <v>38</v>
      </c>
      <c r="J494" s="9" t="s">
        <v>156</v>
      </c>
      <c r="K494" s="33" t="s">
        <v>2461</v>
      </c>
      <c r="L494" s="32" t="s">
        <v>2197</v>
      </c>
      <c r="M494" s="25" t="s">
        <v>42</v>
      </c>
      <c r="N494" s="22" t="s">
        <v>2453</v>
      </c>
      <c r="O494" s="68" t="s">
        <v>2454</v>
      </c>
      <c r="P494" s="18"/>
      <c r="Q494" s="21"/>
      <c r="R494" s="8"/>
      <c r="S494" s="8"/>
      <c r="T494" s="8"/>
      <c r="U494" s="8"/>
      <c r="V494" s="8"/>
      <c r="W494" s="8"/>
      <c r="X494" s="19"/>
      <c r="Y494" s="20" t="s">
        <v>2023</v>
      </c>
      <c r="Z494" s="13" t="str">
        <f t="shared" si="1"/>
        <v>{
    "id": "M3-MyM-23b-E-2-EN",
    "stimulus": "&lt;p&gt;Calculate this division.&lt;/p&gt;",
    "template": "&lt;p style=\"text-align: center\"&gt;{{T1}} {{Q4}} : {{Q2}} = {{response}} {{Q4}}&lt;/p&gt;",
    "hint": "&lt;p&gt;Divide and express the result in the given unit of capacity.&lt;/p&gt;",
    "feedback": "&lt;p&gt;To divide a measure of capacity by a number, you must perfom the operation and express the result in the given unit.&lt;/p&gt;",
    "seed": {
        "parameters": [
            {
                "name": "Q1",
                "label": null,
                "min": 100,
                "max": 999,
                "step": 1
            },
            {
                "name": "Q2",
                "label": null,
                "min": 2,
                "max": 9,
                "step": 1
            },
            {
                "name": "Q4",
                "label": null,
                "list": [
                    "l",
                    "ml"
                ]
            }
        ],
        "calculated": [
            {
                "name": "T1",
                "label": "{{function}}",
                "function": "{{Q1}}*{{Q2}}",
                "temp": true
            },
            {
                "name": "A1",
                "label": "{{function}}",
                "function": "{{Q1}}"
            }
        ],
        "uniques": true
    },
    "algorithm": {
        "name": "calculateOperation",
        "params": {
            "method": "equivLiteral",
            "keyboard": "NUMERICAL"
        }
    }
}</v>
      </c>
      <c r="AA494" s="8" t="s">
        <v>2464</v>
      </c>
      <c r="AB494" s="21" t="str">
        <f t="shared" si="2"/>
        <v>M3-MyM-23b-E-2</v>
      </c>
      <c r="AC494" s="21" t="str">
        <f t="shared" si="3"/>
        <v>M3-MyM-23b-E-2-EN</v>
      </c>
      <c r="AD494" s="20"/>
      <c r="AE494" s="9"/>
      <c r="AF494" s="9"/>
      <c r="AG494" s="9" t="s">
        <v>49</v>
      </c>
    </row>
    <row r="495" ht="112.5" customHeight="1">
      <c r="A495" s="23" t="s">
        <v>2447</v>
      </c>
      <c r="B495" s="74" t="s">
        <v>2448</v>
      </c>
      <c r="C495" s="38" t="s">
        <v>68</v>
      </c>
      <c r="D495" s="10" t="s">
        <v>36</v>
      </c>
      <c r="E495" s="11"/>
      <c r="F495" s="22" t="s">
        <v>2465</v>
      </c>
      <c r="G495" s="13" t="s">
        <v>2466</v>
      </c>
      <c r="H495" s="19"/>
      <c r="I495" s="90" t="s">
        <v>38</v>
      </c>
      <c r="J495" s="9" t="s">
        <v>156</v>
      </c>
      <c r="K495" s="36" t="s">
        <v>2467</v>
      </c>
      <c r="L495" s="24" t="s">
        <v>788</v>
      </c>
      <c r="M495" s="25" t="s">
        <v>42</v>
      </c>
      <c r="N495" s="22" t="s">
        <v>2453</v>
      </c>
      <c r="O495" s="68" t="s">
        <v>2468</v>
      </c>
      <c r="P495" s="18"/>
      <c r="Q495" s="21"/>
      <c r="R495" s="8"/>
      <c r="S495" s="8"/>
      <c r="T495" s="8"/>
      <c r="U495" s="8"/>
      <c r="V495" s="8"/>
      <c r="W495" s="8"/>
      <c r="X495" s="19"/>
      <c r="Y495" s="20" t="s">
        <v>2023</v>
      </c>
      <c r="Z495" s="13" t="str">
        <f t="shared" si="1"/>
        <v>{
    "id": "M3-MyM-23b-A-1-EN",
    "stimulus": "&lt;p&gt;Isabella sold {{Q1}} glasses, each containing {{Q2}} ml of lemonade. How much lemonade did she sell in total?&lt;/p&gt;",
    "template": "&lt;p&gt;She sold {{response}} ml of lemonade.&lt;/p&gt;",
    "hint": "&lt;p&gt;Multiply and express the result in the given unit of capacity.&lt;/p&gt;",
    "feedback": "&lt;p&gt;To multiply a capacity measure by a number, you must perfom the operation and express the result in the given unit. In this case:&lt;/p&gt;&lt;p style=\"text-align: center\"&gt;{{Q1}} ml × {{Q2}} = {{A1}} ml&lt;/p&gt;",
    "seed": {
        "parameters": [
            {
                "name": "Q1",
                "label": null,
                "min": 2,
                "max": 9,
                "step": 1
            },
            {
                "name": "Q2",
                "label": null,
                "min": 150,
                "max": 300,
                "step": 10
            }
        ],
        "calculated": [
            {
                "name": "A1",
                "label": "{{function}}",
                "function": "{{Q1}}*{{Q2}}"
            }
        ],
        "uniques": true
    },
    "algorithm": {
        "name": "calculateOperation",
        "params": {
            "method": "equivLiteral",
            "keyboard": "NUMERICAL"
        }
    }
}</v>
      </c>
      <c r="AA495" s="8" t="s">
        <v>2469</v>
      </c>
      <c r="AB495" s="21" t="str">
        <f t="shared" si="2"/>
        <v>M3-MyM-23b-A-1</v>
      </c>
      <c r="AC495" s="21" t="str">
        <f t="shared" si="3"/>
        <v>M3-MyM-23b-A-1-EN</v>
      </c>
      <c r="AD495" s="20"/>
      <c r="AE495" s="9"/>
      <c r="AF495" s="9"/>
      <c r="AG495" s="9" t="s">
        <v>49</v>
      </c>
    </row>
    <row r="496" ht="112.5" customHeight="1">
      <c r="A496" s="23" t="s">
        <v>2447</v>
      </c>
      <c r="B496" s="74" t="s">
        <v>2448</v>
      </c>
      <c r="C496" s="38" t="s">
        <v>68</v>
      </c>
      <c r="D496" s="10" t="s">
        <v>36</v>
      </c>
      <c r="E496" s="11"/>
      <c r="F496" s="51" t="s">
        <v>2470</v>
      </c>
      <c r="G496" s="13" t="s">
        <v>2471</v>
      </c>
      <c r="H496" s="19"/>
      <c r="I496" s="90" t="s">
        <v>38</v>
      </c>
      <c r="J496" s="9" t="s">
        <v>156</v>
      </c>
      <c r="K496" s="36" t="s">
        <v>2472</v>
      </c>
      <c r="L496" s="24" t="s">
        <v>2197</v>
      </c>
      <c r="M496" s="25" t="s">
        <v>42</v>
      </c>
      <c r="N496" s="22" t="s">
        <v>2453</v>
      </c>
      <c r="O496" s="68" t="s">
        <v>2473</v>
      </c>
      <c r="P496" s="18"/>
      <c r="Q496" s="21"/>
      <c r="R496" s="8"/>
      <c r="S496" s="8"/>
      <c r="T496" s="8"/>
      <c r="U496" s="8"/>
      <c r="V496" s="8"/>
      <c r="W496" s="8"/>
      <c r="X496" s="19"/>
      <c r="Y496" s="20" t="s">
        <v>2023</v>
      </c>
      <c r="Z496" s="13" t="str">
        <f t="shared" si="1"/>
        <v>{
    "id": "M3-MyM-23b-A-2-EN",
    "stimulus": "&lt;p&gt;Mason wants to divide {{T1}} ml of muffin batter among {{Q2}} molds. How much batter does he have to pour in each one?&lt;/p&gt;",
    "template": "&lt;p&gt;He has to pour {{response}} ml of batter.&lt;/p&gt;",
    "hint": "&lt;p&gt;Multiply and express the result in the given unit of capacity.&lt;/p&gt;",
    "feedback": "&lt;p&gt;To divide a measure of capacity by a number, you must perform the operation and express the result in the given unit. In this case:&lt;/p&gt;&lt;p style=\"text-align: center\"&gt;{{T1}} ml : {{Q2}} = {{Q1}} ml&lt;/p&gt;",
    "seed": {
        "parameters": [
            {
                "name": "Q1",
                "label": null,
                "min": 100,
                "max": 200,
                "step": 10
            },
            {
                "name": "Q2",
                "label": null,
                "min": 2,
                "max": 9,
                "step": 1
            }
        ],
        "calculated": [
            {
                "name": "T1",
                "label": "{{function}}",
                "function": "{{Q1}}*{{Q2}}",
                "temp": true
            },
            {
                "name": "A1",
                "label": "{{function}}",
                "function": "{{Q1}}"
            }
        ],
        "uniques": true
    },
    "algorithm": {
        "name": "calculateOperation",
        "params": {
            "method": "equivLiteral",
            "keyboard": "NUMERICAL"
        }
    }
}</v>
      </c>
      <c r="AA496" s="8" t="s">
        <v>2474</v>
      </c>
      <c r="AB496" s="21" t="str">
        <f t="shared" si="2"/>
        <v>M3-MyM-23b-A-2</v>
      </c>
      <c r="AC496" s="21" t="str">
        <f t="shared" si="3"/>
        <v>M3-MyM-23b-A-2-EN</v>
      </c>
      <c r="AD496" s="20"/>
      <c r="AE496" s="9"/>
      <c r="AF496" s="9"/>
      <c r="AG496" s="9" t="s">
        <v>49</v>
      </c>
    </row>
    <row r="497" ht="112.5" customHeight="1">
      <c r="A497" s="23" t="s">
        <v>2447</v>
      </c>
      <c r="B497" s="74" t="s">
        <v>2448</v>
      </c>
      <c r="C497" s="38" t="s">
        <v>68</v>
      </c>
      <c r="D497" s="10" t="s">
        <v>36</v>
      </c>
      <c r="E497" s="11"/>
      <c r="F497" s="51" t="s">
        <v>2475</v>
      </c>
      <c r="G497" s="13" t="s">
        <v>2433</v>
      </c>
      <c r="H497" s="19"/>
      <c r="I497" s="90" t="s">
        <v>38</v>
      </c>
      <c r="J497" s="9" t="s">
        <v>156</v>
      </c>
      <c r="K497" s="36" t="s">
        <v>2476</v>
      </c>
      <c r="L497" s="24" t="s">
        <v>788</v>
      </c>
      <c r="M497" s="25" t="s">
        <v>42</v>
      </c>
      <c r="N497" s="22" t="s">
        <v>2453</v>
      </c>
      <c r="O497" s="68" t="s">
        <v>2477</v>
      </c>
      <c r="P497" s="18"/>
      <c r="Q497" s="21"/>
      <c r="R497" s="8"/>
      <c r="S497" s="8"/>
      <c r="T497" s="8"/>
      <c r="U497" s="8"/>
      <c r="V497" s="8"/>
      <c r="W497" s="8"/>
      <c r="X497" s="19"/>
      <c r="Y497" s="20" t="s">
        <v>2023</v>
      </c>
      <c r="Z497" s="13" t="str">
        <f t="shared" si="1"/>
        <v>{
    "id": "M3-MyM-23b-A-3-EN",
    "stimulus": "&lt;p&gt;Brittany's horses drink {{Q1}} l of water each day. How much water will they need for {{Q2}} days?&lt;/p&gt;",
    "template": "&lt;p&gt;They will need {{response}} l of water.&lt;/p&gt;",
    "hint": "&lt;p&gt;Multiply and express the result in the given unit of capacity.&lt;/p&gt;",
    "feedback": "&lt;p&gt;To multiply a measure of capacity by a number, you must perform the operation and express the result in the given unit. In this case:&lt;/p&gt;&lt;p style=\"text-align: center\"&gt;{{Q1}} l × {{Q2}} = {{A1}} l&lt;/p&gt;",
    "seed": {
        "parameters": [
            {
                "name": "Q1",
                "label": null,
                "min": 100,
                "max": 1000,
                "step": 10
            },
            {
                "name": "Q2",
                "label": null,
                "min": 2,
                "max": 9,
                "step": 1
            }
        ],
        "calculated": [
            {
                "name": "A1",
                "label": "{{function}}",
                "function": "{{Q1}}*{{Q2}}"
            }
        ],
        "uniques": true
    },
    "algorithm": {
        "name": "calculateOperation",
        "params": {
            "method": "equivLiteral",
            "keyboard": "NUMERICAL"
        }
    }
}</v>
      </c>
      <c r="AA497" s="8" t="s">
        <v>2478</v>
      </c>
      <c r="AB497" s="21" t="str">
        <f t="shared" si="2"/>
        <v>M3-MyM-23b-A-3</v>
      </c>
      <c r="AC497" s="21" t="str">
        <f t="shared" si="3"/>
        <v>M3-MyM-23b-A-3-EN</v>
      </c>
      <c r="AD497" s="20"/>
      <c r="AE497" s="9"/>
      <c r="AF497" s="9"/>
      <c r="AG497" s="9" t="s">
        <v>49</v>
      </c>
    </row>
    <row r="498" ht="112.5" customHeight="1">
      <c r="A498" s="9" t="s">
        <v>2479</v>
      </c>
      <c r="B498" s="77" t="s">
        <v>2480</v>
      </c>
      <c r="C498" s="9" t="s">
        <v>35</v>
      </c>
      <c r="D498" s="10" t="s">
        <v>36</v>
      </c>
      <c r="E498" s="11"/>
      <c r="F498" s="22" t="s">
        <v>2481</v>
      </c>
      <c r="G498" s="22"/>
      <c r="H498" s="68" t="s">
        <v>2482</v>
      </c>
      <c r="I498" s="23" t="s">
        <v>428</v>
      </c>
      <c r="J498" s="23" t="s">
        <v>2483</v>
      </c>
      <c r="K498" s="24" t="s">
        <v>113</v>
      </c>
      <c r="L498" s="24" t="s">
        <v>113</v>
      </c>
      <c r="M498" s="23" t="s">
        <v>42</v>
      </c>
      <c r="N498" s="24" t="s">
        <v>2484</v>
      </c>
      <c r="O498" s="22" t="s">
        <v>2485</v>
      </c>
      <c r="P498" s="18"/>
      <c r="Q498" s="21"/>
      <c r="R498" s="18"/>
      <c r="S498" s="18"/>
      <c r="T498" s="18"/>
      <c r="U498" s="18"/>
      <c r="V498" s="18"/>
      <c r="W498" s="18"/>
      <c r="X498" s="21"/>
      <c r="Y498" s="20" t="s">
        <v>2023</v>
      </c>
      <c r="Z498" s="13" t="str">
        <f t="shared" si="1"/>
        <v>{
    "id": "M3-MyM-9a-I-1-EN",
    "stimulus": "&lt;p&gt;Select the objects with a mass greater than 1 kg.&lt;/p&gt;",
    "hint": "&lt;p&gt;1 kg equals 1,000 g.&lt;/p&gt;",
    "feedback": "&lt;p&gt;1 kg equals 1,000 g.&lt;/p&gt;",
    "seed": {
        "parameters": [
            {
                "name": "Q1",
                "label": null,
                "min": 1,
                "max": 50,
                "step": 1
            },
            {
                "name": "Q2",
                "label": null,
                "min": 1,
                "max": 50,
                "step": 1
            },
            {
                "name": "Q3",
                "label": null,
                "min": 1,
                "max": 50,
                "step": 1
            }
        ],
        "calculated": [
            {
                "name": "A1",
                "label": "&lt;div style=\"display:flex; justify-content:center;\"&gt;&lt;img src=\"https://blueberry-assets.oneclick.es/M3_MyM_9a_1.svg\" width=\"300\"&gt;&lt;/img&gt;&lt;/ div&gt;"
            },
            {
                "name": "A2",
                "label": "&lt;div style=\"display:flex; justify-content:center;\"&gt;&lt;img src=\"https://blueberry-assets.oneclick.es/M3_MyM_9a_2.svg\" width=\"300\"&gt;&lt;/img&gt;&lt;/ div&gt;"
            },
            {
                "name": "A3",
                "label": "&lt;div style=\"display:flex; justify-content:center;\"&gt;&lt;img src=\"https://blueberry-assets.oneclick.es/M3_MyM_9a_3.svg\" width=\"300\"&gt;&lt;/img&gt;&lt;/ div&gt;"
            },
            {
                "name": "A4",
                "label": "&lt;div style=\"display:flex; justify-content:center;\"&gt;&lt;img src=\"https://blueberry-assets.oneclick.es/M3_MyM_9a_4.svg\" width=\"300\"&gt;&lt;/img&gt;&lt;/ div&gt;"
            },
            {
                "name": "A5",
                "label": "&lt;div style=\"display:flex; justify-content:center;\"&gt;&lt;img src=\"https://blueberry-assets.oneclick.es/M3_MyM_9a_5.svg\" width=\"300\"&gt;&lt;/img&gt;&lt;/ div&gt;",
                "incorrect": true,
                "feedback": "&lt;p&gt;The mass of a mobile phone is usually about 200 g.&lt;/p&gt;"
            },
            {
                "name": "A6",
                "label": "&lt;div style=\"display:flex; justify-content:center;\"&gt;&lt;img src=\"https://blueberry-assets.oneclick.es/M3_MyM_9a_6.svg\" width=\"300\"&gt;&lt;/img&gt;&lt;/ div&gt;",
                "incorrect": true,
                "feedback": "&lt;p&gt;The mass of an apple is usually between 170 g and 250 g.&lt;/p&gt;"
            },
            {
                "name": "A7",
                "label": "&lt;div style=\"display:flex; justify-content:center;\"&gt;&lt;img src=\"https://blueberry-assets.oneclick.es/M3_MyM_9a_7.svg\" width=\"300\"&gt;&lt;/img&gt;&lt;/ div&gt;",
                "incorrect": true,
                "feedback": "&lt;p&gt;The mass of a pencil is usually about 30 g.&lt;/p&gt;"
            },
            {
                "name": "A8",
                "label": "&lt;div style=\"display:flex; justify-content:center;\"&gt;&lt;img src=\"https://blueberry-assets.oneclick.es/M3_MyM_9a_8.svg\" width=\"300\"&gt;&lt;/img&gt;&lt;/ div&gt;",
                "incorrect": true,
                "feedback": "&lt;p&gt;The mass of a bag of candies is usually 100 g.&lt;/p&gt;"
            }
        ],
        "uniques": true
    },
    "algorithm": {
        "name": "trueFalse",
        "template": "Multiple choice – multiple response",
        "params": {
            "countCorrect": 2,
            "countIncorrect": 1,
            "showCheckIcon": false,
            "columns": 3
        }
    }
}</v>
      </c>
      <c r="AA498" s="8" t="s">
        <v>2486</v>
      </c>
      <c r="AB498" s="21" t="str">
        <f t="shared" si="2"/>
        <v>M3-MyM-9a-I-1</v>
      </c>
      <c r="AC498" s="21" t="str">
        <f t="shared" si="3"/>
        <v>M3-MyM-9a-I-1-EN</v>
      </c>
      <c r="AD498" s="20" t="s">
        <v>47</v>
      </c>
      <c r="AE498" s="23"/>
      <c r="AF498" s="9" t="s">
        <v>48</v>
      </c>
      <c r="AG498" s="9" t="s">
        <v>49</v>
      </c>
    </row>
    <row r="499" ht="112.5" customHeight="1">
      <c r="A499" s="9" t="s">
        <v>2479</v>
      </c>
      <c r="B499" s="77" t="s">
        <v>2480</v>
      </c>
      <c r="C499" s="9" t="s">
        <v>35</v>
      </c>
      <c r="D499" s="10" t="s">
        <v>36</v>
      </c>
      <c r="E499" s="11"/>
      <c r="F499" s="22" t="s">
        <v>2487</v>
      </c>
      <c r="G499" s="22"/>
      <c r="H499" s="68" t="s">
        <v>2482</v>
      </c>
      <c r="I499" s="23" t="s">
        <v>428</v>
      </c>
      <c r="J499" s="23" t="s">
        <v>2483</v>
      </c>
      <c r="K499" s="24" t="s">
        <v>113</v>
      </c>
      <c r="L499" s="24" t="s">
        <v>113</v>
      </c>
      <c r="M499" s="23" t="s">
        <v>42</v>
      </c>
      <c r="N499" s="24" t="s">
        <v>2484</v>
      </c>
      <c r="O499" s="22" t="s">
        <v>2488</v>
      </c>
      <c r="P499" s="18"/>
      <c r="Q499" s="21"/>
      <c r="R499" s="18"/>
      <c r="S499" s="18"/>
      <c r="T499" s="18"/>
      <c r="U499" s="18"/>
      <c r="V499" s="18"/>
      <c r="W499" s="18"/>
      <c r="X499" s="21"/>
      <c r="Y499" s="20" t="s">
        <v>2023</v>
      </c>
      <c r="Z499" s="13" t="str">
        <f t="shared" si="1"/>
        <v>{
    "id": "M3-MyM-9a-I-2-EN",
    "stimulus": "&lt;p&gt;Select the objects with a mass less than 1 kg.&lt;/p&gt;",
    "hint": "&lt;p&gt;1 kg equals 1,000 g.&lt;/p&gt;",
    "feedback": "&lt;p&gt;1 kg equals 1,000 g.&lt;/p&gt;",
    "seed": {
        "parameters": [
            {
                "name": "Q1",
                "label": null,
                "min": 1,
                "max": 50,
                "step": 1
            },
            {
                "name": "Q2",
                "label": null,
                "min": 1,
                "max": 50,
                "step": 1
            },
            {
                "name": "Q3",
                "label": null,
                "min": 1,
                "max": 50,
                "step": 1
            }
        ],
        "calculated": [
            {
                "name": "A1",
                "label": "&lt;div style=\"display:flex; justify-content:center;\"&gt;&lt;img src=\"https://blueberry-assets.oneclick.es/M3_MyM_9a_1.svg\" width=\"300\"&gt;&lt;/img&gt;&lt;/ div&gt;",
                "incorrect": true,
                "feedback": "&lt;p&gt;The mass of a table can be between 10 kg and 100 kg.&lt;/p&gt;"
            },
            {
                "name": "A2",
                "label": "&lt;div style=\"display:flex; justify-content:center;\"&gt;&lt;img src=\"https://blueberry-assets.oneclick.es/M3_MyM_9a_2.svg\" width=\"300\"&gt;&lt;/img&gt;&lt;/ div&gt;",
                "incorrect": true,
                "feedback": "&lt;p&gt;The mass of a shark is usually between 700 kg and 1,000 kg.&lt;/p&gt;"
            },
            {
                "name": "A3",
                "label": "&lt;div style=\"display:flex; justify-content:center;\"&gt;&lt;img src=\"https://blueberry-assets.oneclick.es/M3_MyM_9a_3.svg\" width=\"300\"&gt;&lt;/img&gt;&lt;/ div&gt;",
                "incorrect": true,
                "feedback": "&lt;p&gt;The mass of a car is between 700 kg and 1,000 kg.&lt;/p&gt;"
            },
            {
                "name": "A4",
                "label": "&lt;div style=\"display:flex; justify-content:center;\"&gt;&lt;img src=\"https://blueberry-assets.oneclick.es/M3_MyM_9a_4.svg\" width=\"300\"&gt;&lt;/img&gt;&lt;/ div&gt;",
                "incorrect": true,
                "feedback": "&lt;p&gt;The mass of a television can be between 5 kg and 15 kg.&lt;/p&gt;"
            },
            {
                "name": "A5",
                "label": "&lt;div style=\"display:flex; justify-content:center;\"&gt;&lt;img src=\"https://blueberry-assets.oneclick.es/M3_MyM_9a_5.svg\" width=\"300\"&gt;&lt;/img&gt;&lt;/ div&gt;"
            },
            {
                "name": "A6",
                "label": "&lt;div style=\"display:flex; justify-content:center;\"&gt;&lt;img src=\"https://blueberry-assets.oneclick.es/M3_MyM_9a_6.svg\" width=\"300\"&gt;&lt;/img&gt;&lt;/ div&gt;"
            },
            {
                "name": "A7",
                "label": "&lt;div style=\"display:flex; justify-content:center;\"&gt;&lt;img src=\"https://blueberry-assets.oneclick.es/M3_MyM_9a_7.svg\" width=\"300\"&gt;&lt;/img&gt;&lt;/ div&gt;"
            },
            {
                "name": "A8",
                "label": "&lt;div style=\"display:flex; justify-content:center;\"&gt;&lt;img src=\"https://blueberry-assets.oneclick.es/M3_MyM_9a_8.svg\" width=\"300\"&gt;&lt;/img&gt;&lt;/ div&gt;"
            }
        ],
        "uniques": true
    },
    "algorithm": {
        "name": "trueFalse",
        "template": "Multiple choice – multiple response",
        "params": {
            "countCorrect": 2,
            "countIncorrect": 1,
            "showCheckIcon": false,
            "columns": 3
        }
    }
}</v>
      </c>
      <c r="AA499" s="8" t="s">
        <v>2489</v>
      </c>
      <c r="AB499" s="21" t="str">
        <f t="shared" si="2"/>
        <v>M3-MyM-9a-I-2</v>
      </c>
      <c r="AC499" s="21" t="str">
        <f t="shared" si="3"/>
        <v>M3-MyM-9a-I-2-EN</v>
      </c>
      <c r="AD499" s="20" t="s">
        <v>47</v>
      </c>
      <c r="AE499" s="23"/>
      <c r="AF499" s="9" t="s">
        <v>48</v>
      </c>
      <c r="AG499" s="9" t="s">
        <v>49</v>
      </c>
    </row>
    <row r="500" ht="112.5" customHeight="1">
      <c r="A500" s="9" t="s">
        <v>2479</v>
      </c>
      <c r="B500" s="77" t="s">
        <v>2480</v>
      </c>
      <c r="C500" s="9" t="s">
        <v>50</v>
      </c>
      <c r="D500" s="10" t="s">
        <v>36</v>
      </c>
      <c r="E500" s="11"/>
      <c r="F500" s="33" t="s">
        <v>2490</v>
      </c>
      <c r="G500" s="33"/>
      <c r="H500" s="59" t="s">
        <v>2491</v>
      </c>
      <c r="I500" s="23" t="s">
        <v>38</v>
      </c>
      <c r="J500" s="23" t="s">
        <v>52</v>
      </c>
      <c r="K500" s="22" t="s">
        <v>2492</v>
      </c>
      <c r="L500" s="24" t="s">
        <v>2493</v>
      </c>
      <c r="M500" s="25" t="s">
        <v>42</v>
      </c>
      <c r="N500" s="24" t="s">
        <v>2484</v>
      </c>
      <c r="O500" s="24" t="s">
        <v>2494</v>
      </c>
      <c r="P500" s="18"/>
      <c r="Q500" s="21"/>
      <c r="R500" s="18"/>
      <c r="S500" s="18"/>
      <c r="T500" s="18"/>
      <c r="U500" s="18"/>
      <c r="V500" s="18"/>
      <c r="W500" s="18"/>
      <c r="X500" s="21"/>
      <c r="Y500" s="20" t="s">
        <v>2023</v>
      </c>
      <c r="Z500" s="13" t="str">
        <f t="shared" si="1"/>
        <v>{
    "id": "M3-MyM-9a-E-1-EN",
    "stimulus": "&lt;p&gt;Choose which of these units, &lt;i&gt;kilograms&lt;/i&gt; or &lt;i&gt;grams&lt;/i&gt;, is better for expressing the following masses. Write them in their abbreviated form.&lt;/p&gt;",
    "template": "&lt;p&gt;{{Q1}} {{response}}.&lt;/p&gt;&lt;p&gt;{{Q2}} {{response}}.&lt;/p&gt;&lt;p&gt;{{Q3}} {{response}}.&lt;/p&gt;",
    "hint": "&lt;p&gt;1 kg equals 1,000 g.&lt;/p&gt;",
    "feedback": "&lt;p&gt;1 kg equals 1,000 g.&lt;/p&gt;",
    "seed": {
        "parameters": [
            {
                "name": "Q1",
                "label": null,
                "list": [
                    "The mass of a sparrow is 30",
                    "The mass of a hamster is 120",
                    "The mass of a hummingbird is about 20"
                ]
            },
            {
                "name": "Q2",
                "label": null,
                "list": [
                    "The mass of a giraffe is about 1,000",
                    "The mass of a dog is usually about 30",
                    "The mass of a pig is about 150"
                ]
            },
            {
                "name": "Q3",
                "label": null,
                "list": [
                    "The mass of a lizard is about 2",
                    "The mass of a mouse is about 20",
                    "The mass of a pigeon is about 300"
                ]
            }
        ],
        "calculated": [
            {
                "name": "A1",
                "label": "g"
            },
            {
                "name": "A2",
                "label": "kg"
            },
            {
                "name": "A3",
                "label": "g"
            }
        ],
        "uniques": true
    },
    "algorithm": {
        "name": "calculateOperation",
        "template": "Cloze with text"
    }
}</v>
      </c>
      <c r="AA500" s="8" t="s">
        <v>2495</v>
      </c>
      <c r="AB500" s="21" t="str">
        <f t="shared" si="2"/>
        <v>M3-MyM-9a-E-1</v>
      </c>
      <c r="AC500" s="21" t="str">
        <f t="shared" si="3"/>
        <v>M3-MyM-9a-E-1-EN</v>
      </c>
      <c r="AD500" s="20" t="s">
        <v>47</v>
      </c>
      <c r="AE500" s="23"/>
      <c r="AF500" s="9" t="s">
        <v>48</v>
      </c>
      <c r="AG500" s="9" t="s">
        <v>49</v>
      </c>
    </row>
    <row r="501" ht="112.5" customHeight="1">
      <c r="A501" s="9" t="s">
        <v>2479</v>
      </c>
      <c r="B501" s="77" t="s">
        <v>2480</v>
      </c>
      <c r="C501" s="9" t="s">
        <v>50</v>
      </c>
      <c r="D501" s="10" t="s">
        <v>36</v>
      </c>
      <c r="E501" s="11"/>
      <c r="F501" s="33" t="s">
        <v>2490</v>
      </c>
      <c r="G501" s="33"/>
      <c r="H501" s="59" t="s">
        <v>2496</v>
      </c>
      <c r="I501" s="23" t="s">
        <v>38</v>
      </c>
      <c r="J501" s="23" t="s">
        <v>52</v>
      </c>
      <c r="K501" s="22" t="s">
        <v>2497</v>
      </c>
      <c r="L501" s="24" t="s">
        <v>2498</v>
      </c>
      <c r="M501" s="25" t="s">
        <v>42</v>
      </c>
      <c r="N501" s="24" t="s">
        <v>2484</v>
      </c>
      <c r="O501" s="24" t="s">
        <v>2494</v>
      </c>
      <c r="P501" s="18"/>
      <c r="Q501" s="21"/>
      <c r="R501" s="18"/>
      <c r="S501" s="18"/>
      <c r="T501" s="18"/>
      <c r="U501" s="18"/>
      <c r="V501" s="18"/>
      <c r="W501" s="18"/>
      <c r="X501" s="21"/>
      <c r="Y501" s="20" t="s">
        <v>2023</v>
      </c>
      <c r="Z501" s="13" t="str">
        <f t="shared" si="1"/>
        <v>{
    "id": "M3-MyM-9a-E-2-EN",
    "stimulus": "&lt;p&gt;Choose which of these units, &lt;i&gt;kilograms&lt;/i&gt; or &lt;i&gt;grams&lt;/i&gt;, is better for expressing the following masses. Write them in their abbreviated form.&lt;/p&gt;",
    "template": "&lt;p&gt;{{Q1}} {{response}}.&lt;/p&gt;&lt;p&gt;{{Q2}} {{response}}.&lt;/p&gt;&lt;p&gt;{{Q3}} {{response}}.&lt;/p&gt;",
    "hint": "&lt;p&gt;1 kg equals 1,000 g.&lt;/p&gt;",
    "feedback": "&lt;p&gt;1 kg equals 1,000 g.&lt;/p&gt;",
    "seed": {
        "parameters": [
            {
                "name": "Q2",
                "label": null,
                "list": [
                    "The mass of a sparrow is 30",
                    "The mass of a hamster is 120",
                    "The mass of a hummingbird is about 20"
                ]
            },
            {
                "name": "Q1",
                "label": null,
                "list": [
                    "The mass of a giraffe is about 1,000",
                    "The mass of a dog is usually about 30",
                    "The mass of a pig is about 150"
                ]
            },
            {
                "name": "Q3",
                "label": null,
                "list": [
                    "The mass of a lizard is about 2",
                    "The mass of a mouse is about 20",
                    "The mass of a pigeon is about 300"
                ]
            }
        ],
        "calculated": [
            {
                "name": "A1",
                "label": "kg"
            },
            {
                "name": "A2",
                "label": "g"
            },
            {
                "name": "A3",
                "label": "g"
            }
        ],
        "uniques": true
    },
    "algorithm": {
        "name": "calculateOperation",
        "template": "Cloze with text"
    }
}</v>
      </c>
      <c r="AA501" s="8" t="s">
        <v>2499</v>
      </c>
      <c r="AB501" s="21" t="str">
        <f t="shared" si="2"/>
        <v>M3-MyM-9a-E-2</v>
      </c>
      <c r="AC501" s="21" t="str">
        <f t="shared" si="3"/>
        <v>M3-MyM-9a-E-2-EN</v>
      </c>
      <c r="AD501" s="20" t="s">
        <v>47</v>
      </c>
      <c r="AE501" s="23"/>
      <c r="AF501" s="9" t="s">
        <v>48</v>
      </c>
      <c r="AG501" s="9" t="s">
        <v>49</v>
      </c>
    </row>
    <row r="502" ht="112.5" customHeight="1">
      <c r="A502" s="9" t="s">
        <v>2500</v>
      </c>
      <c r="B502" s="77" t="s">
        <v>2501</v>
      </c>
      <c r="C502" s="9" t="s">
        <v>35</v>
      </c>
      <c r="D502" s="10" t="s">
        <v>36</v>
      </c>
      <c r="E502" s="11"/>
      <c r="F502" s="24" t="s">
        <v>2502</v>
      </c>
      <c r="G502" s="24"/>
      <c r="H502" s="24" t="s">
        <v>2503</v>
      </c>
      <c r="I502" s="23" t="s">
        <v>38</v>
      </c>
      <c r="J502" s="23" t="s">
        <v>148</v>
      </c>
      <c r="K502" s="22" t="s">
        <v>2504</v>
      </c>
      <c r="L502" s="32" t="s">
        <v>2505</v>
      </c>
      <c r="M502" s="25" t="s">
        <v>42</v>
      </c>
      <c r="N502" s="22" t="s">
        <v>2506</v>
      </c>
      <c r="O502" s="22" t="s">
        <v>2507</v>
      </c>
      <c r="P502" s="8" t="s">
        <v>2508</v>
      </c>
      <c r="Q502" s="21"/>
      <c r="R502" s="18"/>
      <c r="S502" s="18"/>
      <c r="T502" s="18"/>
      <c r="U502" s="18"/>
      <c r="V502" s="18"/>
      <c r="W502" s="18"/>
      <c r="X502" s="21"/>
      <c r="Y502" s="20" t="s">
        <v>2023</v>
      </c>
      <c r="Z502" s="13" t="str">
        <f t="shared" si="1"/>
        <v>{
    "id": "M3-MyM-9b-I-1-EN",
    "stimulus": "&lt;p&gt;Select which of these equivalences is correct.&lt;/p&gt;",
    "hint": "&lt;p&gt;This is the equivalence between kilograms and grams:&lt;/p&gt;&lt;p style=\"text-align: center\"&gt;1 kg = 1,000 g&lt;/p&gt;",
    "feedback": "&lt;p&gt;This is the equivalence between kilograms and grams:&lt;/p&gt;&lt;p style=\"text-align: center\"&gt;1 kg = 1,000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"&lt;p&gt;The correct equivalence is:&lt;/p&gt;&lt;p&gt;{{Q2}} kg × 1,000 = {{T4}} g&lt;/p&gt;"
            },
            {
                "name": "A3",
                "label": "{{Q3}} kg = {{function}} g",
                "function": "{{Q3}}*10",
                "incorrect": true,
                "feedback": "&lt;p&gt;The correct equivalence is:&lt;/p&gt;&lt;p&gt;{{Q3}} kg × 1,000 = {{T5}} g&lt;/p&gt;"
            }
        ],
        "uniques": true
    },
    "algorithm": {
        "name": "trueFalse",
        "template": "Multiple choice – standard",
        "params": {
            "countCorrect": 1,
            "countIncorrect": 2,
            "showCheckIcon":false,
            "columns": 3
        }
    }
}</v>
      </c>
      <c r="AA502" s="8" t="s">
        <v>2509</v>
      </c>
      <c r="AB502" s="21" t="str">
        <f t="shared" si="2"/>
        <v>M3-MyM-9b-I-1</v>
      </c>
      <c r="AC502" s="21" t="str">
        <f t="shared" si="3"/>
        <v>M3-MyM-9b-I-1-EN</v>
      </c>
      <c r="AD502" s="20" t="s">
        <v>47</v>
      </c>
      <c r="AE502" s="23"/>
      <c r="AF502" s="9" t="s">
        <v>48</v>
      </c>
      <c r="AG502" s="9" t="s">
        <v>49</v>
      </c>
    </row>
    <row r="503" ht="112.5" customHeight="1">
      <c r="A503" s="9" t="s">
        <v>2500</v>
      </c>
      <c r="B503" s="77" t="s">
        <v>2501</v>
      </c>
      <c r="C503" s="9" t="s">
        <v>50</v>
      </c>
      <c r="D503" s="10" t="s">
        <v>36</v>
      </c>
      <c r="E503" s="11"/>
      <c r="F503" s="22" t="s">
        <v>2510</v>
      </c>
      <c r="G503" s="22"/>
      <c r="H503" s="68"/>
      <c r="I503" s="23" t="s">
        <v>38</v>
      </c>
      <c r="J503" s="23" t="s">
        <v>118</v>
      </c>
      <c r="K503" s="24" t="s">
        <v>2511</v>
      </c>
      <c r="L503" s="32" t="s">
        <v>2093</v>
      </c>
      <c r="M503" s="25" t="s">
        <v>42</v>
      </c>
      <c r="N503" s="22" t="s">
        <v>2506</v>
      </c>
      <c r="O503" s="22" t="s">
        <v>2512</v>
      </c>
      <c r="P503" s="18"/>
      <c r="Q503" s="21"/>
      <c r="R503" s="18"/>
      <c r="S503" s="18"/>
      <c r="T503" s="18"/>
      <c r="U503" s="18"/>
      <c r="V503" s="18"/>
      <c r="W503" s="18"/>
      <c r="X503" s="21"/>
      <c r="Y503" s="20" t="s">
        <v>2023</v>
      </c>
      <c r="Z503" s="13" t="str">
        <f t="shared" si="1"/>
        <v>{
    "id": "M3-MyM-9b-E-1-EN",
    "stimulus": "&lt;p&gt;Find the following equivalence.&lt;/p&gt;",
    "template": "&lt;p style=\"text-align: center\"&gt;{{Q1}} kg = {{response}} g&lt;/p&gt;",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50,
                "step": 1
            }
        ],
        "calculated": [
            {
                "name": "A1",
                "label": "{{function}}",
                "function": "{{Q1}}*1000"
            }
        ],
        "uniques": true
    },
    "algorithm": {
        "name": "calculateOperation",
        "params": {
            "method": "equivLiteral",
            "keyboard": "NUMERICAL"
        }
    }
}</v>
      </c>
      <c r="AA503" s="8" t="s">
        <v>2513</v>
      </c>
      <c r="AB503" s="21" t="str">
        <f t="shared" si="2"/>
        <v>M3-MyM-9b-E-1</v>
      </c>
      <c r="AC503" s="21" t="str">
        <f t="shared" si="3"/>
        <v>M3-MyM-9b-E-1-EN</v>
      </c>
      <c r="AD503" s="20" t="s">
        <v>47</v>
      </c>
      <c r="AE503" s="23"/>
      <c r="AF503" s="9" t="s">
        <v>48</v>
      </c>
      <c r="AG503" s="9" t="s">
        <v>49</v>
      </c>
    </row>
    <row r="504" ht="112.5" customHeight="1">
      <c r="A504" s="9" t="s">
        <v>2500</v>
      </c>
      <c r="B504" s="77" t="s">
        <v>2501</v>
      </c>
      <c r="C504" s="9" t="s">
        <v>68</v>
      </c>
      <c r="D504" s="10" t="s">
        <v>36</v>
      </c>
      <c r="E504" s="11"/>
      <c r="F504" s="22" t="s">
        <v>2514</v>
      </c>
      <c r="G504" s="22"/>
      <c r="H504" s="24"/>
      <c r="I504" s="23" t="s">
        <v>38</v>
      </c>
      <c r="J504" s="23" t="s">
        <v>118</v>
      </c>
      <c r="K504" s="24" t="s">
        <v>2515</v>
      </c>
      <c r="L504" s="32" t="s">
        <v>2093</v>
      </c>
      <c r="M504" s="25" t="s">
        <v>42</v>
      </c>
      <c r="N504" s="22" t="s">
        <v>2506</v>
      </c>
      <c r="O504" s="22" t="s">
        <v>2512</v>
      </c>
      <c r="P504" s="18"/>
      <c r="Q504" s="21"/>
      <c r="R504" s="18"/>
      <c r="S504" s="18"/>
      <c r="T504" s="18"/>
      <c r="U504" s="18"/>
      <c r="V504" s="18"/>
      <c r="W504" s="18"/>
      <c r="X504" s="21"/>
      <c r="Y504" s="20" t="s">
        <v>2023</v>
      </c>
      <c r="Z504" s="13" t="str">
        <f t="shared" si="1"/>
        <v>{
    "id": "M3-MyM-9b-A-1-EN",
    "stimulus": "&lt;p&gt;Vera bought &lt;span class=\"no-break\"&gt;{{Q1}} kg&lt;/span&gt; of duck food. How many grams are they equivalent to?&lt;/p&gt;",
    "template": "&lt;p&gt;She bought &lt;span class=\"no-break\"&gt;{{response}} g&lt;/span&gt; of food.&lt;/p&gt;",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20,
                "step": 1
            }
        ],
        "calculated": [
            {
                "name": "A1",
                "label": "{{function}}",
                "function": "{{Q1}}*1000"
            }
        ],
        "uniques": true
    },
    "algorithm": {
        "name": "calculateOperation",
        "params": {
            "method": "equivLiteral",
            "keyboard": "NUMERICAL"
        }
    }
}</v>
      </c>
      <c r="AA504" s="8" t="s">
        <v>2516</v>
      </c>
      <c r="AB504" s="21" t="str">
        <f t="shared" si="2"/>
        <v>M3-MyM-9b-A-1</v>
      </c>
      <c r="AC504" s="21" t="str">
        <f t="shared" si="3"/>
        <v>M3-MyM-9b-A-1-EN</v>
      </c>
      <c r="AD504" s="20" t="s">
        <v>47</v>
      </c>
      <c r="AE504" s="23"/>
      <c r="AF504" s="9" t="s">
        <v>48</v>
      </c>
      <c r="AG504" s="9" t="s">
        <v>49</v>
      </c>
    </row>
    <row r="505" ht="112.5" customHeight="1">
      <c r="A505" s="9" t="s">
        <v>2500</v>
      </c>
      <c r="B505" s="77" t="s">
        <v>2501</v>
      </c>
      <c r="C505" s="9" t="s">
        <v>68</v>
      </c>
      <c r="D505" s="10" t="s">
        <v>36</v>
      </c>
      <c r="E505" s="11"/>
      <c r="F505" s="22" t="s">
        <v>2517</v>
      </c>
      <c r="G505" s="22"/>
      <c r="H505" s="24"/>
      <c r="I505" s="23" t="s">
        <v>38</v>
      </c>
      <c r="J505" s="23" t="s">
        <v>118</v>
      </c>
      <c r="K505" s="24" t="s">
        <v>2518</v>
      </c>
      <c r="L505" s="32" t="s">
        <v>2093</v>
      </c>
      <c r="M505" s="25" t="s">
        <v>42</v>
      </c>
      <c r="N505" s="22" t="s">
        <v>2506</v>
      </c>
      <c r="O505" s="22" t="s">
        <v>2512</v>
      </c>
      <c r="P505" s="18"/>
      <c r="Q505" s="21"/>
      <c r="R505" s="18"/>
      <c r="S505" s="18"/>
      <c r="T505" s="18"/>
      <c r="U505" s="18"/>
      <c r="V505" s="18"/>
      <c r="W505" s="18"/>
      <c r="X505" s="21"/>
      <c r="Y505" s="20" t="s">
        <v>2023</v>
      </c>
      <c r="Z505" s="13" t="str">
        <f t="shared" si="1"/>
        <v>{
    "id": "M3-MyM-9b-A-2-EN",
    "stimulus": "&lt;p&gt;Santiago used &lt;span class=\"no-break\"&gt;{{Q1}} kg&lt;/span&gt; of meat to prepare a barbecue for his friends. How many grams is this  equivalent to?&lt;/p&gt;",
    "template": "&lt;p&gt;He cooked &lt;span class=\"no-break\"&gt;{{response}} g&lt;/span&gt; of meat.&lt;/p&gt;",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12,
                "step": 1
            }
        ],
        "calculated": [
            {
                "name": "A1",
                "label": "{{function}}",
                "function": "{{Q1}}*1000"
            }
        ],
        "uniques": true
    },
    "algorithm": {
        "name": "calculateOperation",
        "params": {
            "method": "equivLiteral",
            "keyboard": "NUMERICAL"
        }
    }
}</v>
      </c>
      <c r="AA505" s="8" t="s">
        <v>2519</v>
      </c>
      <c r="AB505" s="21" t="str">
        <f t="shared" si="2"/>
        <v>M3-MyM-9b-A-2</v>
      </c>
      <c r="AC505" s="21" t="str">
        <f t="shared" si="3"/>
        <v>M3-MyM-9b-A-2-EN</v>
      </c>
      <c r="AD505" s="20" t="s">
        <v>47</v>
      </c>
      <c r="AE505" s="23"/>
      <c r="AF505" s="9" t="s">
        <v>48</v>
      </c>
      <c r="AG505" s="9" t="s">
        <v>49</v>
      </c>
    </row>
    <row r="506" ht="112.5" customHeight="1">
      <c r="A506" s="9" t="s">
        <v>2500</v>
      </c>
      <c r="B506" s="77" t="s">
        <v>2501</v>
      </c>
      <c r="C506" s="9" t="s">
        <v>68</v>
      </c>
      <c r="D506" s="10" t="s">
        <v>36</v>
      </c>
      <c r="E506" s="11"/>
      <c r="F506" s="22" t="s">
        <v>2520</v>
      </c>
      <c r="G506" s="22"/>
      <c r="H506" s="24"/>
      <c r="I506" s="23" t="s">
        <v>38</v>
      </c>
      <c r="J506" s="23" t="s">
        <v>118</v>
      </c>
      <c r="K506" s="24" t="s">
        <v>2521</v>
      </c>
      <c r="L506" s="32" t="s">
        <v>2093</v>
      </c>
      <c r="M506" s="25" t="s">
        <v>42</v>
      </c>
      <c r="N506" s="22" t="s">
        <v>2506</v>
      </c>
      <c r="O506" s="22" t="s">
        <v>2512</v>
      </c>
      <c r="P506" s="18"/>
      <c r="Q506" s="21"/>
      <c r="R506" s="18"/>
      <c r="S506" s="18"/>
      <c r="T506" s="18"/>
      <c r="U506" s="18"/>
      <c r="V506" s="18"/>
      <c r="W506" s="18"/>
      <c r="X506" s="21"/>
      <c r="Y506" s="20" t="s">
        <v>2023</v>
      </c>
      <c r="Z506" s="13" t="str">
        <f t="shared" si="1"/>
        <v>{
    "id": "M3-MyM-9b-A-3-EN",
    "stimulus": "&lt;p&gt;To repair a wall a worker needs &lt;span class=\"no-break\"&gt;{{Q1}} kg&lt;/span&gt; of cement. How many grams are they equivalent to?&lt;/p&gt;",
    "template": "&lt;p&gt;They are equivalent to &lt;span class=\"no-break\"&gt;{{response}} g.&lt;/span&gt;&lt;/p&gt;",
    "hint": "&lt;p&gt;This is the equivalence between kilograms and grams:&lt;/p&gt;&lt;p style=\"text-align: center\"&gt;1 kg = 1,000 g&lt;/p&gt;",
    "feedback": "&lt;p&gt;This is the equivalence between kilograms and grams:&lt;/p&gt;&lt;p style=\"text-align: center\"&gt;1 kg = 1,000 g&lt;/p&gt;&lt;p style=\"text-align: center\"&gt;{{Q1}} kg × 1,000 = {{A1}} g&lt;/p &gt;",
    "seed": {
        "parameters": [
            {
                "name": "Q1",
                "label": null,
                "min": 1,
                "max": 50,
                "step": 1
            }
        ],
        "calculated": [
            {
                "name": "A1",
                "label": "{{function}}",
                "function": "{{Q1}}*1000"
            }
        ],
        "uniques": true
    },
    "algorithm": {
        "name": "calculateOperation",
        "params": {
            "method": "equivLiteral",
            "keyboard": "NUMERICAL"
        }
    }
}</v>
      </c>
      <c r="AA506" s="8" t="s">
        <v>2522</v>
      </c>
      <c r="AB506" s="21" t="str">
        <f t="shared" si="2"/>
        <v>M3-MyM-9b-A-3</v>
      </c>
      <c r="AC506" s="21" t="str">
        <f t="shared" si="3"/>
        <v>M3-MyM-9b-A-3-EN</v>
      </c>
      <c r="AD506" s="20" t="s">
        <v>47</v>
      </c>
      <c r="AE506" s="23"/>
      <c r="AF506" s="9" t="s">
        <v>48</v>
      </c>
      <c r="AG506" s="9" t="s">
        <v>49</v>
      </c>
    </row>
    <row r="507" ht="112.5" customHeight="1">
      <c r="A507" s="9" t="s">
        <v>2523</v>
      </c>
      <c r="B507" s="77" t="s">
        <v>2524</v>
      </c>
      <c r="C507" s="9" t="s">
        <v>35</v>
      </c>
      <c r="D507" s="10" t="s">
        <v>36</v>
      </c>
      <c r="E507" s="11"/>
      <c r="F507" s="13" t="s">
        <v>2525</v>
      </c>
      <c r="G507" s="13"/>
      <c r="H507" s="12"/>
      <c r="I507" s="11" t="s">
        <v>38</v>
      </c>
      <c r="J507" s="20" t="s">
        <v>309</v>
      </c>
      <c r="K507" s="13" t="s">
        <v>2526</v>
      </c>
      <c r="L507" s="13" t="s">
        <v>2527</v>
      </c>
      <c r="M507" s="11" t="s">
        <v>42</v>
      </c>
      <c r="N507" s="26" t="s">
        <v>2528</v>
      </c>
      <c r="O507" s="8" t="s">
        <v>2529</v>
      </c>
      <c r="P507" s="18"/>
      <c r="Q507" s="21"/>
      <c r="R507" s="8"/>
      <c r="S507" s="8"/>
      <c r="T507" s="8"/>
      <c r="U507" s="8"/>
      <c r="V507" s="8"/>
      <c r="W507" s="18"/>
      <c r="X507" s="19"/>
      <c r="Y507" s="20" t="s">
        <v>2023</v>
      </c>
      <c r="Z507" s="13" t="str">
        <f t="shared" si="1"/>
        <v>{
    "id": "M3-MyM-9c-I-1-EN",
    "stimulus": "&lt;p&gt;Select the mass that is less than {{Q1}} kg.&lt;/p&gt;",
    "feedback": "&lt;p&gt;To compare mass measurements, they must all be expressed in the same unit. The numbers are then compared starting from the left.&lt;/p&gt;",
    "hint": "&lt;p&gt;Since they are expressed in the same unit, compare the numbers starting from the left.&lt;/p&gt;",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"showCheckIcon":false,
            "columns": 3
        }
    }
}</v>
      </c>
      <c r="AA507" s="8" t="s">
        <v>2530</v>
      </c>
      <c r="AB507" s="21" t="str">
        <f t="shared" si="2"/>
        <v>M3-MyM-9c-I-1</v>
      </c>
      <c r="AC507" s="21" t="str">
        <f t="shared" si="3"/>
        <v>M3-MyM-9c-I-1-EN</v>
      </c>
      <c r="AD507" s="20" t="s">
        <v>47</v>
      </c>
      <c r="AE507" s="9"/>
      <c r="AF507" s="9" t="s">
        <v>48</v>
      </c>
      <c r="AG507" s="9" t="s">
        <v>49</v>
      </c>
    </row>
    <row r="508" ht="112.5" customHeight="1">
      <c r="A508" s="9" t="s">
        <v>2523</v>
      </c>
      <c r="B508" s="77" t="s">
        <v>2524</v>
      </c>
      <c r="C508" s="9" t="s">
        <v>50</v>
      </c>
      <c r="D508" s="10" t="s">
        <v>36</v>
      </c>
      <c r="E508" s="11"/>
      <c r="F508" s="13" t="s">
        <v>2531</v>
      </c>
      <c r="G508" s="13"/>
      <c r="H508" s="12"/>
      <c r="I508" s="11" t="s">
        <v>38</v>
      </c>
      <c r="J508" s="11" t="s">
        <v>1527</v>
      </c>
      <c r="K508" s="13" t="s">
        <v>2532</v>
      </c>
      <c r="L508" s="13" t="s">
        <v>2533</v>
      </c>
      <c r="M508" s="14" t="s">
        <v>322</v>
      </c>
      <c r="N508" s="30"/>
      <c r="O508" s="30"/>
      <c r="P508" s="18"/>
      <c r="Q508" s="21"/>
      <c r="R508" s="8"/>
      <c r="S508" s="8" t="s">
        <v>2534</v>
      </c>
      <c r="T508" s="8" t="s">
        <v>2535</v>
      </c>
      <c r="U508" s="8" t="s">
        <v>2536</v>
      </c>
      <c r="V508" s="8" t="s">
        <v>2537</v>
      </c>
      <c r="W508" s="8"/>
      <c r="X508" s="19"/>
      <c r="Y508" s="20" t="s">
        <v>2023</v>
      </c>
      <c r="Z508" s="13" t="str">
        <f t="shared" si="1"/>
        <v>{
    "id": "M3-MyM-9c-E-1-EN",
    "seed": {
        "parameters": [
            {
                "name": "Q1",
                "label": null,
                "min": 1000,
                "max": 5000,
                "step": 1000
            },
            {
                "name": "Q2",
                "label": null,
                "min": 1000,
                "max": 5000,
                "step": 1000
            },
            {
                "name": "Q3",
                "label": null,
                "min": 250,
                "max": 5000,
                "step": 25
            },
            {
                "name": "Q4",
                "label": null,
                "min": 250,
                "max": 5000,
                "step": 25
            }
        ],
        "uniques": true
    },
    "scaffolding": [
        {
            "id": "step-0",
            "stimulus": "&lt;p&gt;Drag and put the following mass measurements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 measurements in the correct order from highest to lowest.&lt;/p&gt;"
                    },
                    {
                        "name": "1-A2",
                        "label": "&lt;p&gt;Put the mass measurements in the correct order from lowest to highest.&lt;/p&gt;",
                        "incorrect": true
                    },
                    {
                        "name": "1-A3",
                        "label": "&lt;p&gt;Find out the largest mass measurement.&lt;/p&gt;",
                        "incorrect": true
                    }
                ]
            },
            "algorithm": {
                "name": "trueFalse",
                "template": "Multiple choice – standard"
            }
        },
        {
            "id": "step-2",
            "stimulus": "&lt;p&gt;To arrange the different measurements, they must be expressed in the same unit. Which of these unit conversions is correct?&lt;/p&gt;",
            "seed": {
                "calculated": [
                    {
                        "name": "2-A1",
                        "label": "&lt;p&gt;1 kg = 1 000 g&lt;/p&gt;"
                    },
                    {
                        "name": "2-A2",
                        "label": "&lt;p&gt;1 kg = 10 g&lt;/p&gt;",
                        "incorrect": true
                    },
                    {
                        "name": "2-A3",
                        "label": "&lt;p&gt;1 000 kg = 1 g&lt;/p&gt;",
                        "incorrect": true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v>
      </c>
      <c r="AA508" s="8" t="s">
        <v>2538</v>
      </c>
      <c r="AB508" s="21" t="str">
        <f t="shared" si="2"/>
        <v>M3-MyM-9c-E-1</v>
      </c>
      <c r="AC508" s="21" t="str">
        <f t="shared" si="3"/>
        <v>M3-MyM-9c-E-1-EN</v>
      </c>
      <c r="AD508" s="20" t="s">
        <v>47</v>
      </c>
      <c r="AE508" s="9"/>
      <c r="AF508" s="9" t="s">
        <v>48</v>
      </c>
      <c r="AG508" s="9" t="s">
        <v>49</v>
      </c>
    </row>
    <row r="509" ht="112.5" customHeight="1">
      <c r="A509" s="9" t="s">
        <v>2523</v>
      </c>
      <c r="B509" s="77" t="s">
        <v>2524</v>
      </c>
      <c r="C509" s="9" t="s">
        <v>68</v>
      </c>
      <c r="D509" s="10" t="s">
        <v>36</v>
      </c>
      <c r="E509" s="11"/>
      <c r="F509" s="13" t="s">
        <v>2539</v>
      </c>
      <c r="G509" s="13"/>
      <c r="H509" s="80"/>
      <c r="I509" s="17" t="s">
        <v>38</v>
      </c>
      <c r="J509" s="17" t="s">
        <v>1527</v>
      </c>
      <c r="K509" s="13" t="s">
        <v>2540</v>
      </c>
      <c r="L509" s="42" t="s">
        <v>2541</v>
      </c>
      <c r="M509" s="14" t="s">
        <v>322</v>
      </c>
      <c r="N509" s="16"/>
      <c r="O509" s="16"/>
      <c r="P509" s="18"/>
      <c r="Q509" s="21"/>
      <c r="R509" s="8"/>
      <c r="S509" s="8" t="s">
        <v>2542</v>
      </c>
      <c r="T509" s="8" t="s">
        <v>2543</v>
      </c>
      <c r="U509" s="8" t="s">
        <v>2544</v>
      </c>
      <c r="V509" s="8" t="s">
        <v>2545</v>
      </c>
      <c r="W509" s="8"/>
      <c r="X509" s="19"/>
      <c r="Y509" s="20" t="s">
        <v>2023</v>
      </c>
      <c r="Z509" s="13" t="str">
        <f t="shared" si="1"/>
        <v>{
    "id": "M3-MyM-9c-A-1-EN",
    "seed": {
        "parameters": [
            {
                "name": "Q1",
                "label": null,
                "list": [
                    1000,
                    2000,
                    3000
                ]
            },
            {
                "name": "Q2",
                "label": null,
                "min": 800,
                "max": 1200,
                "step": 25
            },
            {
                "name": "Q3",
                "label": null,
                "list": [
                    1000,
                    2000,
                    3000
                ]
            },
            {
                "name": "Q4",
                "label": null,
                "min": 800,
                "max": 1200,
                "step": 25
            },
            {
                "name": "Q5",
                "list": [
                    "Gouda",
                    "Parmesan",
                    "raclette",
                    "cheddar",
                    "Edam",
                    "mozzarella",
                    "provolone"
                ]
            },
            {
                "name": "Q6",
                "list": [
                    "Gouda",
                    "Parmesan",
                    "raclette",
                    "cheddar",
                    "Edam",
                    "mozzarella",
                    "provolone"
                ]
            },
            {
                "name": "Q7",
                "list": [
                    "Gouda",
                    "Parmesan",
                    "raclette",
                    "cheddar",
                    "Edam",
                    "mozzarella",
                    "provolone"
                ]
            },
            {
                "name": "Q8",
                "list": [
                    "Gouda",
                    "Parmesan",
                    "raclette",
                    "cheddar",
                    "Edam",
                    "mozzarella",
                    "provolone"
                ]
            }
        ],
        "uniques": true
    },
    "scaffolding": [
        {
            "id": "step-0",
            "stimulus": "&lt;p&gt;Rodrigo wants to cook lasagna and needs to buy a big wedge of cheese. Drag and put the following masses of cheese in the correct order from highest &lt;span style=\"color:#FF0000\";&gt;⭡&lt;/span&gt; to lowest &lt;span style=\"color:#FF0000\";&gt;⭣&lt;/span&gt;. &lt;/ P&gt;",
            "seed": {
                "calculated": [
                    {
                        "name": "T1",
                        "function": "{{Q1}}/1000",
                        "temp": true
                    },
                    {
                        "name": "T3",
                        "function": "{{Q3}}/1000",
                        "temp": true
                    },
                    {
                        "name": "0-A1",
                        "label": "{{T1}} kg of {{Q5}}",
                        "function": "{{Q1}}"
                    },
                    {
                        "name": "0-A2",
                        "label": "{{Q2}} g of {{Q6}}",
                        "function": "{{Q2}}"
                    },
                    {
                        "name": "0-A3",
                        "label": "{{T3}} kg of {{Q7}}",
                        "function": "{{Q3}}"
                    },
                    {
                        "name": "0-A4",
                        "label": "{{Q4}} g of {{Q8}}",
                        "function": "{{Q4}}"
                    }
                ]
            },
            "algorithm": {
                "name": "orderNumbers",
                "params": {
                    "order": "desc"
                }
            }
        },
        {
            "id": "step-1",
            "stimulus": "&lt;p&gt;What does the statement ask for?&lt;/p&gt;",
            "seed": {
                "calculated": [
                    {
                        "name": "1-A1",
                        "label": "&lt;p&gt;Put the masses in the correct from highest to lowest.&lt;/p&gt;"
                    },
                    {
                        "name": "1-A2",
                        "label": "&lt;p&gt;Put the masses in the correct from lowest to highest.&lt;/p&gt;",
                        "incorrect": true
                    },
                    {
                        "name": "1-A3",
                        "label": "&lt;p&gt;Select the cheese with the lowest mass.&lt;/p&gt;",
                        "incorrect": true
                    }
                ]
            },
            "algorithm": {
                "name": "trueFalse",
                "template": "Multiple choice – standard"
            }
        },
        {
            "id": "step-2",
            "stimulus": "&lt;p&gt;To arrange the measurements, you must express them in the same unit. Which of these equivalences is correct?&lt;/p&gt;",
            "seed": {
                "calculated": [
                    {
                        "name": "2-A1",
                        "label": "&lt;p&gt;1 kg = 1 000 g&lt;/p&gt;"
                    },
                    {
                        "name": "2-A2",
                        "label": "&lt;p&gt;1 kg = 10 g&lt;/p&gt;",
                        "incorrect": true
                    },
                    {
                        "name": "2-A3",
                        "label": "&lt;p&gt;1 000 kg = 1 g&lt;/p&gt;",
                        "incorrect": true
                    }
                ]
            },
            "algorithm": {
                "name": "trueFalse",
                "template": "Multiple choice – standard"
            }
        },
        {
            "id": "step-3",
            "stimulus": "&lt;p&gt;Using the previous equation, convert all quantities to grams.&lt;/p&gt;",
            "template": "&lt;p style=\"text-align: center\"&gt;{{T1}} kg = {{T1}} × 1 000 = {{response}} g&lt;/p&gt;&lt;p style=\"text-align: center\"&gt;{{T3}} kg = {{T3}} × 1 000 = {{response}} g&lt;/p&gt;",
            "seed": {
                "calculated": [
                    {
                        "name": "T1",
                        "function": "{{Q1}}/1000",
                        "temp": true
                    },
                    {
                        "name": "T3",
                        "function": "{{Q3}}/1000",
                        "temp": true
                    },
                    {
                        "name": "4-A1",
                        "label": "{{function}}",
                        "function": "{{Q1}}"
                    },
                    {
                        "name": "4-A2",
                        "label": "{{function}}",
                        "function": "{{Q3}}"
                    }
                ]
            },
            "algorithm": {
                "name": "calculateOperation",
                "params": {
                    "method": "equivLiteral",
                    "keyboard": "NUMERICAL"
                }
            }
        },
        {
            "id": "step-4",
            "stimulus": "&lt;p&gt;Using the results above, drag and put the mass measurements in the correct from highest &lt;span style=\"color:#FF0000\";&gt;⭡&lt;/span&gt; to lowest &lt;span style=\"color:#FF0000\";&gt;⭣&lt;/span&gt;.&lt;/p&gt;",
            "seed": {
                "calculated": [
                    {
                        "name": "T1",
                        "function": "{{Q1}}/1000",
                        "temp": true
                    },
                    {
                        "name": "T3",
                        "function": "{{Q3}}/1000",
                        "temp": true
                    },
                    {
                        "name": "5-A1",
                        "label": "{{T1}} kg = {{Q1}} g",
                        "function": "{{Q1}}"
                    },
                    {
                        "name": "5-A2",
                        "label": "{{Q2}} g",
                        "function": "{{Q2}}"
                    },
                    {
                        "name": "5-A3",
                        "label": "{{T3}} kg = {{Q3}} g",
                        "function": "{{Q3}}"
                    },
                    {
                        "name": "5-A4",
                        "label": "{{Q4}} g",
                        "function": "{{Q4}}"
                    }
                ]
            },
            "algorithm": {
                "name": "orderNumbers",
                "params": {
                    "order": "desc"
                }
            }
        }
    ]
}</v>
      </c>
      <c r="AA509" s="8" t="s">
        <v>2546</v>
      </c>
      <c r="AB509" s="21" t="str">
        <f t="shared" si="2"/>
        <v>M3-MyM-9c-A-1</v>
      </c>
      <c r="AC509" s="21" t="str">
        <f t="shared" si="3"/>
        <v>M3-MyM-9c-A-1-EN</v>
      </c>
      <c r="AD509" s="20" t="s">
        <v>47</v>
      </c>
      <c r="AE509" s="9"/>
      <c r="AF509" s="9" t="s">
        <v>48</v>
      </c>
      <c r="AG509" s="9" t="s">
        <v>49</v>
      </c>
    </row>
    <row r="510" ht="112.5" customHeight="1">
      <c r="A510" s="9" t="s">
        <v>2523</v>
      </c>
      <c r="B510" s="77" t="s">
        <v>2524</v>
      </c>
      <c r="C510" s="9" t="s">
        <v>68</v>
      </c>
      <c r="D510" s="10" t="s">
        <v>36</v>
      </c>
      <c r="E510" s="11"/>
      <c r="F510" s="22" t="s">
        <v>2547</v>
      </c>
      <c r="G510" s="22"/>
      <c r="H510" s="24"/>
      <c r="I510" s="23" t="s">
        <v>38</v>
      </c>
      <c r="J510" s="23" t="s">
        <v>1527</v>
      </c>
      <c r="K510" s="22" t="s">
        <v>2548</v>
      </c>
      <c r="L510" s="22" t="s">
        <v>2549</v>
      </c>
      <c r="M510" s="23" t="s">
        <v>322</v>
      </c>
      <c r="N510" s="18"/>
      <c r="O510" s="18"/>
      <c r="P510" s="18"/>
      <c r="Q510" s="21"/>
      <c r="R510" s="13"/>
      <c r="S510" s="13" t="s">
        <v>2550</v>
      </c>
      <c r="T510" s="8" t="s">
        <v>2551</v>
      </c>
      <c r="U510" s="8" t="s">
        <v>2536</v>
      </c>
      <c r="V510" s="8" t="s">
        <v>2537</v>
      </c>
      <c r="W510" s="8"/>
      <c r="X510" s="21"/>
      <c r="Y510" s="20" t="s">
        <v>2023</v>
      </c>
      <c r="Z510" s="13" t="str">
        <f t="shared" si="1"/>
        <v>{
    "id": "M3-MyM-9c-A-2-EN",
    "seed": {
        "parameters": [
            {
                "name": "Q1",
                "label": null,
                "list": [
                    1000,
                    2000,
                    3000
                ]
            },
            {
                "name": "Q2",
                "label": null,
                "list": [
                    1000,
                    2000,
                    3000
                ]
            },
            {
                "name": "Q3",
                "label": null,
                "min": 250,
                "max": 3000,
                "step": 25
            },
            {
                "name": "Q4",
                "label": null,
                "min": 250,
                "max": 3000,
                "step": 25
            }
        ],
        "uniques": true
    },
    "scaffolding": [
        {
            "id": "step-0",
            "stimulus": "&lt;p&gt;Alejandra has distributed several loaves of bread into four baskets. Drag and put the bread masses that each basket contains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bread masses in the baskets in the correct order from highest to lowest.&lt;/p&gt;"
                    },
                    {
                        "name": "1-A2",
                        "label": "&lt;p&gt;Put the bread masses in the correct order from lowest to highest.&lt;/p&gt;",
                        "incorrect": true
                    },
                    {
                        "name": "1-A3",
                        "label": "&lt;p&gt;Select the basket with the largest amount of bread in it.&lt;/p&gt;",
                        "incorrect": true
                    }
                ]
            },
            "algorithm": {
                "name": "trueFalse",
                "template": "Multiple choice – standard"
            }
        },
        {
            "id": "step-2",
            "stimulus": "&lt;p&gt;To arrange the different measurements, they must be expressed in the same unit. Which of these unit conversions is correct?&lt;/p&gt;",
            "seed": {
                "calculated": [
                    {
                        "name": "2-A1",
                        "label": "&lt;p&gt;1 000 kg = 1 g&lt;/p&gt;",
                        "incorrect": true
                    },
                    {
                        "name": "2-A2",
                        "label": "&lt;p&gt;1 kg = 10 g&lt;/p&gt;",
                        "incorrect": true
                    },
                    {
                        "name": "2-A3",
                        "label": "&lt;p&gt;1 kg = 1 000 g&lt;/p&gt;"
                    }
                ]
            },
            "algorithm": {
                "name": "trueFalse",
                "template": "Multiple choice – standard"
            }
        },
        {
            "id": "step-3",
            "stimulus": "&lt;p&gt;Using the previous equation, convert all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v>
      </c>
      <c r="AA510" s="8" t="s">
        <v>2552</v>
      </c>
      <c r="AB510" s="21" t="str">
        <f t="shared" si="2"/>
        <v>M3-MyM-9c-A-2</v>
      </c>
      <c r="AC510" s="21" t="str">
        <f t="shared" si="3"/>
        <v>M3-MyM-9c-A-2-EN</v>
      </c>
      <c r="AD510" s="20" t="s">
        <v>47</v>
      </c>
      <c r="AE510" s="23"/>
      <c r="AF510" s="9" t="s">
        <v>48</v>
      </c>
      <c r="AG510" s="9" t="s">
        <v>49</v>
      </c>
    </row>
    <row r="511" ht="112.5" customHeight="1">
      <c r="A511" s="9" t="s">
        <v>2523</v>
      </c>
      <c r="B511" s="77" t="s">
        <v>2524</v>
      </c>
      <c r="C511" s="9" t="s">
        <v>68</v>
      </c>
      <c r="D511" s="10" t="s">
        <v>36</v>
      </c>
      <c r="E511" s="11"/>
      <c r="F511" s="22" t="s">
        <v>2553</v>
      </c>
      <c r="G511" s="22"/>
      <c r="H511" s="24"/>
      <c r="I511" s="23" t="s">
        <v>38</v>
      </c>
      <c r="J511" s="23" t="s">
        <v>1527</v>
      </c>
      <c r="K511" s="22" t="s">
        <v>2554</v>
      </c>
      <c r="L511" s="22" t="s">
        <v>2549</v>
      </c>
      <c r="M511" s="23" t="s">
        <v>322</v>
      </c>
      <c r="N511" s="18"/>
      <c r="O511" s="18"/>
      <c r="P511" s="18"/>
      <c r="Q511" s="21"/>
      <c r="R511" s="13"/>
      <c r="S511" s="13" t="s">
        <v>2555</v>
      </c>
      <c r="T511" s="8" t="s">
        <v>2556</v>
      </c>
      <c r="U511" s="8" t="s">
        <v>2536</v>
      </c>
      <c r="V511" s="8" t="s">
        <v>2537</v>
      </c>
      <c r="W511" s="8"/>
      <c r="X511" s="21"/>
      <c r="Y511" s="20" t="s">
        <v>2023</v>
      </c>
      <c r="Z511" s="13" t="str">
        <f t="shared" si="1"/>
        <v>{
    "id": "M3-MyM-9c-A-3-EN",
    "seed": {
        "parameters": [
            {
                "name": "Q1",
                "label": null,
                "list": [
                    1000,
                    2000,
                    3000
                ]
            },
            {
                "name": "Q2",
                "label": null,
                "list": [
                    1000,
                    2000,
                    3000
                ]
            },
            {
                "name": "Q3",
                "label": null,
                "min": 400,
                "max": 3000,
                "step": 25
            },
            {
                "name": "Q4",
                "label": null,
                "min": 400,
                "max": 3000,
                "step": 25
            }
        ],
        "uniques": true
    },
    "scaffolding": [
        {
            "id": "step-0",
            "stimulus": "&lt;p&gt;A team of vets has recorded the weight of four puppies.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pups in the correct order from highest to lowest.&lt;/p&gt;"
                    },
                    {
                        "name": "1-A2",
                        "label": "&lt;p&gt;Put the masses of the pups in the correct order from lowest to highest.&lt;/p&gt;",
                        "incorrect": true
                    },
                    {
                        "name": "1-A3",
                        "label": "&lt;p&gt;Select the puppy with the lowest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v>
      </c>
      <c r="AA511" s="8" t="s">
        <v>2557</v>
      </c>
      <c r="AB511" s="21" t="str">
        <f t="shared" si="2"/>
        <v>M3-MyM-9c-A-3</v>
      </c>
      <c r="AC511" s="21" t="str">
        <f t="shared" si="3"/>
        <v>M3-MyM-9c-A-3-EN</v>
      </c>
      <c r="AD511" s="20" t="s">
        <v>47</v>
      </c>
      <c r="AE511" s="23"/>
      <c r="AF511" s="9" t="s">
        <v>48</v>
      </c>
      <c r="AG511" s="9" t="s">
        <v>49</v>
      </c>
    </row>
    <row r="512" ht="112.5" customHeight="1">
      <c r="A512" s="9" t="s">
        <v>2523</v>
      </c>
      <c r="B512" s="77" t="s">
        <v>2524</v>
      </c>
      <c r="C512" s="9" t="s">
        <v>68</v>
      </c>
      <c r="D512" s="10" t="s">
        <v>36</v>
      </c>
      <c r="E512" s="11"/>
      <c r="F512" s="24" t="s">
        <v>2558</v>
      </c>
      <c r="G512" s="24"/>
      <c r="H512" s="24"/>
      <c r="I512" s="23" t="s">
        <v>38</v>
      </c>
      <c r="J512" s="23" t="s">
        <v>1527</v>
      </c>
      <c r="K512" s="22" t="s">
        <v>2559</v>
      </c>
      <c r="L512" s="22" t="s">
        <v>2560</v>
      </c>
      <c r="M512" s="23" t="s">
        <v>322</v>
      </c>
      <c r="N512" s="18"/>
      <c r="O512" s="18"/>
      <c r="P512" s="18"/>
      <c r="Q512" s="21"/>
      <c r="R512" s="13"/>
      <c r="S512" s="13" t="s">
        <v>2561</v>
      </c>
      <c r="T512" s="8" t="s">
        <v>2562</v>
      </c>
      <c r="U512" s="8" t="s">
        <v>2536</v>
      </c>
      <c r="V512" s="8" t="s">
        <v>2563</v>
      </c>
      <c r="W512" s="8"/>
      <c r="X512" s="8"/>
      <c r="Y512" s="20" t="s">
        <v>2023</v>
      </c>
      <c r="Z512" s="13" t="str">
        <f t="shared" si="1"/>
        <v>{
    "id": "M3-MyM-9c-A-4-EN",
    "seed": {
        "parameters": [
            {
                "name": "Q1",
                "label": null,
                "list": [
                    3000,
                    4000,
                    5000
                ]
            },
            {
                "name": "Q2",
                "label": null,
                "list": [
                    3000,
                    4000,
                    5000
                ]
            },
            {
                "name": "Q3",
                "label": null,
                "min": 3000,
                "max": 5000,
                "step": 50
            },
            {
                "name": "Q4",
                "label": null,
                "min": 3000,
                "max": 5000,
                "step": 50
            }
        ],
        "uniques": true
    },
    "scaffolding": [
        {
            "id": "step-0",
            "stimulus": "&lt;p&gt;A farmer is comparing four of his watermelons.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watermelons in the correct order from lowest to highest.&lt;/p&gt;",
                        "incorrect": true
                    },
                    {
                        "name": "1-A2",
                        "label": "&lt;p&gt;Put the masses of the watermelons in the correct order from highest to lowest.&lt;/p&gt;"
                    },
                    {
                        "name": "1-A3",
                        "label": "&lt;p&gt;Select the watermelon with the lowest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v>
      </c>
      <c r="AA512" s="8" t="s">
        <v>2564</v>
      </c>
      <c r="AB512" s="21" t="str">
        <f t="shared" si="2"/>
        <v>M3-MyM-9c-A-4</v>
      </c>
      <c r="AC512" s="21" t="str">
        <f t="shared" si="3"/>
        <v>M3-MyM-9c-A-4-EN</v>
      </c>
      <c r="AD512" s="20" t="s">
        <v>47</v>
      </c>
      <c r="AE512" s="23"/>
      <c r="AF512" s="9" t="s">
        <v>48</v>
      </c>
      <c r="AG512" s="9" t="s">
        <v>49</v>
      </c>
    </row>
    <row r="513" ht="112.5" customHeight="1">
      <c r="A513" s="9" t="s">
        <v>2523</v>
      </c>
      <c r="B513" s="77" t="s">
        <v>2524</v>
      </c>
      <c r="C513" s="9" t="s">
        <v>68</v>
      </c>
      <c r="D513" s="10" t="s">
        <v>36</v>
      </c>
      <c r="E513" s="11"/>
      <c r="F513" s="22" t="s">
        <v>2565</v>
      </c>
      <c r="G513" s="22"/>
      <c r="H513" s="24"/>
      <c r="I513" s="23" t="s">
        <v>38</v>
      </c>
      <c r="J513" s="23" t="s">
        <v>1527</v>
      </c>
      <c r="K513" s="22" t="s">
        <v>2566</v>
      </c>
      <c r="L513" s="22" t="s">
        <v>2560</v>
      </c>
      <c r="M513" s="23" t="s">
        <v>322</v>
      </c>
      <c r="N513" s="18"/>
      <c r="O513" s="18"/>
      <c r="P513" s="18"/>
      <c r="Q513" s="21"/>
      <c r="R513" s="13"/>
      <c r="S513" s="13" t="s">
        <v>2567</v>
      </c>
      <c r="T513" s="8" t="s">
        <v>2568</v>
      </c>
      <c r="U513" s="8" t="s">
        <v>2536</v>
      </c>
      <c r="V513" s="8" t="s">
        <v>2563</v>
      </c>
      <c r="W513" s="8"/>
      <c r="X513" s="21"/>
      <c r="Y513" s="20" t="s">
        <v>2023</v>
      </c>
      <c r="Z513" s="13" t="str">
        <f t="shared" si="1"/>
        <v>{
    "id": "M3-MyM-9c-A-5-EN",
    "seed": {
        "parameters": [
            {
                "name": "Q1",
                "label": null,
                "list": [
                    1000,
                    2000,
                    3000,
                    4000,
                    5000
                ]
            },
            {
                "name": "Q2",
                "label": null,
                "list": [
                    1000,
                    2000,
                    3000,
                    4000,
                    5000
                ]
            },
            {
                "name": "Q3",
                "label": null,
                "min": 250,
                "max": 5000,
                "step": 25
            },
            {
                "name": "Q4",
                "label": null,
                "min": 250,
                "max": 5000,
                "step": 25
            }
        ],
        "uniques": true
    },
    "scaffolding": [
        {
            "id": "step-0",
            "stimulus": "&lt;p&gt;On a construction site, four bags have been filled with these amounts of sand. Drag and put their masses in the correct order from highest &lt;span style=\"color:#FF0000\";&gt;⭡&lt;/span&gt; to lowest &lt;span style=\"color:#FF0000\";&gt;⭣&lt;/span&gt;.&lt;/p&gt;",
            "seed": {
                "calculated": [
                    {
                        "name": "T1",
                        "function": "{{Q1}}/1000",
                        "temp": true
                    },
                    {
                        "name": "T2",
                        "function": "{{Q2}}/1000",
                        "temp": true
                    },
                    {
                        "name": "0-A1",
                        "label": "{{T1}} kg",
                        "function": "{{Q1}}"
                    },
                    {
                        "name": "0-A2",
                        "label": "{{T2}} kg",
                        "function": "{{Q2}}"
                    },
                    {
                        "name": "0-A3",
                        "label": "{{Q3}} g",
                        "function": "{{Q3}}"
                    },
                    {
                        "name": "0-A4",
                        "label": "{{Q4}} g",
                        "function": "{{Q4}}"
                    }
                ]
            },
            "algorithm": {
                "name": "orderNumbers",
                "params": {
                    "order": "desc"
                }
            }
        },
        {
            "id": "step-1",
            "stimulus": "&lt;p&gt;What does the statement ask for?&lt;/p&gt;",
            "seed": {
                "calculated": [
                    {
                        "name": "1-A1",
                        "label": "&lt;p&gt;Put the masses of the sandbags in the correct order from lowest to highest.&lt;/p&gt;",
                        "incorrect": true
                    },
                    {
                        "name": "1-A2",
                        "label": "&lt;p&gt;Put the masses of the sandbags in the correct order from highest to lowest.&lt;/p&gt;"
                    },
                    {
                        "name": "1-A3",
                        "label": "&lt;p&gt;Select the sandbag with the lower weight.&lt;/p&gt;",
                        "incorrect": true
                    }
                ]
            },
            "algorithm": {
                "name": "trueFalse",
                "template": "Multiple choice – standard"
            }
        },
        {
            "id": "step-2",
            "stimulus": "&lt;p&gt;To arrange the measurements, you must express them in the same unit. Which of these equivalences is correct?&lt;/p&gt;",
            "seed": {
                "calculated": [
                    {
                        "name": "2-A1",
                        "label": "&lt;p&gt;1 000 kg = 1 g&lt;/p&gt;",
                        "incorrect": true
                    },
                    {
                        "name": "2-A2",
                        "label": "&lt;p&gt;1kg = 10g&lt;/p&gt;",
                        "incorrect": true
                    },
                    {
                        "name": "2-A3",
                        "label": "&lt;p&gt;1 kg = 1 000 g&lt;/p&gt;"
                    }
                ]
            },
            "algorithm": {
                "name": "trueFalse",
                "template": "Multiple choice – standard"
            }
        },
        {
            "id": "step-3",
            "stimulus": "&lt;p&gt;Using the previous equation, convert all these quantities to grams.&lt;/p&gt;",
            "template": "&lt;p style=\"text-align: center\"&gt;{{T1}} kg = {{T1}} × 1 000 = {{response}} g&lt;/p&gt;&lt;p style=\"text-align: center\"&gt;{{T2}} kg = {{T2}} × 1 000 = {{response}} g&lt;/p&gt;",
            "seed": {
                "calculated": [
                    {
                        "name": "T1",
                        "function": "{{Q1}}/1000",
                        "temp": true
                    },
                    {
                        "name": "T2",
                        "function": "{{Q2}}/1000",
                        "temp": true
                    },
                    {
                        "name": "4-A1",
                        "label": "{{function}}",
                        "function": "{{Q1}}"
                    },
                    {
                        "name": "4-A2",
                        "label": "{{function}}",
                        "function": "{{Q2}}"
                    }
                ]
            },
            "algorithm": {
                "name": "calculateOperation",
                "params": {
                    "method": "equivLiteral",
                    "keyboard": "NUMERICAL"
                }
            }
        },
        {
            "id": "step-4",
            "stimulus": "&lt;p&gt;Using the results above, drag and put the mass measurements in the correct order from highest &lt;span style=\"color:#FF0000\";&gt;⭡&lt;/span&gt; to lowest &lt;span style=\"color:#FF0000\";&gt;⭣&lt;/span&gt;.&lt;/p&gt;",
            "seed": {
                "calculated": [
                    {
                        "name": "T1",
                        "function": "{{Q1}}/1000",
                        "temp": true
                    },
                    {
                        "name": "T2",
                        "function": "{{Q2}}/1000",
                        "temp": true
                    },
                    {
                        "name": "5-A1",
                        "label": "{{T1}} kg = {{Q1}} g",
                        "function": "{{Q1}}"
                    },
                    {
                        "name": "5-A2",
                        "label": "{{T2}} kg = {{Q2}} g",
                        "function": "{{Q2}}"
                    },
                    {
                        "name": "5-A3",
                        "label": "{{Q3}} g",
                        "function": "{{Q3}}"
                    },
                    {
                        "name": "5-A4",
                        "label": "{{Q4}} g",
                        "function": "{{Q4}}"
                    }
                ]
            },
            "algorithm": {
                "name": "orderNumbers",
                "params": {
                    "order": "desc"
                }
            }
        }
    ]
}</v>
      </c>
      <c r="AA513" s="8" t="s">
        <v>2569</v>
      </c>
      <c r="AB513" s="21" t="str">
        <f t="shared" si="2"/>
        <v>M3-MyM-9c-A-5</v>
      </c>
      <c r="AC513" s="21" t="str">
        <f t="shared" si="3"/>
        <v>M3-MyM-9c-A-5-EN</v>
      </c>
      <c r="AD513" s="20" t="s">
        <v>47</v>
      </c>
      <c r="AE513" s="23"/>
      <c r="AF513" s="9" t="s">
        <v>48</v>
      </c>
      <c r="AG513" s="9" t="s">
        <v>49</v>
      </c>
    </row>
    <row r="514" ht="112.5" customHeight="1">
      <c r="A514" s="9" t="s">
        <v>2570</v>
      </c>
      <c r="B514" s="77" t="s">
        <v>2571</v>
      </c>
      <c r="C514" s="9" t="s">
        <v>35</v>
      </c>
      <c r="D514" s="10" t="s">
        <v>36</v>
      </c>
      <c r="E514" s="11"/>
      <c r="F514" s="22" t="s">
        <v>2572</v>
      </c>
      <c r="G514" s="22"/>
      <c r="H514" s="24"/>
      <c r="I514" s="23" t="s">
        <v>38</v>
      </c>
      <c r="J514" s="23" t="s">
        <v>1198</v>
      </c>
      <c r="K514" s="22" t="s">
        <v>2573</v>
      </c>
      <c r="L514" s="22" t="s">
        <v>2574</v>
      </c>
      <c r="M514" s="23" t="s">
        <v>42</v>
      </c>
      <c r="N514" s="77" t="s">
        <v>2575</v>
      </c>
      <c r="O514" s="77" t="s">
        <v>2575</v>
      </c>
      <c r="P514" s="91"/>
      <c r="Q514" s="41"/>
      <c r="R514" s="91"/>
      <c r="S514" s="91"/>
      <c r="T514" s="91"/>
      <c r="U514" s="91"/>
      <c r="V514" s="18"/>
      <c r="W514" s="18"/>
      <c r="X514" s="21"/>
      <c r="Y514" s="20" t="s">
        <v>2023</v>
      </c>
      <c r="Z514" s="13" t="str">
        <f t="shared" si="1"/>
        <v>{
    "id": "M3-MyM-12a-I-1-EN",
    "stimulus": "&lt;p&gt;Select the correct result of the following operation.&lt;/p&gt;",
    "template": "&lt;p style=\"text-align: center\"&gt;{{Q1}}g + {{Q2}}g = {{response}}g&lt;/p&gt;",
    "hint": "&lt;p&gt;To add mass measurements, all quantities must be expressed in the same unit.&lt;/p&gt;",
    "feedback": "&lt;p&gt;To add mass measurements, all quantities must be expressed in the same unit.&lt;/p&gt;",
    "seed": {
        "parameters": [
            {
                "name": "Q1",
                "label": null,
                "min": 100,
                "max": 3000,
                "step": 1
            },
            {
                "name": "Q2",
                "label": null,
                "min": 100,
                "max": 3000,
                "step": 1
            },
            {
                "name": "Q3",
                "label": null,
                "min": 1,
                "max": 99,
                "step": 1
            },
            {
                "name": "Q4",
                "label": null,
                "min": 1,
                "max": 99,
                "step": 1
            }
        ],
        "calculated": [
            {
                "name": "A1",
                "label": "{{function}}",
                "function": "{{Q1}}+{{Q2}}",
                "group": 1
            },
            {
                "name": "A2",
                "label": "{{function}}",
                "function": "{{Q1}}+{{Q2}}-{{Q3}}",
                "group": 1,
                "incorrect": true
            },
            {
                "name": "A3",
                "label": "{{function}}",
                "function": "{{Q1}}+{{Q2}}+{{Q4}}",
                "group": 1,
                "incorrect": true
            }
        ],
        "uniques": true
    },
    "algorithm": {
        "name": "groupResponses",
        "template": "Cloze with drop down"
    }
}</v>
      </c>
      <c r="AA514" s="8" t="s">
        <v>2576</v>
      </c>
      <c r="AB514" s="21" t="str">
        <f t="shared" si="2"/>
        <v>M3-MyM-12a-I-1</v>
      </c>
      <c r="AC514" s="21" t="str">
        <f t="shared" si="3"/>
        <v>M3-MyM-12a-I-1-EN</v>
      </c>
      <c r="AD514" s="20" t="s">
        <v>47</v>
      </c>
      <c r="AE514" s="23"/>
      <c r="AF514" s="9" t="s">
        <v>48</v>
      </c>
      <c r="AG514" s="9" t="s">
        <v>49</v>
      </c>
    </row>
    <row r="515" ht="112.5" customHeight="1">
      <c r="A515" s="9" t="s">
        <v>2570</v>
      </c>
      <c r="B515" s="77" t="s">
        <v>2571</v>
      </c>
      <c r="C515" s="9" t="s">
        <v>35</v>
      </c>
      <c r="D515" s="10" t="s">
        <v>36</v>
      </c>
      <c r="E515" s="11"/>
      <c r="F515" s="22" t="s">
        <v>2577</v>
      </c>
      <c r="G515" s="22"/>
      <c r="H515" s="24"/>
      <c r="I515" s="23" t="s">
        <v>38</v>
      </c>
      <c r="J515" s="23" t="s">
        <v>1198</v>
      </c>
      <c r="K515" s="22" t="s">
        <v>2578</v>
      </c>
      <c r="L515" s="22" t="s">
        <v>2579</v>
      </c>
      <c r="M515" s="23" t="s">
        <v>42</v>
      </c>
      <c r="N515" s="77" t="s">
        <v>2580</v>
      </c>
      <c r="O515" s="77" t="s">
        <v>2580</v>
      </c>
      <c r="P515" s="91"/>
      <c r="Q515" s="41"/>
      <c r="R515" s="91"/>
      <c r="S515" s="91"/>
      <c r="T515" s="91"/>
      <c r="U515" s="91"/>
      <c r="V515" s="18"/>
      <c r="W515" s="18"/>
      <c r="X515" s="21"/>
      <c r="Y515" s="20" t="s">
        <v>2023</v>
      </c>
      <c r="Z515" s="13" t="str">
        <f t="shared" si="1"/>
        <v>{
    "id": "M3-MyM-12a-I-2-EN",
    "stimulus": "&lt;p&gt;Select the correct result of the following operation.&lt;/p&gt;",
    "template": "&lt;p style=\"text-align: center\"&gt;{{T1}} g − {{Q2}} g = {{response}} g&lt;/p&gt;",
    "hint": "&lt;p&gt;To subtract mass measurements, all quantities must be expressed in the same unit.&lt;/p&gt;",
    "feedback": "&lt;p&gt;To subtract mass measurements, all quantities must be expressed in the same unit.&lt;/p&gt;",
    "seed": {
        "parameters": [
            {
                "name": "Q1",
                "label": null,
                "min": 100,
                "max": 999,
                "step": 1
            },
            {
                "name": "Q2",
                "label": null,
                "min": 100,
                "max": 999,
                "step": 1
            },
            {
                "name": "Q3",
                "label": null,
                "min": 1,
                "max": 99,
                "step": 1
            },
            {
                "name": "Q4",
                "label": null,
                "min": 1,
                "max": 99,
                "step": 1
            }
        ],
        "calculated": [
            {
                "name": "T1",
                "label": "{{function}}",
                "function": "{{Q1}}+{{Q2}}",
                "temp": true
            },
            {
                "name": "A1",
                "label": "{{function}}",
                "function": "{{Q1}}",
                "group": 1
            },
            {
                "name": "A2",
                "label": "{{function}}",
                "function": "{{Q1}}+{{Q3}}",
                "group": 1,
                "incorrect": true
            },
            {
                "name": "A3",
                "label": "{{function}}",
                "function": "{{Q1}}+{{Q4}}",
                "group": 1,
                "incorrect": true
            }
        ],
        "uniques": true
    },
    "algorithm": {
        "name": "groupResponses",
        "template": "Cloze with drop down"
    }
}</v>
      </c>
      <c r="AA515" s="8" t="s">
        <v>2581</v>
      </c>
      <c r="AB515" s="21" t="str">
        <f t="shared" si="2"/>
        <v>M3-MyM-12a-I-2</v>
      </c>
      <c r="AC515" s="21" t="str">
        <f t="shared" si="3"/>
        <v>M3-MyM-12a-I-2-EN</v>
      </c>
      <c r="AD515" s="20" t="s">
        <v>47</v>
      </c>
      <c r="AE515" s="23"/>
      <c r="AF515" s="9" t="s">
        <v>48</v>
      </c>
      <c r="AG515" s="9" t="s">
        <v>49</v>
      </c>
    </row>
    <row r="516" ht="112.5" customHeight="1">
      <c r="A516" s="9" t="s">
        <v>2570</v>
      </c>
      <c r="B516" s="77" t="s">
        <v>2571</v>
      </c>
      <c r="C516" s="9" t="s">
        <v>50</v>
      </c>
      <c r="D516" s="10" t="s">
        <v>36</v>
      </c>
      <c r="E516" s="11"/>
      <c r="F516" s="22" t="s">
        <v>2582</v>
      </c>
      <c r="G516" s="22"/>
      <c r="H516" s="24"/>
      <c r="I516" s="23" t="s">
        <v>38</v>
      </c>
      <c r="J516" s="23" t="s">
        <v>92</v>
      </c>
      <c r="K516" s="22" t="s">
        <v>2583</v>
      </c>
      <c r="L516" s="22" t="s">
        <v>647</v>
      </c>
      <c r="M516" s="23" t="s">
        <v>42</v>
      </c>
      <c r="N516" s="77" t="s">
        <v>2575</v>
      </c>
      <c r="O516" s="77" t="s">
        <v>2575</v>
      </c>
      <c r="P516" s="77"/>
      <c r="Q516" s="41"/>
      <c r="R516" s="91"/>
      <c r="S516" s="91"/>
      <c r="T516" s="91"/>
      <c r="U516" s="91"/>
      <c r="V516" s="18"/>
      <c r="W516" s="18"/>
      <c r="X516" s="21"/>
      <c r="Y516" s="20" t="s">
        <v>2023</v>
      </c>
      <c r="Z516" s="13" t="str">
        <f t="shared" si="1"/>
        <v>{
    "id": "M3-MyM-12a-E-1-EN",
    "stimulus": "&lt;p&gt;Calculate the following addition.&lt;/p&gt;",
    "template": "&lt;p style=\"text-align: center\"&gt;{{Q1}}g + {{Q2}}g = {{response}}g&lt;/p&gt;",
    "hint": "&lt;p&gt;To add mass measurements, all quantities must be expressed in the same unit.&lt;/p&gt;",
    "feedback": "&lt;p&gt;To add mass measurements, all quantities must be expressed in the same unit.&lt;/p&gt;",
    "seed": {
        "parameters": [
            {
                "name": "Q1",
                "label": null,
                "min": 100,
                "max": 1000,
                "step": 1
            },
            {
                "name": "Q2",
                "label": null,
                "min": 100,
                "max": 1000,
                "step": 1
            }
        ],
        "calculated": [
            {
                "name": "A1",
                "label": "{{function}}",
                "function": "{{Q1}}+{{Q2}}"
            }
        ],
        "uniques": true
    },
    "algorithm": {
        "name": "calculateOperation",
        "params": {
            "method": "equivLiteral",
            "keyboard": "NUMERICAL"
        }
    }
}</v>
      </c>
      <c r="AA516" s="8" t="s">
        <v>2584</v>
      </c>
      <c r="AB516" s="21" t="str">
        <f t="shared" si="2"/>
        <v>M3-MyM-12a-E-1</v>
      </c>
      <c r="AC516" s="21" t="str">
        <f t="shared" si="3"/>
        <v>M3-MyM-12a-E-1-EN</v>
      </c>
      <c r="AD516" s="20" t="s">
        <v>47</v>
      </c>
      <c r="AE516" s="9"/>
      <c r="AF516" s="9" t="s">
        <v>48</v>
      </c>
      <c r="AG516" s="9" t="s">
        <v>49</v>
      </c>
    </row>
    <row r="517" ht="112.5" customHeight="1">
      <c r="A517" s="9" t="s">
        <v>2570</v>
      </c>
      <c r="B517" s="77" t="s">
        <v>2571</v>
      </c>
      <c r="C517" s="9" t="s">
        <v>50</v>
      </c>
      <c r="D517" s="10" t="s">
        <v>36</v>
      </c>
      <c r="E517" s="11"/>
      <c r="F517" s="22" t="s">
        <v>2585</v>
      </c>
      <c r="G517" s="22"/>
      <c r="H517" s="24"/>
      <c r="I517" s="23" t="s">
        <v>38</v>
      </c>
      <c r="J517" s="23" t="s">
        <v>92</v>
      </c>
      <c r="K517" s="22" t="s">
        <v>2583</v>
      </c>
      <c r="L517" s="22" t="s">
        <v>2586</v>
      </c>
      <c r="M517" s="23" t="s">
        <v>42</v>
      </c>
      <c r="N517" s="77" t="s">
        <v>2580</v>
      </c>
      <c r="O517" s="77" t="s">
        <v>2580</v>
      </c>
      <c r="P517" s="91"/>
      <c r="Q517" s="41"/>
      <c r="R517" s="91"/>
      <c r="S517" s="91"/>
      <c r="T517" s="91"/>
      <c r="U517" s="91"/>
      <c r="V517" s="18"/>
      <c r="W517" s="18"/>
      <c r="X517" s="21"/>
      <c r="Y517" s="20" t="s">
        <v>2023</v>
      </c>
      <c r="Z517" s="13" t="str">
        <f t="shared" si="1"/>
        <v>{
    "id": "M3-MyM-12a-E-2-EN",
    "stimulus": "&lt;p&gt;Calculate the following subtraction.&lt;/p&gt;",
    "template": "&lt;p style=\"text-align: center\"&gt;{{T2}} g − {{Q4}} g = {{response}} g&lt;/p&gt;",
    "hint": "&lt;p&gt;To subtract mass measurements, all quantities must be expressed in the same unit.&lt;/p&gt;",
    "feedback": "&lt;p&gt;To subtract mass measurements, all quantities must be expressed in the same unit.&lt;/p&gt;",
    "seed": {
        "parameters": [
            {
                "name": "Q3",
                "label": null,
                "min": 100,
                "max": 1000,
                "step": 1
            },
            {
                "name": "Q4",
                "label": null,
                "min": 100,
                "max": 1000,
                "step": 1
            }
        ],
        "calculated": [
            {
                "name": "T2",
                "label": "{{function}}",
                "function": "{{Q3}}+{{Q4}}",
                "temp": true
            },
            {
                "name": "A2",
                "label": "{{function}}",
                "function": "{{Q3}}"
            }
        ],
        "uniques": true
    },
    "algorithm": {
        "name": "calculateOperation",
        "params": {
            "method": "equivLiteral",
            "keyboard": "NUMERICAL"
        }
    }
}</v>
      </c>
      <c r="AA517" s="8" t="s">
        <v>2587</v>
      </c>
      <c r="AB517" s="21" t="str">
        <f t="shared" si="2"/>
        <v>M3-MyM-12a-E-2</v>
      </c>
      <c r="AC517" s="21" t="str">
        <f t="shared" si="3"/>
        <v>M3-MyM-12a-E-2-EN</v>
      </c>
      <c r="AD517" s="20" t="s">
        <v>47</v>
      </c>
      <c r="AE517" s="9"/>
      <c r="AF517" s="9" t="s">
        <v>48</v>
      </c>
      <c r="AG517" s="9" t="s">
        <v>49</v>
      </c>
    </row>
    <row r="518" ht="112.5" customHeight="1">
      <c r="A518" s="9" t="s">
        <v>2570</v>
      </c>
      <c r="B518" s="77" t="s">
        <v>2571</v>
      </c>
      <c r="C518" s="9" t="s">
        <v>68</v>
      </c>
      <c r="D518" s="10" t="s">
        <v>36</v>
      </c>
      <c r="E518" s="11"/>
      <c r="F518" s="33" t="s">
        <v>2588</v>
      </c>
      <c r="G518" s="33"/>
      <c r="H518" s="64"/>
      <c r="I518" s="25" t="s">
        <v>38</v>
      </c>
      <c r="J518" s="25" t="s">
        <v>156</v>
      </c>
      <c r="K518" s="32" t="s">
        <v>2589</v>
      </c>
      <c r="L518" s="24" t="s">
        <v>647</v>
      </c>
      <c r="M518" s="23" t="s">
        <v>42</v>
      </c>
      <c r="N518" s="22" t="s">
        <v>2575</v>
      </c>
      <c r="O518" s="22" t="s">
        <v>2590</v>
      </c>
      <c r="P518" s="91"/>
      <c r="Q518" s="41"/>
      <c r="R518" s="77"/>
      <c r="S518" s="77"/>
      <c r="T518" s="91"/>
      <c r="U518" s="77"/>
      <c r="V518" s="8"/>
      <c r="W518" s="18"/>
      <c r="X518" s="21"/>
      <c r="Y518" s="20" t="s">
        <v>2023</v>
      </c>
      <c r="Z518" s="13" t="str">
        <f t="shared" si="1"/>
        <v>{
    "id": "M3-MyM-12a-A-1-EN",
    "stimulus": "&lt;p&gt;Gonzalo had {{Q1}} g of flour at home and went to the market to buy {{Q2}} g more. Calculate how many grams of flour he has now.&lt;/ P&gt;",
    "template": "&lt;p&gt;He has a total of {{response}} g of flour.&lt;/p&gt;",
    "hint": "&lt;p&gt;To add mass measurements, all quantities must be expressed in the same unit.&lt;/p&gt;",
    "feedback": "&lt;p&gt;To add mass measurements, all quantities must be expressed in the same unit.&lt;/p&gt;",
    "seed": {
        "parameters": [
            {
                "name": "Q1",
                "label": null,
                "min": 100,
                "max": 1000,
                "step": 10
            },
            {
                "name": "Q2",
                "label": null,
                "min": 100,
                "max": 5000,
                "step": 10
            }
        ],
        "calculated": [
            {
                "name": "A1",
                "label": "{{function}}",
                "function": "{{Q1}}+{{Q2}}"
            }
        ],
        "uniques": true
    },
    "algorithm": {
        "name": "calculateOperation",
        "params": {
            "method": "equivLiteral",
            "keyboard": "NUMERICAL"
        }
    }
}</v>
      </c>
      <c r="AA518" s="8" t="s">
        <v>2591</v>
      </c>
      <c r="AB518" s="21" t="str">
        <f t="shared" si="2"/>
        <v>M3-MyM-12a-A-1</v>
      </c>
      <c r="AC518" s="21" t="str">
        <f t="shared" si="3"/>
        <v>M3-MyM-12a-A-1-EN</v>
      </c>
      <c r="AD518" s="20" t="s">
        <v>47</v>
      </c>
      <c r="AE518" s="23"/>
      <c r="AF518" s="9" t="s">
        <v>48</v>
      </c>
      <c r="AG518" s="9" t="s">
        <v>49</v>
      </c>
    </row>
    <row r="519" ht="112.5" customHeight="1">
      <c r="A519" s="9" t="s">
        <v>2570</v>
      </c>
      <c r="B519" s="77" t="s">
        <v>2571</v>
      </c>
      <c r="C519" s="9" t="s">
        <v>68</v>
      </c>
      <c r="D519" s="10" t="s">
        <v>36</v>
      </c>
      <c r="E519" s="11"/>
      <c r="F519" s="33" t="s">
        <v>2592</v>
      </c>
      <c r="G519" s="33"/>
      <c r="H519" s="64"/>
      <c r="I519" s="25" t="s">
        <v>38</v>
      </c>
      <c r="J519" s="25" t="s">
        <v>156</v>
      </c>
      <c r="K519" s="32" t="s">
        <v>2593</v>
      </c>
      <c r="L519" s="32" t="s">
        <v>647</v>
      </c>
      <c r="M519" s="25" t="s">
        <v>42</v>
      </c>
      <c r="N519" s="22" t="s">
        <v>2575</v>
      </c>
      <c r="O519" s="33" t="s">
        <v>2594</v>
      </c>
      <c r="P519" s="91"/>
      <c r="Q519" s="41"/>
      <c r="R519" s="77"/>
      <c r="S519" s="77"/>
      <c r="T519" s="77"/>
      <c r="U519" s="77"/>
      <c r="V519" s="8"/>
      <c r="W519" s="8"/>
      <c r="X519" s="13"/>
      <c r="Y519" s="20" t="s">
        <v>2023</v>
      </c>
      <c r="Z519" s="13" t="str">
        <f t="shared" si="1"/>
        <v>{
    "id": "M3-MyM-12a-A-2-EN",
    "stimulus": "&lt;p&gt;An empty glass container weighing &lt;span class=\"no-break\"&gt;{{Q1}} g&lt;/span&gt; has been filled with &lt;span class=\"no-break\"&gt;{{Q2}} g&lt;/span&gt; of water. Calculate the total weight of the filled container.&lt;/p&gt;",
    "template": "&lt;p&gt;It weighs &lt;span class=\"no-break\"&gt;{{response}} g.&lt;/span&gt;&lt;/p&gt;",
    "hint": "&lt;p&gt;To add mass measurements, all quantities must be expressed in the same unit.&lt;/p&gt;",
    "feedback": "&lt;p&gt;To add mass measurements, all quantities must be expressed in the same unit.&lt;/p&gt;",
    "seed": {
        "parameters": [
            {
                "name": "Q1",
                "label": null,
                "min": 500,
                "max": 1000,
                "step": 10
            },
            {
                "name": "Q2",
                "label": null,
                "min": 1000,
                "max": 5000,
                "step": 10
            }
        ],
        "calculated": [
            {
                "name": "A1",
                "label": "{{function}}",
                "function": "{{Q1}}+{{Q2}}"
            }
        ],
        "uniques": true
    },
    "algorithm": {
        "name": "calculateOperation",
        "params": {
            "method": "equivLiteral",
            "keyboard": "NUMERICAL"
        }
    }
}</v>
      </c>
      <c r="AA519" s="8" t="s">
        <v>2595</v>
      </c>
      <c r="AB519" s="21" t="str">
        <f t="shared" si="2"/>
        <v>M3-MyM-12a-A-2</v>
      </c>
      <c r="AC519" s="21" t="str">
        <f t="shared" si="3"/>
        <v>M3-MyM-12a-A-2-EN</v>
      </c>
      <c r="AD519" s="20" t="s">
        <v>47</v>
      </c>
      <c r="AE519" s="23"/>
      <c r="AF519" s="9" t="s">
        <v>48</v>
      </c>
      <c r="AG519" s="9" t="s">
        <v>49</v>
      </c>
    </row>
    <row r="520" ht="112.5" customHeight="1">
      <c r="A520" s="9" t="s">
        <v>2570</v>
      </c>
      <c r="B520" s="77" t="s">
        <v>2571</v>
      </c>
      <c r="C520" s="9" t="s">
        <v>68</v>
      </c>
      <c r="D520" s="10" t="s">
        <v>36</v>
      </c>
      <c r="E520" s="11"/>
      <c r="F520" s="33" t="s">
        <v>2596</v>
      </c>
      <c r="G520" s="33"/>
      <c r="H520" s="64"/>
      <c r="I520" s="25" t="s">
        <v>38</v>
      </c>
      <c r="J520" s="25" t="s">
        <v>156</v>
      </c>
      <c r="K520" s="24" t="s">
        <v>2597</v>
      </c>
      <c r="L520" s="24" t="s">
        <v>2598</v>
      </c>
      <c r="M520" s="23" t="s">
        <v>42</v>
      </c>
      <c r="N520" s="22" t="s">
        <v>2580</v>
      </c>
      <c r="O520" s="22" t="s">
        <v>2599</v>
      </c>
      <c r="P520" s="91"/>
      <c r="Q520" s="41"/>
      <c r="R520" s="77"/>
      <c r="S520" s="77"/>
      <c r="T520" s="77"/>
      <c r="U520" s="77"/>
      <c r="V520" s="8"/>
      <c r="W520" s="8"/>
      <c r="X520" s="13"/>
      <c r="Y520" s="20" t="s">
        <v>2023</v>
      </c>
      <c r="Z520" s="13" t="str">
        <f t="shared" si="1"/>
        <v>{
    "id": "M3-MyM-12a-A-3-EN",
    "stimulus": "&lt;p&gt;Alice had {{Q1}} g of lentils in a jar and used {{Q2}} g to prepare a meal. Calculate how many grams of lentils are left in the jar.&lt;/ P&gt;",
    "template": "&lt;p&gt;There are {{response}} g of lentils left.&lt;/p&gt;",
    "hint": "&lt;p&gt;To subtract mass measurements, all quantities must be expressed in the same unit.&lt;/p&gt;",
    "feedback": "&lt;p&gt;To subtract mass measurements, all quantities must be expressed in the same unit.&lt;/p&gt;",
    "seed": {
        "parameters": [
            {
                "name": "Q1",
                "label": null,
                "min": 1500,
                "max": 2500,
                "step": 10
            },
            {
                "name": "Q2",
                "label": null,
                "min": 250,
                "max": 1000,
                "step": 10
            }
        ],
        "calculated": [
            {
                "name": "A1",
                "label": "{{function}}",
                "function": "{{Q1}}-{{Q2}}"
            }
        ],
        "uniques": true
    },
    "algorithm": {
        "name": "calculateOperation",
        "params": {
            "method": "equivLiteral",
            "keyboard": "NUMERICAL"
        }
    }
}</v>
      </c>
      <c r="AA520" s="8" t="s">
        <v>2600</v>
      </c>
      <c r="AB520" s="21" t="str">
        <f t="shared" si="2"/>
        <v>M3-MyM-12a-A-3</v>
      </c>
      <c r="AC520" s="21" t="str">
        <f t="shared" si="3"/>
        <v>M3-MyM-12a-A-3-EN</v>
      </c>
      <c r="AD520" s="20" t="s">
        <v>47</v>
      </c>
      <c r="AE520" s="23"/>
      <c r="AF520" s="9" t="s">
        <v>48</v>
      </c>
      <c r="AG520" s="9" t="s">
        <v>49</v>
      </c>
    </row>
    <row r="521" ht="112.5" customHeight="1">
      <c r="A521" s="9" t="s">
        <v>2601</v>
      </c>
      <c r="B521" s="77" t="s">
        <v>2602</v>
      </c>
      <c r="C521" s="9" t="s">
        <v>35</v>
      </c>
      <c r="D521" s="10" t="s">
        <v>36</v>
      </c>
      <c r="E521" s="11"/>
      <c r="F521" s="22" t="s">
        <v>2603</v>
      </c>
      <c r="G521" s="22"/>
      <c r="H521" s="24"/>
      <c r="I521" s="23" t="s">
        <v>38</v>
      </c>
      <c r="J521" s="23" t="s">
        <v>456</v>
      </c>
      <c r="K521" s="22" t="s">
        <v>2604</v>
      </c>
      <c r="L521" s="22" t="s">
        <v>2605</v>
      </c>
      <c r="M521" s="23" t="s">
        <v>42</v>
      </c>
      <c r="N521" s="77" t="s">
        <v>2606</v>
      </c>
      <c r="O521" s="77" t="s">
        <v>2607</v>
      </c>
      <c r="P521" s="91"/>
      <c r="Q521" s="41"/>
      <c r="R521" s="91"/>
      <c r="S521" s="91"/>
      <c r="T521" s="91"/>
      <c r="U521" s="91"/>
      <c r="V521" s="18"/>
      <c r="W521" s="18"/>
      <c r="X521" s="19"/>
      <c r="Y521" s="20" t="s">
        <v>2023</v>
      </c>
      <c r="Z521" s="13" t="str">
        <f t="shared" si="1"/>
        <v>{
    "id": "M3-MyM-12b-I-1-EN",
    "stimulus": "&lt;p&gt;Drag the solution of the following multiplication.&lt;/p&gt;",
    "template": "&lt;p style=\"text-align: center\"&gt;{{Q1}} g × {{Q2}} = {{response}} g&lt;/p&gt;",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100,
                "max": 999,
                "step": 1
            },
            {
                "name": "Q2",
                "label": null,
                "min": 2,
                "max": 9,
                "step": 1
            },
            {
                "name": "Q3",
                "label": null,
                "min": 10,
                "max": 90,
                "step": 10
            }
        ],
        "calculated": [
            {
                "name": "A1",
                "label": "{{function}}",
                "function": "{{Q1}}*{{Q2}}"
            },
            {
                "name": "A3",
                "label": "{{function}}",
                "function": "{{Q1}}+{{Q2}}",
                "incorrect": true
            },
            {
                "name": "A4",
                "label": "{{function}}",
                "function": "{{Q1}}-{{Q2}}",
                "incorrect": true
            },
            {
                "name": "A5",
                "label": "{{function}}",
                "function": "{{Q1}}*{{Q2}}+{{Q3}}",
                "incorrect": true
            }
        ],
        "uniques": true
    },
    "algorithm": {
        "name": "calculateOperation",
        "template": "Cloze with drag &amp; drop",
        "params": {
            "keyboard": "NUMERICAL"
        }
    }
}</v>
      </c>
      <c r="AA521" s="8" t="s">
        <v>2608</v>
      </c>
      <c r="AB521" s="21" t="str">
        <f t="shared" si="2"/>
        <v>M3-MyM-12b-I-1</v>
      </c>
      <c r="AC521" s="21" t="str">
        <f t="shared" si="3"/>
        <v>M3-MyM-12b-I-1-EN</v>
      </c>
      <c r="AD521" s="20" t="s">
        <v>47</v>
      </c>
      <c r="AE521" s="9"/>
      <c r="AF521" s="9" t="s">
        <v>48</v>
      </c>
      <c r="AG521" s="9" t="s">
        <v>49</v>
      </c>
    </row>
    <row r="522" ht="112.5" customHeight="1">
      <c r="A522" s="9" t="s">
        <v>2601</v>
      </c>
      <c r="B522" s="77" t="s">
        <v>2602</v>
      </c>
      <c r="C522" s="9" t="s">
        <v>35</v>
      </c>
      <c r="D522" s="10" t="s">
        <v>36</v>
      </c>
      <c r="E522" s="11"/>
      <c r="F522" s="22" t="s">
        <v>2609</v>
      </c>
      <c r="G522" s="22"/>
      <c r="H522" s="24"/>
      <c r="I522" s="23" t="s">
        <v>38</v>
      </c>
      <c r="J522" s="23" t="s">
        <v>456</v>
      </c>
      <c r="K522" s="22" t="s">
        <v>2610</v>
      </c>
      <c r="L522" s="22" t="s">
        <v>2611</v>
      </c>
      <c r="M522" s="23" t="s">
        <v>42</v>
      </c>
      <c r="N522" s="77" t="s">
        <v>2612</v>
      </c>
      <c r="O522" s="77" t="s">
        <v>2613</v>
      </c>
      <c r="P522" s="91"/>
      <c r="Q522" s="41"/>
      <c r="R522" s="91"/>
      <c r="S522" s="91"/>
      <c r="T522" s="91"/>
      <c r="U522" s="91"/>
      <c r="V522" s="18"/>
      <c r="W522" s="18"/>
      <c r="X522" s="19"/>
      <c r="Y522" s="20" t="s">
        <v>2023</v>
      </c>
      <c r="Z522" s="13" t="str">
        <f t="shared" si="1"/>
        <v>{
    "id": "M3-MyM-12b-I-2-EN",
    "stimulus": "&lt;p&gt;Drag the solution of this division.&lt;/p&gt;",
    "template": "&lt;p style=\"text-align: center\"&gt;{{T1}} g : {{Q2}} = {{response}} g&lt;/p&gt;",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1
            },
            {
                "name": "Q2",
                "label": null,
                "min": 2,
                "max": 9,
                "step": 1
            },
            {
                "name": "Q3",
                "label": null,
                "min": 10,
                "max": 90,
                "step": 10
            }
        ],
        "calculated": [
            {
                "name": "T1",
                "label": "{{function}}",
                "function": "{{Q1}}*{{Q2}}",
                "temp": true
            },
            {
                "name": "A1",
                "label": "{{function}}",
                "function": "{{Q1}}"
            },
            {
                "name": "A3",
                "label": "{{function}}",
                "function": "{{T1}}*{{Q2}}",
                "incorrect": true
            },
            {
                "name": "A4",
                "label": "{{function}}",
                "function": "{{T1}}+{{Q2}}",
                "incorrect": true
            },
            {
                "name": "A5",
                "label": "{{function}}",
                "function": "{{Q1}}-{{Q3}}",
                "incorrect": true
            }
        ],
        "uniques": true
    },
    "algorithm": {
        "name": "calculateOperation",
        "template": "Cloze with drag &amp; drop",
        "params": {
            "keyboard": "NUMERICAL"
        }
    }
}</v>
      </c>
      <c r="AA522" s="8" t="s">
        <v>2614</v>
      </c>
      <c r="AB522" s="21" t="str">
        <f t="shared" si="2"/>
        <v>M3-MyM-12b-I-2</v>
      </c>
      <c r="AC522" s="21" t="str">
        <f t="shared" si="3"/>
        <v>M3-MyM-12b-I-2-EN</v>
      </c>
      <c r="AD522" s="20" t="s">
        <v>47</v>
      </c>
      <c r="AE522" s="9"/>
      <c r="AF522" s="9" t="s">
        <v>48</v>
      </c>
      <c r="AG522" s="9" t="s">
        <v>49</v>
      </c>
    </row>
    <row r="523" ht="112.5" customHeight="1">
      <c r="A523" s="9" t="s">
        <v>2601</v>
      </c>
      <c r="B523" s="77" t="s">
        <v>2602</v>
      </c>
      <c r="C523" s="9" t="s">
        <v>50</v>
      </c>
      <c r="D523" s="10" t="s">
        <v>36</v>
      </c>
      <c r="E523" s="11"/>
      <c r="F523" s="22" t="s">
        <v>2615</v>
      </c>
      <c r="G523" s="22"/>
      <c r="H523" s="24"/>
      <c r="I523" s="23" t="s">
        <v>38</v>
      </c>
      <c r="J523" s="23" t="s">
        <v>92</v>
      </c>
      <c r="K523" s="22" t="s">
        <v>2616</v>
      </c>
      <c r="L523" s="22" t="s">
        <v>2197</v>
      </c>
      <c r="M523" s="23" t="s">
        <v>42</v>
      </c>
      <c r="N523" s="77" t="s">
        <v>2612</v>
      </c>
      <c r="O523" s="77" t="s">
        <v>2613</v>
      </c>
      <c r="P523" s="91"/>
      <c r="Q523" s="41"/>
      <c r="R523" s="91"/>
      <c r="S523" s="91"/>
      <c r="T523" s="91"/>
      <c r="U523" s="91"/>
      <c r="V523" s="18"/>
      <c r="W523" s="18"/>
      <c r="X523" s="19"/>
      <c r="Y523" s="20" t="s">
        <v>2023</v>
      </c>
      <c r="Z523" s="13" t="str">
        <f t="shared" si="1"/>
        <v>{
    "id": "M3-MyM-12b-E-1-EN",
    "stimulus": "&lt;p&gt;Calculate the following division.&lt;/p&gt;",
    "template": "&lt;p style=\"text-align: center\"&gt;{{T1}} g : {{Q2}} = {{response}} g&lt;/p&gt;",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1
            },
            {
                "name": "Q2",
                "label": null,
                "min": 2,
                "max": 9,
                "step": 1
            }
        ],
        "calculated": [
            {
                "name": "A1",
                "label": "{{Q1}}",
                "function": "{{Q1}}"
            },
            {
                "name": "T1",
                "function": "{{Q1}}*{{Q2}}",
                "temp": true
            }
        ],
        "uniques": true
    },
    "algorithm": {
        "name": "calculateOperation",
        "params": {
            "method": "equivLiteral",
            "keyboard": "NUMERICAL"
        }
    }
}</v>
      </c>
      <c r="AA523" s="8" t="s">
        <v>2617</v>
      </c>
      <c r="AB523" s="21" t="str">
        <f t="shared" si="2"/>
        <v>M3-MyM-12b-E-1</v>
      </c>
      <c r="AC523" s="21" t="str">
        <f t="shared" si="3"/>
        <v>M3-MyM-12b-E-1-EN</v>
      </c>
      <c r="AD523" s="20" t="s">
        <v>47</v>
      </c>
      <c r="AE523" s="9"/>
      <c r="AF523" s="9" t="s">
        <v>48</v>
      </c>
      <c r="AG523" s="9" t="s">
        <v>49</v>
      </c>
    </row>
    <row r="524" ht="112.5" customHeight="1">
      <c r="A524" s="9" t="s">
        <v>2601</v>
      </c>
      <c r="B524" s="77" t="s">
        <v>2602</v>
      </c>
      <c r="C524" s="9" t="s">
        <v>50</v>
      </c>
      <c r="D524" s="10" t="s">
        <v>36</v>
      </c>
      <c r="E524" s="11"/>
      <c r="F524" s="22" t="s">
        <v>2618</v>
      </c>
      <c r="G524" s="22"/>
      <c r="H524" s="24"/>
      <c r="I524" s="23" t="s">
        <v>38</v>
      </c>
      <c r="J524" s="23" t="s">
        <v>92</v>
      </c>
      <c r="K524" s="22" t="s">
        <v>2619</v>
      </c>
      <c r="L524" s="22" t="s">
        <v>788</v>
      </c>
      <c r="M524" s="23" t="s">
        <v>42</v>
      </c>
      <c r="N524" s="77" t="s">
        <v>2606</v>
      </c>
      <c r="O524" s="77" t="s">
        <v>2607</v>
      </c>
      <c r="P524" s="91"/>
      <c r="Q524" s="41"/>
      <c r="R524" s="91"/>
      <c r="S524" s="91"/>
      <c r="T524" s="91"/>
      <c r="U524" s="91"/>
      <c r="V524" s="18"/>
      <c r="W524" s="18"/>
      <c r="X524" s="19"/>
      <c r="Y524" s="20" t="s">
        <v>2023</v>
      </c>
      <c r="Z524" s="13" t="str">
        <f t="shared" si="1"/>
        <v>{
    "id": "M3-MyM-12b-E-2-EN",
    "stimulus": "&lt;p&gt;Calculate the following multiplication.&lt;/p&gt;",
    "template": "&lt;p style=\"text-align: center\"&gt;{{Q1}} g × {{Q2}} = {{response}} g&lt;/p&gt;",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100,
                "max": 999,
                "step": 1
            },
            {
                "name": "Q2",
                "label": null,
                "min": 2,
                "max": 9,
                "step": 1
            }
        ],
        "calculated": [
            {
                "name": "A1",
                "label": "{{function}}",
                "function": "{{Q1}}*{{Q2}}"
            }
        ],
        "uniques": true
    },
    "algorithm": {
        "name": "calculateOperation",
        "params": {
            "method": "equivLiteral",
            "keyboard": "NUMERICAL"
        }
    }
}</v>
      </c>
      <c r="AA524" s="8" t="s">
        <v>2620</v>
      </c>
      <c r="AB524" s="21" t="str">
        <f t="shared" si="2"/>
        <v>M3-MyM-12b-E-2</v>
      </c>
      <c r="AC524" s="21" t="str">
        <f t="shared" si="3"/>
        <v>M3-MyM-12b-E-2-EN</v>
      </c>
      <c r="AD524" s="20" t="s">
        <v>47</v>
      </c>
      <c r="AE524" s="9"/>
      <c r="AF524" s="9" t="s">
        <v>48</v>
      </c>
      <c r="AG524" s="9" t="s">
        <v>49</v>
      </c>
    </row>
    <row r="525" ht="112.5" customHeight="1">
      <c r="A525" s="9" t="s">
        <v>2601</v>
      </c>
      <c r="B525" s="77" t="s">
        <v>2602</v>
      </c>
      <c r="C525" s="9" t="s">
        <v>68</v>
      </c>
      <c r="D525" s="10" t="s">
        <v>36</v>
      </c>
      <c r="E525" s="11"/>
      <c r="F525" s="22" t="s">
        <v>2621</v>
      </c>
      <c r="G525" s="22"/>
      <c r="H525" s="24"/>
      <c r="I525" s="23" t="s">
        <v>38</v>
      </c>
      <c r="J525" s="9" t="s">
        <v>156</v>
      </c>
      <c r="K525" s="24" t="s">
        <v>2622</v>
      </c>
      <c r="L525" s="24" t="s">
        <v>788</v>
      </c>
      <c r="M525" s="23" t="s">
        <v>42</v>
      </c>
      <c r="N525" s="77" t="s">
        <v>2606</v>
      </c>
      <c r="O525" s="77" t="s">
        <v>2607</v>
      </c>
      <c r="P525" s="91"/>
      <c r="Q525" s="41"/>
      <c r="R525" s="77"/>
      <c r="S525" s="77"/>
      <c r="T525" s="77"/>
      <c r="U525" s="77"/>
      <c r="V525" s="8"/>
      <c r="W525" s="18"/>
      <c r="X525" s="21"/>
      <c r="Y525" s="20" t="s">
        <v>2023</v>
      </c>
      <c r="Z525" s="13" t="str">
        <f t="shared" si="1"/>
        <v>{
    "id": "M3-MyM-12b-A-1-EN",
    "stimulus": "&lt;p&gt;Louis bought {{Q1}} bars of chocolate. If each has a mass of &lt;span class=\"no-break\"&gt; {{Q2}} g, &lt;/span&gt; how many grams of chocolate did he buy altogether?&lt;/p&gt;",
    "template": "&lt;p&gt;Louis bought &lt;span class=\"no-break\"&gt;{{response}} g&lt;/span&gt; of chocolate.&lt;/p&gt;",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2,
                "max": 9,
                "step": 1
            },
            {
                "name": "Q2",
                "label": null,
                "min": 100,
                "max": 500,
                "step": 50
            }
        ],
        "calculated": [
            {
                "name": "A1",
                "label": "{{function}}",
                "function": "{{Q1}}*{{Q2}}"
            }
        ],
        "uniques": true
    },
    "algorithm": {
        "name": "calculateOperation",
        "params": {
            "method": "equivLiteral",
            "keyboard": "NUMERICAL"
        }
    }
}</v>
      </c>
      <c r="AA525" s="8" t="s">
        <v>2623</v>
      </c>
      <c r="AB525" s="21" t="str">
        <f t="shared" si="2"/>
        <v>M3-MyM-12b-A-1</v>
      </c>
      <c r="AC525" s="21" t="str">
        <f t="shared" si="3"/>
        <v>M3-MyM-12b-A-1-EN</v>
      </c>
      <c r="AD525" s="20" t="s">
        <v>47</v>
      </c>
      <c r="AE525" s="23"/>
      <c r="AF525" s="9" t="s">
        <v>48</v>
      </c>
      <c r="AG525" s="9" t="s">
        <v>49</v>
      </c>
    </row>
    <row r="526" ht="112.5" customHeight="1">
      <c r="A526" s="9" t="s">
        <v>2601</v>
      </c>
      <c r="B526" s="77" t="s">
        <v>2602</v>
      </c>
      <c r="C526" s="9" t="s">
        <v>68</v>
      </c>
      <c r="D526" s="10" t="s">
        <v>36</v>
      </c>
      <c r="E526" s="11"/>
      <c r="F526" s="22" t="s">
        <v>2624</v>
      </c>
      <c r="G526" s="22"/>
      <c r="H526" s="24" t="s">
        <v>2625</v>
      </c>
      <c r="I526" s="23" t="s">
        <v>38</v>
      </c>
      <c r="J526" s="9" t="s">
        <v>156</v>
      </c>
      <c r="K526" s="24" t="s">
        <v>2626</v>
      </c>
      <c r="L526" s="24" t="s">
        <v>788</v>
      </c>
      <c r="M526" s="23" t="s">
        <v>42</v>
      </c>
      <c r="N526" s="77" t="s">
        <v>2606</v>
      </c>
      <c r="O526" s="77" t="s">
        <v>2607</v>
      </c>
      <c r="P526" s="91"/>
      <c r="Q526" s="9"/>
      <c r="R526" s="77"/>
      <c r="S526" s="77"/>
      <c r="T526" s="77"/>
      <c r="U526" s="77"/>
      <c r="V526" s="8"/>
      <c r="W526" s="18"/>
      <c r="X526" s="19"/>
      <c r="Y526" s="20" t="s">
        <v>2023</v>
      </c>
      <c r="Z526" s="13" t="str">
        <f t="shared" si="1"/>
        <v>{
    "id": "M3-MyM-12b-A-2-EN",
    "stimulus": "&lt;p&gt;A bread oven distributes its production among {{Q1}} bakeries. If each one receives {{Q2}} kg of bread per day, how many kilograms of bread does the oven deliver in all?&lt;/p&gt;",
    "template": "&lt;p&gt;The oven delivers {{response}} kg of bread per day.&lt;/p&gt;",
    "hint": "&lt;p&gt;Perform the multiplication and check that the result is expressed in the same unit of mass as the given one.&lt;/p&gt;",
    "feedback": "&lt;p&gt;To multiply a mass measurement by a number, perform the operation and express the result in the same unit.&lt;/p&gt;",
    "seed": {
        "parameters": [
            {
                "name": "Q1",
                "label": null,
                "min": 5,
                "max": 12,
                "step": 1
            },
            {
                "name": "Q2",
                "label": null,
                "min": 100,
                "max": 300,
                "step": 1
            }
        ],
        "calculated": [
            {
                "name": "A1",
                "label": "{{function}}",
                "function": "{{Q1}}*{{Q2}}"
            }
        ],
        "uniques": true
    },
    "algorithm": {
        "name": "calculateOperation",
        "params": {
            "method": "equivLiteral",
            "keyboard": "NUMERICAL"
        }
    }
}</v>
      </c>
      <c r="AA526" s="8" t="s">
        <v>2627</v>
      </c>
      <c r="AB526" s="21" t="str">
        <f t="shared" si="2"/>
        <v>M3-MyM-12b-A-2</v>
      </c>
      <c r="AC526" s="21" t="str">
        <f t="shared" si="3"/>
        <v>M3-MyM-12b-A-2-EN</v>
      </c>
      <c r="AD526" s="20" t="s">
        <v>47</v>
      </c>
      <c r="AE526" s="23"/>
      <c r="AF526" s="9" t="s">
        <v>48</v>
      </c>
      <c r="AG526" s="9" t="s">
        <v>49</v>
      </c>
    </row>
    <row r="527" ht="112.5" customHeight="1">
      <c r="A527" s="9" t="s">
        <v>2601</v>
      </c>
      <c r="B527" s="77" t="s">
        <v>2602</v>
      </c>
      <c r="C527" s="9" t="s">
        <v>68</v>
      </c>
      <c r="D527" s="10" t="s">
        <v>36</v>
      </c>
      <c r="E527" s="11"/>
      <c r="F527" s="22" t="s">
        <v>2628</v>
      </c>
      <c r="G527" s="22"/>
      <c r="H527" s="24"/>
      <c r="I527" s="23" t="s">
        <v>38</v>
      </c>
      <c r="J527" s="9" t="s">
        <v>156</v>
      </c>
      <c r="K527" s="24" t="s">
        <v>2629</v>
      </c>
      <c r="L527" s="24" t="s">
        <v>2197</v>
      </c>
      <c r="M527" s="23" t="s">
        <v>42</v>
      </c>
      <c r="N527" s="77" t="s">
        <v>2612</v>
      </c>
      <c r="O527" s="77" t="s">
        <v>2613</v>
      </c>
      <c r="P527" s="91"/>
      <c r="Q527" s="9"/>
      <c r="R527" s="77"/>
      <c r="S527" s="77"/>
      <c r="T527" s="77"/>
      <c r="U527" s="77"/>
      <c r="V527" s="8"/>
      <c r="W527" s="8"/>
      <c r="X527" s="8"/>
      <c r="Y527" s="20" t="s">
        <v>2023</v>
      </c>
      <c r="Z527" s="13" t="str">
        <f t="shared" si="1"/>
        <v>{
    "id": "M3-MyM-12b-A-3-EN",
    "stimulus": "&lt;p&gt;Joe has {{T1}} g of corn and he wants to divide it into {{Q2}} equal jars. Calculate how many grams of corn will be in each jar.&lt;/P&gt;",
    "template": "&lt;p&gt;Each jar will contain &lt;span class=\"no-break\"&gt;{{response}} g&lt;/span&gt; of corn.&lt;/p&gt;",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500,
                "step": 50
            },
            {
                "name": "Q2",
                "label": null,
                "min": 2,
                "max": 9,
                "step": 1
            }
        ],
        "calculated": [
            {
                "name": "T1",
                "label": "{{function}}",
                "function": "{{Q1}}*{{Q2}}",
                "temp": true
            },
            {
                "name": "A1",
                "label": "{{function}}",
                "function": "{{Q1}}"
            }
        ],
        "uniques": true
    },
    "algorithm": {
        "name": "calculateOperation",
        "params": {
            "method": "equivLiteral",
            "keyboard": "NUMERICAL"
        }
    }
}</v>
      </c>
      <c r="AA527" s="8" t="s">
        <v>2630</v>
      </c>
      <c r="AB527" s="21" t="str">
        <f t="shared" si="2"/>
        <v>M3-MyM-12b-A-3</v>
      </c>
      <c r="AC527" s="21" t="str">
        <f t="shared" si="3"/>
        <v>M3-MyM-12b-A-3-EN</v>
      </c>
      <c r="AD527" s="20" t="s">
        <v>47</v>
      </c>
      <c r="AE527" s="23"/>
      <c r="AF527" s="9" t="s">
        <v>48</v>
      </c>
      <c r="AG527" s="9" t="s">
        <v>49</v>
      </c>
    </row>
    <row r="528" ht="112.5" customHeight="1">
      <c r="A528" s="9" t="s">
        <v>2601</v>
      </c>
      <c r="B528" s="77" t="s">
        <v>2602</v>
      </c>
      <c r="C528" s="9" t="s">
        <v>68</v>
      </c>
      <c r="D528" s="10" t="s">
        <v>36</v>
      </c>
      <c r="E528" s="11"/>
      <c r="F528" s="22" t="s">
        <v>2631</v>
      </c>
      <c r="G528" s="22"/>
      <c r="H528" s="24" t="s">
        <v>2632</v>
      </c>
      <c r="I528" s="23" t="s">
        <v>38</v>
      </c>
      <c r="J528" s="9" t="s">
        <v>156</v>
      </c>
      <c r="K528" s="22" t="s">
        <v>2633</v>
      </c>
      <c r="L528" s="24" t="s">
        <v>1074</v>
      </c>
      <c r="M528" s="23" t="s">
        <v>42</v>
      </c>
      <c r="N528" s="77" t="s">
        <v>2612</v>
      </c>
      <c r="O528" s="77" t="s">
        <v>2613</v>
      </c>
      <c r="P528" s="91"/>
      <c r="Q528" s="41"/>
      <c r="R528" s="77"/>
      <c r="S528" s="77"/>
      <c r="T528" s="77"/>
      <c r="U528" s="77"/>
      <c r="V528" s="8"/>
      <c r="W528" s="8"/>
      <c r="X528" s="8"/>
      <c r="Y528" s="20" t="s">
        <v>2023</v>
      </c>
      <c r="Z528" s="13" t="str">
        <f t="shared" si="1"/>
        <v>{
    "id": "M3-MyM-12b-A-4-EN",
    "stimulus": "&lt;p&gt;A farmer has to distribute a crop of &lt;span class=\"no-break\"&gt;{{T1}} kg&lt;/span&gt; of potatoes into {{Q1}} crates. How many kilograms will there be in each crate?&lt;/p&gt;",
    "template": "&lt;p&gt;Each crate will hold &lt;span class=\"no-break\"&gt;{{response}} kg&lt;/span&gt; of potatoes.&lt;/p&gt;",
    "hint": "&lt;p&gt;Perform the division and check that the result is expressed in the same unit of mass as the given one.&lt;/p&gt;",
    "feedback": "&lt;p&gt;To divide a mass measurement by a number, perform the operation and express the result in the same unit.&lt;/p&gt;",
    "seed": {
        "parameters": [
            {
                "name": "Q1",
                "label": null,
                "min": 100,
                "max": 900,
                "step": 10
            },
            {
                "name": "Q2",
                "label": null,
                "min": 5,
                "max": 10,
                "step": 1
            }
        ],
        "calculated": [
            {
                "name": "T1",
                "label": "{{function}}",
                "function": "{{Q1}}*{{Q2}}",
                "temp": true
            },
            {
                "name": "A1",
                "label": "{{function}}",
                "function": "{{Q2}}"
            }
        ],
        "uniques": true
    },
    "algorithm": {
        "name": "calculateOperation",
        "params": {
            "method": "equivLiteral",
            "keyboard": "NUMERICAL"
        }
    }
}</v>
      </c>
      <c r="AA528" s="8" t="s">
        <v>2634</v>
      </c>
      <c r="AB528" s="21" t="str">
        <f t="shared" si="2"/>
        <v>M3-MyM-12b-A-4</v>
      </c>
      <c r="AC528" s="21" t="str">
        <f t="shared" si="3"/>
        <v>M3-MyM-12b-A-4-EN</v>
      </c>
      <c r="AD528" s="20" t="s">
        <v>47</v>
      </c>
      <c r="AE528" s="23"/>
      <c r="AF528" s="9" t="s">
        <v>48</v>
      </c>
      <c r="AG528" s="9" t="s">
        <v>49</v>
      </c>
    </row>
    <row r="529" ht="112.5" customHeight="1">
      <c r="A529" s="9" t="s">
        <v>2601</v>
      </c>
      <c r="B529" s="77" t="s">
        <v>2602</v>
      </c>
      <c r="C529" s="9" t="s">
        <v>68</v>
      </c>
      <c r="D529" s="10" t="s">
        <v>36</v>
      </c>
      <c r="E529" s="11"/>
      <c r="F529" s="22" t="s">
        <v>2635</v>
      </c>
      <c r="G529" s="22"/>
      <c r="H529" s="24" t="s">
        <v>2636</v>
      </c>
      <c r="I529" s="23" t="s">
        <v>38</v>
      </c>
      <c r="J529" s="9" t="s">
        <v>156</v>
      </c>
      <c r="K529" s="24" t="s">
        <v>2637</v>
      </c>
      <c r="L529" s="24" t="s">
        <v>1074</v>
      </c>
      <c r="M529" s="23" t="s">
        <v>42</v>
      </c>
      <c r="N529" s="77" t="s">
        <v>2638</v>
      </c>
      <c r="O529" s="77" t="s">
        <v>2613</v>
      </c>
      <c r="P529" s="91"/>
      <c r="Q529" s="41"/>
      <c r="R529" s="77"/>
      <c r="S529" s="77"/>
      <c r="T529" s="77"/>
      <c r="U529" s="77"/>
      <c r="V529" s="8"/>
      <c r="W529" s="8"/>
      <c r="X529" s="8"/>
      <c r="Y529" s="20" t="s">
        <v>2023</v>
      </c>
      <c r="Z529" s="13" t="str">
        <f t="shared" si="1"/>
        <v>{
    "id": "M3-MyM-12b-A-5-EN",
    "stimulus": "&lt;p&gt;The owners of an animal shelter feed {{Q1}} dogs with {{T1}} grams of food per week. How many grams of food does each dog receive?&lt;/p&gt;",
    "template": "&lt;p&gt;Each dog receives &lt;span class=\"no-break\"&gt;{{response}} g&lt;/span&gt; of food per week.&lt;/p&gt;",
    "hint": "&lt;p&gt;Perform the division and check that the result is expressed in the same unit of capacity as the given one.&lt;/p&gt;",
    "feedback": "&lt;p&gt;To divide a measure of capacity by a number, perform the operation and express the result in the same unit.&lt;/p&gt;",
    "seed": {
        "parameters": [
            {
                "name": "Q1",
                "label": null,
                "min": 5,
                "max": 10,
                "step": 1
            },
            {
                "name": "Q2",
                "label": null,
                "min": 350,
                "max": 4500,
                "step": 50
            }
        ],
        "calculated": [
            {
                "name": "T1",
                "label": "{{function}}",
                "function": "{{Q1}}*{{Q2}}",
                "temp": true
            },
            {
                "name": "A1",
                "label": "{{function}}",
                "function": "{{Q2}}"
            }
        ],
        "uniques": true
    },
    "algorithm": {
        "name": "calculateOperation",
        "params": {
            "method": "equivLiteral",
            "keyboard": "NUMERICAL"
        }
    }
}</v>
      </c>
      <c r="AA529" s="8" t="s">
        <v>2639</v>
      </c>
      <c r="AB529" s="21" t="str">
        <f t="shared" si="2"/>
        <v>M3-MyM-12b-A-5</v>
      </c>
      <c r="AC529" s="21" t="str">
        <f t="shared" si="3"/>
        <v>M3-MyM-12b-A-5-EN</v>
      </c>
      <c r="AD529" s="20" t="s">
        <v>47</v>
      </c>
      <c r="AE529" s="23"/>
      <c r="AF529" s="9" t="s">
        <v>48</v>
      </c>
      <c r="AG529" s="9" t="s">
        <v>49</v>
      </c>
    </row>
    <row r="530" ht="112.5" customHeight="1">
      <c r="A530" s="9" t="s">
        <v>2640</v>
      </c>
      <c r="B530" s="77" t="s">
        <v>2641</v>
      </c>
      <c r="C530" s="9" t="s">
        <v>35</v>
      </c>
      <c r="D530" s="10" t="s">
        <v>36</v>
      </c>
      <c r="E530" s="11"/>
      <c r="F530" s="22" t="s">
        <v>2642</v>
      </c>
      <c r="G530" s="22"/>
      <c r="H530" s="24"/>
      <c r="I530" s="23" t="s">
        <v>428</v>
      </c>
      <c r="J530" s="23" t="s">
        <v>309</v>
      </c>
      <c r="K530" s="24" t="s">
        <v>1500</v>
      </c>
      <c r="L530" s="24" t="s">
        <v>1500</v>
      </c>
      <c r="M530" s="23" t="s">
        <v>42</v>
      </c>
      <c r="N530" s="22" t="s">
        <v>2643</v>
      </c>
      <c r="O530" s="22" t="s">
        <v>2643</v>
      </c>
      <c r="P530" s="91"/>
      <c r="Q530" s="41"/>
      <c r="R530" s="77"/>
      <c r="S530" s="77"/>
      <c r="T530" s="77"/>
      <c r="U530" s="77"/>
      <c r="V530" s="8"/>
      <c r="W530" s="8"/>
      <c r="X530" s="8"/>
      <c r="Y530" s="20" t="s">
        <v>2023</v>
      </c>
      <c r="Z530" s="13" t="str">
        <f t="shared" si="1"/>
        <v>{
    "id": "M3-MyM-18a-I-1-EN",
    "stimulus": "&lt;p&gt;Select the figure that measures 6 square units.&lt;/p&gt;",
    "hint": "&lt;p&gt;The square units must all be the same size.&lt;/p&gt;",
    "feedback": "&lt;p&gt;The square units must all be the same size.&lt;/p&gt;",
    "seed": {
        "parameters": [],
        "calculated": [
            {
                "name": "A1",
                "label": "&lt;img src=\"https://blueberry-assets.oneclick.es/M3_MyM_18a_1.svg\" width=\"300\"&gt;&lt;/img&gt;"
            },
            {
                "name": "A2",
                "label": "&lt;img src=\"https://blueberry-assets.oneclick.es/M3_MyM_18a_2.svg\" width=\"300\"&gt;&lt;/img&gt;"
            },
            {
                "name": "A3",
                "label": "&lt;img src=\"https://blueberry-assets.oneclick.es/M3_MyM_18a_3.svg\" width=\"300\"&gt;&lt;/img&gt;",
                "incorrect": true
            },
            {
                "name": "A4",
                "label": "&lt;img src=\"https://blueberry-assets.oneclick.es/M3_MyM_18a_4.svg\" width=\"300\"&gt;&lt;/img&gt;",
                "incorrect": true
            },
            {
                "name": "A5",
                "label": "&lt;img src=\"https://blueberry-assets.oneclick.es/M3_MyM_18a_5.svg\" width=\"300\"&gt;&lt;/img&gt;",
                "incorrect": true
            },
            {
                "name": "A6",
                "label": "&lt;img src=\"https://blueberry-assets.oneclick.es/M3_MyM_18a_6.svg\" width=\"300\"&gt;&lt;/img&gt;",
                "incorrect": true
            }
        ],
        "uniques": true
    },
    "algorithm": {
        "name": "trueFalse",
        "template": "Multiple choice – standard",
        "params": {
            "countCorrect": 1,
            "countIncorrect": 2,
            "showCheckIcon": false,
            "columns": 3
        }
    }
}</v>
      </c>
      <c r="AA530" s="8" t="s">
        <v>2644</v>
      </c>
      <c r="AB530" s="21" t="str">
        <f t="shared" si="2"/>
        <v>M3-MyM-18a-I-1</v>
      </c>
      <c r="AC530" s="21" t="str">
        <f t="shared" si="3"/>
        <v>M3-MyM-18a-I-1-EN</v>
      </c>
      <c r="AD530" s="20" t="s">
        <v>47</v>
      </c>
      <c r="AE530" s="23"/>
      <c r="AF530" s="9"/>
      <c r="AG530" s="9" t="s">
        <v>49</v>
      </c>
    </row>
    <row r="531" ht="112.5" customHeight="1">
      <c r="A531" s="9" t="s">
        <v>2640</v>
      </c>
      <c r="B531" s="77" t="s">
        <v>2641</v>
      </c>
      <c r="C531" s="9" t="s">
        <v>35</v>
      </c>
      <c r="D531" s="10" t="s">
        <v>36</v>
      </c>
      <c r="E531" s="11"/>
      <c r="F531" s="22" t="s">
        <v>2645</v>
      </c>
      <c r="G531" s="22"/>
      <c r="H531" s="24"/>
      <c r="I531" s="23" t="s">
        <v>428</v>
      </c>
      <c r="J531" s="23" t="s">
        <v>309</v>
      </c>
      <c r="K531" s="24" t="s">
        <v>1500</v>
      </c>
      <c r="L531" s="24" t="s">
        <v>1500</v>
      </c>
      <c r="M531" s="23" t="s">
        <v>42</v>
      </c>
      <c r="N531" s="22" t="s">
        <v>2643</v>
      </c>
      <c r="O531" s="22" t="s">
        <v>2643</v>
      </c>
      <c r="P531" s="91"/>
      <c r="Q531" s="41"/>
      <c r="R531" s="77"/>
      <c r="S531" s="77"/>
      <c r="T531" s="77"/>
      <c r="U531" s="77"/>
      <c r="V531" s="8"/>
      <c r="W531" s="8"/>
      <c r="X531" s="8"/>
      <c r="Y531" s="20" t="s">
        <v>2023</v>
      </c>
      <c r="Z531" s="13" t="str">
        <f t="shared" si="1"/>
        <v>{
    "id": "M3-MyM-18a-I-2-EN",
    "stimulus": "&lt;p&gt;Select the figure that measures 7 square units.&lt;/p&gt;",
    "hint": "&lt;p&gt;The square units must all be the same size.&lt;/p&gt;",
    "feedback": "&lt;p&gt;The square units must all be the same size.&lt;/p&gt;",
    "seed": {
        "parameters": [],
        "calculated": [
            {
                "name": "A1",
                "label": "&lt;img src=\"https://blueberry-assets.oneclick.es/M3_MyM_18a_7.svg\" width=\"300\"&gt;&lt;/img&gt;"
            },
            {
                "name": "A2",
                "label": "&lt;img src=\"https://blueberry-assets.oneclick.es/M3_MyM_18a_8.svg\" width=\"300\"&gt;&lt;/img&gt;"
            },
            {
                "name": "A3",
                "label": "&lt;img src=\"https://blueberry-assets.oneclick.es/M3_MyM_18a_9.svg\" width=\"300\"&gt;&lt;/img&gt;",
                "incorrect": true
            },
            {
                "name": "A4",
                "label": "&lt;img src=\"https://blueberry-assets.oneclick.es/M3_MyM_18a_10.svg\" width=\"300\"&gt;&lt;/img&gt;",
                "incorrect": true
            },
            {
                "name": "A5",
                "label": "&lt;img src=\"https://blueberry-assets.oneclick.es/M3_MyM_18a_11.svg\" width=\"300\"&gt;&lt;/img&gt;",
                "incorrect": true
            },
            {
                "name": "A6",
                "label": "&lt;img src=\"https://blueberry-assets.oneclick.es/M3_MyM_18a_12.svg\" width=\"300\"&gt;&lt;/img&gt;",
                "incorrect": true
            }
        ],
        "uniques": true
    },
    "algorithm": {
        "name": "trueFalse",
        "template": "Multiple choice – standard",
        "params": {
            "countCorrect": 1,
            "countIncorrect": 2,
            "showCheckIcon": false,
            "columns": 3
        }
    }
}</v>
      </c>
      <c r="AA531" s="8" t="s">
        <v>2646</v>
      </c>
      <c r="AB531" s="21" t="str">
        <f t="shared" si="2"/>
        <v>M3-MyM-18a-I-2</v>
      </c>
      <c r="AC531" s="21" t="str">
        <f t="shared" si="3"/>
        <v>M3-MyM-18a-I-2-EN</v>
      </c>
      <c r="AD531" s="20" t="s">
        <v>47</v>
      </c>
      <c r="AE531" s="23"/>
      <c r="AF531" s="9"/>
      <c r="AG531" s="9" t="s">
        <v>49</v>
      </c>
    </row>
    <row r="532" ht="112.5" customHeight="1">
      <c r="A532" s="9" t="s">
        <v>2640</v>
      </c>
      <c r="B532" s="77" t="s">
        <v>2641</v>
      </c>
      <c r="C532" s="9" t="s">
        <v>35</v>
      </c>
      <c r="D532" s="10" t="s">
        <v>36</v>
      </c>
      <c r="E532" s="11"/>
      <c r="F532" s="22" t="s">
        <v>2647</v>
      </c>
      <c r="G532" s="22"/>
      <c r="H532" s="24"/>
      <c r="I532" s="23" t="s">
        <v>428</v>
      </c>
      <c r="J532" s="23" t="s">
        <v>309</v>
      </c>
      <c r="K532" s="24" t="s">
        <v>1500</v>
      </c>
      <c r="L532" s="24" t="s">
        <v>1500</v>
      </c>
      <c r="M532" s="23" t="s">
        <v>42</v>
      </c>
      <c r="N532" s="22" t="s">
        <v>2643</v>
      </c>
      <c r="O532" s="22" t="s">
        <v>2643</v>
      </c>
      <c r="P532" s="91"/>
      <c r="Q532" s="41"/>
      <c r="R532" s="77"/>
      <c r="S532" s="77"/>
      <c r="T532" s="77"/>
      <c r="U532" s="77"/>
      <c r="V532" s="8"/>
      <c r="W532" s="8"/>
      <c r="X532" s="8"/>
      <c r="Y532" s="20" t="s">
        <v>2023</v>
      </c>
      <c r="Z532" s="13" t="str">
        <f t="shared" si="1"/>
        <v>{
    "id": "M3-MyM-18a-I-3-EN",
    "stimulus": "&lt;p&gt;Select the figure that measures 8 square units.&lt;/p&gt;",
    "hint": "&lt;p&gt;The square units must all be the same size.&lt;/p&gt;",
    "feedback": "&lt;p&gt;The square units must all be the same size.&lt;/p&gt;",
    "seed": {
        "parameters": [],
        "calculated": [
            {
                "name": "A1",
                "label": "&lt;img src=\"https://blueberry-assets.oneclick.es/M3_MyM_18a_13.svg\" width=\"300\"&gt;&lt;/img&gt;"
            },
            {
                "name": "A2",
                "label": "&lt;img src=\"https://blueberry-assets.oneclick.es/M3_MyM_18a_14.svg\" width=\"300\"&gt;&lt;/img&gt;"
            },
            {
                "name": "A3",
                "label": "&lt;img src=\"https://blueberry-assets.oneclick.es/M3_MyM_18a_15.svg\" width=\"300\"&gt;&lt;/img&gt;",
                "incorrect": true
            },
            {
                "name": "A4",
                "label": "&lt;img src=\"https://blueberry-assets.oneclick.es/M3_MyM_18a_16.svg\" width=\"300\"&gt;&lt;/img&gt;",
                "incorrect": true
            },
            {
                "name": "A5",
                "label": "&lt;img src=\"https://blueberry-assets.oneclick.es/M3_MyM_18a_17.svg\" width=\"300\"&gt;&lt;/img&gt;",
                "incorrect": true
            },
            {
                "name": "A6",
                "label": "&lt;img src=\"https://blueberry-assets.oneclick.es/M3_MyM_18a_18.svg\" width=\"300\"&gt;&lt;/img&gt;",
                "incorrect": true
            }
        ],
        "uniques": true
    },
    "algorithm": {
        "name": "trueFalse",
        "template": "Multiple choice – standard",
        "params": {
            "countCorrect": 1,
            "countIncorrect": 2,
            "showCheckIcon": false,
            "columns": 3
        }
    }
}</v>
      </c>
      <c r="AA532" s="8" t="s">
        <v>2648</v>
      </c>
      <c r="AB532" s="21" t="str">
        <f t="shared" si="2"/>
        <v>M3-MyM-18a-I-3</v>
      </c>
      <c r="AC532" s="21" t="str">
        <f t="shared" si="3"/>
        <v>M3-MyM-18a-I-3-EN</v>
      </c>
      <c r="AD532" s="20" t="s">
        <v>47</v>
      </c>
      <c r="AE532" s="23"/>
      <c r="AF532" s="9"/>
      <c r="AG532" s="9" t="s">
        <v>49</v>
      </c>
    </row>
    <row r="533" ht="112.5" customHeight="1">
      <c r="A533" s="9" t="s">
        <v>2649</v>
      </c>
      <c r="B533" s="77" t="s">
        <v>2650</v>
      </c>
      <c r="C533" s="9" t="s">
        <v>35</v>
      </c>
      <c r="D533" s="10" t="s">
        <v>36</v>
      </c>
      <c r="E533" s="11"/>
      <c r="F533" s="22" t="s">
        <v>2651</v>
      </c>
      <c r="G533" s="22"/>
      <c r="H533" s="64"/>
      <c r="I533" s="58" t="s">
        <v>428</v>
      </c>
      <c r="J533" s="58" t="s">
        <v>309</v>
      </c>
      <c r="K533" s="92" t="s">
        <v>113</v>
      </c>
      <c r="L533" s="92" t="s">
        <v>113</v>
      </c>
      <c r="M533" s="58" t="s">
        <v>42</v>
      </c>
      <c r="N533" s="59" t="s">
        <v>2652</v>
      </c>
      <c r="O533" s="59" t="s">
        <v>2653</v>
      </c>
      <c r="P533" s="91"/>
      <c r="Q533" s="41"/>
      <c r="R533" s="91"/>
      <c r="S533" s="91"/>
      <c r="T533" s="91"/>
      <c r="U533" s="91"/>
      <c r="V533" s="18"/>
      <c r="W533" s="18"/>
      <c r="X533" s="21"/>
      <c r="Y533" s="20" t="s">
        <v>2023</v>
      </c>
      <c r="Z533" s="13" t="str">
        <f t="shared" si="1"/>
        <v>{
    "id": "M3-MyM-13a-I-1-EN",
    "stimulus": "&lt;p&gt;If each square in the figure is 1 cm&lt;sup&gt;2&lt;/sup&gt;, what is the total area of ​​the figure? Select.&lt;/p&gt;&lt;div style=\"display:flex; justify-content:center; \"&gt;&lt;img src=\"https://blueberry-assets.oneclick.es/M3_MyM_13a_1.svg\" width=\"300\"&gt;&lt;/img&gt;&lt;/div&gt;",
    "hint": "&lt;p&gt;To find the area of ​​the figure, count the number of squares.&lt;/p&gt;",
    "feedback": "&lt;p&gt;To find the area of ​​the figure, count the number of squares.&lt;/p&gt;",
    "seed": {
        "parameters": [],
        "calculated": [
            {
                "name": "A1",
                "label": "9 cm&lt;sup&gt;2&lt;/sup&gt;"
            },
            {
                "name": "A2",
                "label": "10 cm&lt;sup&gt;2&lt;/sup&gt;",
                "incorrect": true
            },
            {
                "name": "A3",
                "label": "8 cm&lt;sup&gt;2&lt;/sup&gt;",
                "incorrect": true
            },
            {
                "name": "A4",
                "label": "11 cm&lt;sup&gt;2&lt;/sup&gt;",
                "incorrect": true
            }
        ],
        "uniques": true
    },
    "algorithm": {
        "name": "trueFalse",
        "template": "Multiple choice – standard",
        "params": {
            "countCorrect": 1,
            "countIncorrect": 2,
            "showCheckIcon":false,
            "columns": 3
        }
    }
}</v>
      </c>
      <c r="AA533" s="8" t="s">
        <v>2654</v>
      </c>
      <c r="AB533" s="21" t="str">
        <f t="shared" si="2"/>
        <v>M3-MyM-13a-I-1</v>
      </c>
      <c r="AC533" s="21" t="str">
        <f t="shared" si="3"/>
        <v>M3-MyM-13a-I-1-EN</v>
      </c>
      <c r="AD533" s="20" t="s">
        <v>47</v>
      </c>
      <c r="AE533" s="23"/>
      <c r="AF533" s="9" t="s">
        <v>48</v>
      </c>
      <c r="AG533" s="9" t="s">
        <v>49</v>
      </c>
    </row>
    <row r="534" ht="112.5" customHeight="1">
      <c r="A534" s="9" t="s">
        <v>2649</v>
      </c>
      <c r="B534" s="77" t="s">
        <v>2650</v>
      </c>
      <c r="C534" s="9" t="s">
        <v>35</v>
      </c>
      <c r="D534" s="10" t="s">
        <v>36</v>
      </c>
      <c r="E534" s="11"/>
      <c r="F534" s="22" t="s">
        <v>2655</v>
      </c>
      <c r="G534" s="22"/>
      <c r="H534" s="93"/>
      <c r="I534" s="58" t="s">
        <v>428</v>
      </c>
      <c r="J534" s="58" t="s">
        <v>309</v>
      </c>
      <c r="K534" s="92" t="s">
        <v>113</v>
      </c>
      <c r="L534" s="92" t="s">
        <v>113</v>
      </c>
      <c r="M534" s="58" t="s">
        <v>42</v>
      </c>
      <c r="N534" s="59" t="s">
        <v>2652</v>
      </c>
      <c r="O534" s="59" t="s">
        <v>2653</v>
      </c>
      <c r="P534" s="91"/>
      <c r="Q534" s="41"/>
      <c r="R534" s="91"/>
      <c r="S534" s="91"/>
      <c r="T534" s="91"/>
      <c r="U534" s="91"/>
      <c r="V534" s="18"/>
      <c r="W534" s="18"/>
      <c r="X534" s="21"/>
      <c r="Y534" s="20" t="s">
        <v>2023</v>
      </c>
      <c r="Z534" s="13" t="str">
        <f t="shared" si="1"/>
        <v>{
    "id": "M3-MyM-13a-I-2-EN",
    "stimulus": "&lt;p&gt;If each square in the figure is 1 cm&lt;sup&gt;2&lt;/sup&gt;, what is the total area of ​​the figure? Select.&lt;/p&gt;&lt;div style=\"display:flex; justify-content:center; \"&gt;&lt;img src=\"https://blueberry-assets.oneclick.es/M3_MyM_13a_2.svg\" width=\"300\"&gt;&lt;/img&gt;&lt;/div&gt;",
    "hint": "&lt;p&gt;To find the area of ​​the figure, count the number of squares.&lt;/p&gt;",
    "feedback": "&lt;p&gt;To find the area of ​​the figure, count the number of squares.&lt;/p&gt;",
    "seed": {
        "parameters": [],
        "calculated": [
            {
                "name": "A1",
                "label": "4m&lt;sup&gt;2&lt;/sup&gt;"
            },
            {
                "name": "A2",
                "label": "5m&lt;sup&gt;2&lt;/sup&gt;",
                "incorrect": true
            },
            {
                "name": "A3",
                "label": "3m&lt;sup&gt;2&lt;/sup&gt;",
                "incorrect": true
            },
            {
                "name": "A4",
                "label": "6m&lt;sup&gt;2&lt;/sup&gt;",
                "incorrect": true
            }
        ],
        "uniques": true
    },
    "algorithm": {
        "name": "trueFalse",
        "template": "Multiple choice – standard",
        "params": {
            "countCorrect": 1,
            "countIncorrect": 2,
            "showCheckIcon": false,
            "columns": 3
        }
    }
}</v>
      </c>
      <c r="AA534" s="8" t="s">
        <v>2656</v>
      </c>
      <c r="AB534" s="21" t="str">
        <f t="shared" si="2"/>
        <v>M3-MyM-13a-I-2</v>
      </c>
      <c r="AC534" s="21" t="str">
        <f t="shared" si="3"/>
        <v>M3-MyM-13a-I-2-EN</v>
      </c>
      <c r="AD534" s="20" t="s">
        <v>47</v>
      </c>
      <c r="AE534" s="23"/>
      <c r="AF534" s="9" t="s">
        <v>48</v>
      </c>
      <c r="AG534" s="9" t="s">
        <v>49</v>
      </c>
    </row>
    <row r="535" ht="112.5" customHeight="1">
      <c r="A535" s="9" t="s">
        <v>2649</v>
      </c>
      <c r="B535" s="77" t="s">
        <v>2650</v>
      </c>
      <c r="C535" s="9" t="s">
        <v>35</v>
      </c>
      <c r="D535" s="10" t="s">
        <v>36</v>
      </c>
      <c r="E535" s="11"/>
      <c r="F535" s="22" t="s">
        <v>2657</v>
      </c>
      <c r="G535" s="22"/>
      <c r="H535" s="93"/>
      <c r="I535" s="58" t="s">
        <v>428</v>
      </c>
      <c r="J535" s="58" t="s">
        <v>309</v>
      </c>
      <c r="K535" s="92" t="s">
        <v>113</v>
      </c>
      <c r="L535" s="92" t="s">
        <v>113</v>
      </c>
      <c r="M535" s="58" t="s">
        <v>42</v>
      </c>
      <c r="N535" s="59" t="s">
        <v>2652</v>
      </c>
      <c r="O535" s="59" t="s">
        <v>2653</v>
      </c>
      <c r="P535" s="91"/>
      <c r="Q535" s="41"/>
      <c r="R535" s="91"/>
      <c r="S535" s="91"/>
      <c r="T535" s="91"/>
      <c r="U535" s="91"/>
      <c r="V535" s="18"/>
      <c r="W535" s="18"/>
      <c r="X535" s="21"/>
      <c r="Y535" s="20" t="s">
        <v>2023</v>
      </c>
      <c r="Z535" s="13" t="str">
        <f t="shared" si="1"/>
        <v>{
    "id": "M3-MyM-13a-I-3-EN",
    "stimulus": "&lt;p&gt;If each square in the figure is 1 cm&lt;sup&gt;2&lt;/sup&gt;, what is the total area of ​​the figure? Select.&lt;/p&gt;&lt;div style=\"display:flex; justify-content:center; \"&gt;&lt;img src=\"https://blueberry-assets.oneclick.es/M3_MyM_13a_3.svg\" width=\"300\"&gt;&lt;/img&gt;&lt;/div&gt;",
    "hint": "&lt;p&gt;To find the area of ​​the shape, count the number of squares.&lt;/p&gt;",
    "feedback": "&lt;p&gt;To find the area of ​​the figure, count the number of squares.&lt;/p&gt;",
    "seed": {
        "parameters": [],
        "calculated": [
            {
                "name": "A1",
                "label": "20cm&lt;sup&gt;2&lt;/sup&gt;"
            },
            {
                "name": "A2",
                "label": "21 cm&lt;sup&gt;2&lt;/sup&gt;",
                "incorrect": true
            },
            {
                "name": "A3",
                "label": "19cm&lt;sup&gt;2&lt;/sup&gt;",
                "incorrect": true
            },
            {
                "name": "A4",
                "label": "22cm&lt;sup&gt;2&lt;/sup&gt;",
                "incorrect": true
            }
        ],
        "uniques": true
    },
    "algorithm": {
        "name": "trueFalse",
        "template": "Multiple choice – standard",
        "params": {
            "countCorrect": 1,
            "countIncorrect": 2,
            "showCheckIcon":false,
            "columns": 3
        }
    }
}</v>
      </c>
      <c r="AA535" s="8" t="s">
        <v>2658</v>
      </c>
      <c r="AB535" s="21" t="str">
        <f t="shared" si="2"/>
        <v>M3-MyM-13a-I-3</v>
      </c>
      <c r="AC535" s="21" t="str">
        <f t="shared" si="3"/>
        <v>M3-MyM-13a-I-3-EN</v>
      </c>
      <c r="AD535" s="20" t="s">
        <v>47</v>
      </c>
      <c r="AE535" s="23"/>
      <c r="AF535" s="9" t="s">
        <v>48</v>
      </c>
      <c r="AG535" s="9" t="s">
        <v>49</v>
      </c>
    </row>
    <row r="536" ht="112.5" customHeight="1">
      <c r="A536" s="9" t="s">
        <v>2649</v>
      </c>
      <c r="B536" s="77" t="s">
        <v>2650</v>
      </c>
      <c r="C536" s="9" t="s">
        <v>50</v>
      </c>
      <c r="D536" s="10" t="s">
        <v>36</v>
      </c>
      <c r="E536" s="11"/>
      <c r="F536" s="22" t="s">
        <v>2659</v>
      </c>
      <c r="G536" s="22"/>
      <c r="H536" s="82"/>
      <c r="I536" s="58" t="s">
        <v>428</v>
      </c>
      <c r="J536" s="58" t="s">
        <v>156</v>
      </c>
      <c r="K536" s="68" t="s">
        <v>2660</v>
      </c>
      <c r="L536" s="22" t="s">
        <v>2661</v>
      </c>
      <c r="M536" s="58" t="s">
        <v>42</v>
      </c>
      <c r="N536" s="59" t="s">
        <v>2652</v>
      </c>
      <c r="O536" s="59" t="s">
        <v>2653</v>
      </c>
      <c r="P536" s="91"/>
      <c r="Q536" s="41"/>
      <c r="R536" s="91"/>
      <c r="S536" s="91"/>
      <c r="T536" s="91"/>
      <c r="U536" s="91"/>
      <c r="V536" s="18"/>
      <c r="W536" s="18"/>
      <c r="X536" s="21"/>
      <c r="Y536" s="20" t="s">
        <v>2023</v>
      </c>
      <c r="Z536" s="13" t="str">
        <f t="shared" si="1"/>
        <v>{
    "id": "M3-MyM-13a-E-1-EN",
    "stimulus": "&lt;p&gt;Find the total area of ​​the figure taking into account that each square is 1 cm&lt;sup&gt;2&lt;/sup&gt;.&lt;/p&gt;&lt;div style=\"display:flex; justify-content:center;\"&gt;&lt;img src= \"https://blueberry-assets.oneclick.es/M3_MyM_13a_4.svg\"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"9"
            }
        ],
        "uniques": true
    },
    "algorithm": {
        "name": "calculateOperation",
        "params": {
            "method": "equivLiteral",
            "keyboard": "NUMERICAL"
        }
    }
}</v>
      </c>
      <c r="AA536" s="8" t="s">
        <v>2662</v>
      </c>
      <c r="AB536" s="21" t="str">
        <f t="shared" si="2"/>
        <v>M3-MyM-13a-E-1</v>
      </c>
      <c r="AC536" s="21" t="str">
        <f t="shared" si="3"/>
        <v>M3-MyM-13a-E-1-EN</v>
      </c>
      <c r="AD536" s="20" t="s">
        <v>47</v>
      </c>
      <c r="AE536" s="23"/>
      <c r="AF536" s="9" t="s">
        <v>48</v>
      </c>
      <c r="AG536" s="9" t="s">
        <v>49</v>
      </c>
    </row>
    <row r="537" ht="112.5" customHeight="1">
      <c r="A537" s="9" t="s">
        <v>2649</v>
      </c>
      <c r="B537" s="77" t="s">
        <v>2650</v>
      </c>
      <c r="C537" s="9" t="s">
        <v>50</v>
      </c>
      <c r="D537" s="10" t="s">
        <v>36</v>
      </c>
      <c r="E537" s="11"/>
      <c r="F537" s="22" t="s">
        <v>2663</v>
      </c>
      <c r="G537" s="22"/>
      <c r="H537" s="82"/>
      <c r="I537" s="58" t="s">
        <v>428</v>
      </c>
      <c r="J537" s="58" t="s">
        <v>156</v>
      </c>
      <c r="K537" s="68" t="s">
        <v>2660</v>
      </c>
      <c r="L537" s="22" t="s">
        <v>2664</v>
      </c>
      <c r="M537" s="58" t="s">
        <v>42</v>
      </c>
      <c r="N537" s="59" t="s">
        <v>2652</v>
      </c>
      <c r="O537" s="59" t="s">
        <v>2653</v>
      </c>
      <c r="P537" s="91"/>
      <c r="Q537" s="41"/>
      <c r="R537" s="91"/>
      <c r="S537" s="91"/>
      <c r="T537" s="91"/>
      <c r="U537" s="91"/>
      <c r="V537" s="18"/>
      <c r="W537" s="18"/>
      <c r="X537" s="21"/>
      <c r="Y537" s="20" t="s">
        <v>2023</v>
      </c>
      <c r="Z537" s="13" t="str">
        <f t="shared" si="1"/>
        <v>{
    "id": "M3-MyM-13a-E-2-EN",
    "stimulus": "&lt;p&gt;Find the total area of ​​the figure taking into account that each square is 1 cm&lt;sup&gt;2&lt;/sup&gt;.&lt;/p&gt;&lt;div style=\"display:flex; justify-content:center;\"&gt;&lt;img src= \"https://blueberry-assets.oneclick.es/M3_MyM_13a_5.svg\"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"12"
            }
        ],
        "uniques": true
    },
    "algorithm": {
        "name": "calculateOperation",
        "params": {
            "method": "equivLiteral",
            "keyboard": "NUMERICAL"
        }
    }
}</v>
      </c>
      <c r="AA537" s="8" t="s">
        <v>2665</v>
      </c>
      <c r="AB537" s="21" t="str">
        <f t="shared" si="2"/>
        <v>M3-MyM-13a-E-2</v>
      </c>
      <c r="AC537" s="21" t="str">
        <f t="shared" si="3"/>
        <v>M3-MyM-13a-E-2-EN</v>
      </c>
      <c r="AD537" s="20" t="s">
        <v>47</v>
      </c>
      <c r="AE537" s="23"/>
      <c r="AF537" s="9" t="s">
        <v>48</v>
      </c>
      <c r="AG537" s="9" t="s">
        <v>49</v>
      </c>
    </row>
    <row r="538" ht="112.5" customHeight="1">
      <c r="A538" s="9" t="s">
        <v>2649</v>
      </c>
      <c r="B538" s="77" t="s">
        <v>2650</v>
      </c>
      <c r="C538" s="9" t="s">
        <v>50</v>
      </c>
      <c r="D538" s="10" t="s">
        <v>36</v>
      </c>
      <c r="E538" s="11"/>
      <c r="F538" s="22" t="s">
        <v>2666</v>
      </c>
      <c r="G538" s="22"/>
      <c r="H538" s="82"/>
      <c r="I538" s="58" t="s">
        <v>428</v>
      </c>
      <c r="J538" s="58" t="s">
        <v>156</v>
      </c>
      <c r="K538" s="68" t="s">
        <v>2660</v>
      </c>
      <c r="L538" s="22" t="s">
        <v>2664</v>
      </c>
      <c r="M538" s="58" t="s">
        <v>42</v>
      </c>
      <c r="N538" s="59" t="s">
        <v>2652</v>
      </c>
      <c r="O538" s="59" t="s">
        <v>2653</v>
      </c>
      <c r="P538" s="91"/>
      <c r="Q538" s="41"/>
      <c r="R538" s="91"/>
      <c r="S538" s="91"/>
      <c r="T538" s="91"/>
      <c r="U538" s="91"/>
      <c r="V538" s="18"/>
      <c r="W538" s="18"/>
      <c r="X538" s="21"/>
      <c r="Y538" s="20" t="s">
        <v>2023</v>
      </c>
      <c r="Z538" s="13" t="str">
        <f t="shared" si="1"/>
        <v>{
    "id": "M3-MyM-13a-E-3-EN",
    "stimulus": "&lt;p&gt;Find the total area of ​​the figure taking into account that each square is 1 cm&lt;sup&gt;2&lt;/sup&gt;.&lt;/p&gt;&lt;div style=\"display:flex; justify-content:center;\"&gt;&lt;img src= \"https://blueberry-assets.oneclick.es/M3_MyM_13a_6.svg\"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"12"
            }
        ],
        "uniques": true
    },
    "algorithm": {
        "name": "calculateOperation",
        "params": {
            "method": "equivLiteral",
            "keyboard": "NUMERICAL"
        }
    }
}</v>
      </c>
      <c r="AA538" s="8" t="s">
        <v>2667</v>
      </c>
      <c r="AB538" s="21" t="str">
        <f t="shared" si="2"/>
        <v>M3-MyM-13a-E-3</v>
      </c>
      <c r="AC538" s="21" t="str">
        <f t="shared" si="3"/>
        <v>M3-MyM-13a-E-3-EN</v>
      </c>
      <c r="AD538" s="20" t="s">
        <v>47</v>
      </c>
      <c r="AE538" s="23"/>
      <c r="AF538" s="9" t="s">
        <v>48</v>
      </c>
      <c r="AG538" s="9" t="s">
        <v>49</v>
      </c>
    </row>
    <row r="539" ht="112.5" customHeight="1">
      <c r="A539" s="9" t="s">
        <v>2649</v>
      </c>
      <c r="B539" s="77" t="s">
        <v>2650</v>
      </c>
      <c r="C539" s="9" t="s">
        <v>50</v>
      </c>
      <c r="D539" s="10" t="s">
        <v>36</v>
      </c>
      <c r="E539" s="11"/>
      <c r="F539" s="22" t="s">
        <v>2668</v>
      </c>
      <c r="G539" s="22"/>
      <c r="H539" s="82"/>
      <c r="I539" s="58" t="s">
        <v>428</v>
      </c>
      <c r="J539" s="58" t="s">
        <v>156</v>
      </c>
      <c r="K539" s="68" t="s">
        <v>2660</v>
      </c>
      <c r="L539" s="22" t="s">
        <v>2669</v>
      </c>
      <c r="M539" s="58" t="s">
        <v>42</v>
      </c>
      <c r="N539" s="59" t="s">
        <v>2652</v>
      </c>
      <c r="O539" s="59" t="s">
        <v>2653</v>
      </c>
      <c r="P539" s="91"/>
      <c r="Q539" s="41"/>
      <c r="R539" s="91"/>
      <c r="S539" s="91"/>
      <c r="T539" s="91"/>
      <c r="U539" s="91"/>
      <c r="V539" s="18"/>
      <c r="W539" s="18"/>
      <c r="X539" s="21"/>
      <c r="Y539" s="20" t="s">
        <v>2023</v>
      </c>
      <c r="Z539" s="13" t="str">
        <f t="shared" si="1"/>
        <v>{
    "id": "M3-MyM-13a-E-4-EN",
    "stimulus": "&lt;p&gt;Find the total area of ​​the figure taking into account that each square is 1 cm&lt;sup&gt;2&lt;/sup&gt;.&lt;/p&gt;&lt;div style=\"display:flex; justify-content:center;\"&gt;&lt;img src= \"https://blueberry-assets.oneclick.es/M3_MyM_13a_7.svg\"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"7"
            }
        ],
        "uniques": true
    },
    "algorithm": {
        "name": "calculateOperation",
        "params": {
            "method": "equivLiteral",
            "keyboard": "NUMERICAL"
        }
    }
}</v>
      </c>
      <c r="AA539" s="8" t="s">
        <v>2670</v>
      </c>
      <c r="AB539" s="21" t="str">
        <f t="shared" si="2"/>
        <v>M3-MyM-13a-E-4</v>
      </c>
      <c r="AC539" s="21" t="str">
        <f t="shared" si="3"/>
        <v>M3-MyM-13a-E-4-EN</v>
      </c>
      <c r="AD539" s="20" t="s">
        <v>47</v>
      </c>
      <c r="AE539" s="23"/>
      <c r="AF539" s="9" t="s">
        <v>48</v>
      </c>
      <c r="AG539" s="9" t="s">
        <v>49</v>
      </c>
    </row>
    <row r="540" ht="112.5" customHeight="1">
      <c r="A540" s="9" t="s">
        <v>2649</v>
      </c>
      <c r="B540" s="77" t="s">
        <v>2650</v>
      </c>
      <c r="C540" s="9" t="s">
        <v>50</v>
      </c>
      <c r="D540" s="10" t="s">
        <v>36</v>
      </c>
      <c r="E540" s="11"/>
      <c r="F540" s="22" t="s">
        <v>2671</v>
      </c>
      <c r="G540" s="22"/>
      <c r="H540" s="82"/>
      <c r="I540" s="58" t="s">
        <v>428</v>
      </c>
      <c r="J540" s="58" t="s">
        <v>156</v>
      </c>
      <c r="K540" s="68"/>
      <c r="L540" s="22" t="s">
        <v>2672</v>
      </c>
      <c r="M540" s="58" t="s">
        <v>42</v>
      </c>
      <c r="N540" s="59" t="s">
        <v>2652</v>
      </c>
      <c r="O540" s="59" t="s">
        <v>2653</v>
      </c>
      <c r="P540" s="91"/>
      <c r="Q540" s="41"/>
      <c r="R540" s="91"/>
      <c r="S540" s="91"/>
      <c r="T540" s="91"/>
      <c r="U540" s="91"/>
      <c r="V540" s="18"/>
      <c r="W540" s="18"/>
      <c r="X540" s="21"/>
      <c r="Y540" s="20" t="s">
        <v>2023</v>
      </c>
      <c r="Z540" s="13" t="str">
        <f t="shared" si="1"/>
        <v>{
    "id": "M3-MyM-13a-E-5-EN",
    "stimulus": "&lt;p&gt;Find the total area of ​​the figure taking into account that each square is 1 cm&lt;sup&gt;2&lt;/sup&gt;.&lt;/p&gt;&lt;div style=\"display:flex; justify-content:center;\"&gt;&lt;img src= \"https://blueberry-assets.oneclick.es/M3_MyM_13a_8.svg\"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"10"
            }
        ],
        "uniques": true
    },
    "algorithm": {
        "name": "calculateOperation",
        "params": {
            "method": "equivLiteral",
            "keyboard": "NUMERICAL"
        }
    }
}</v>
      </c>
      <c r="AA540" s="81" t="s">
        <v>2673</v>
      </c>
      <c r="AB540" s="21" t="str">
        <f t="shared" si="2"/>
        <v>M3-MyM-13a-E-5</v>
      </c>
      <c r="AC540" s="21" t="str">
        <f t="shared" si="3"/>
        <v>M3-MyM-13a-E-5-EN</v>
      </c>
      <c r="AD540" s="20" t="s">
        <v>47</v>
      </c>
      <c r="AE540" s="23"/>
      <c r="AF540" s="9" t="s">
        <v>48</v>
      </c>
      <c r="AG540" s="9" t="s">
        <v>49</v>
      </c>
    </row>
    <row r="541" ht="112.5" customHeight="1">
      <c r="A541" s="9" t="s">
        <v>2649</v>
      </c>
      <c r="B541" s="77" t="s">
        <v>2650</v>
      </c>
      <c r="C541" s="9" t="s">
        <v>50</v>
      </c>
      <c r="D541" s="10" t="s">
        <v>36</v>
      </c>
      <c r="E541" s="11"/>
      <c r="F541" s="22" t="s">
        <v>2674</v>
      </c>
      <c r="G541" s="22"/>
      <c r="H541" s="82"/>
      <c r="I541" s="58" t="s">
        <v>428</v>
      </c>
      <c r="J541" s="58" t="s">
        <v>156</v>
      </c>
      <c r="K541" s="68"/>
      <c r="L541" s="22" t="s">
        <v>2675</v>
      </c>
      <c r="M541" s="58" t="s">
        <v>42</v>
      </c>
      <c r="N541" s="59" t="s">
        <v>2652</v>
      </c>
      <c r="O541" s="59" t="s">
        <v>2653</v>
      </c>
      <c r="P541" s="91"/>
      <c r="Q541" s="41"/>
      <c r="R541" s="91"/>
      <c r="S541" s="91"/>
      <c r="T541" s="91"/>
      <c r="U541" s="91"/>
      <c r="V541" s="18"/>
      <c r="W541" s="18"/>
      <c r="X541" s="21"/>
      <c r="Y541" s="20" t="s">
        <v>2023</v>
      </c>
      <c r="Z541" s="13" t="str">
        <f t="shared" si="1"/>
        <v>{
    "id": "M3-MyM-13a-E-6-EN",
    "stimulus": "&lt;p&gt;Find the total area of ​​the figure taking into account that each square is 1 cm&lt;sup&gt;2&lt;/sup&gt;.&lt;/p&gt;&lt;div style=\"display:flex; justify-content:center;\"&gt;&lt;img src= \"https://blueberry-assets.oneclick.es/M3_MyM_13a_9.svg\" width=\"300\"&gt;&lt;/img&gt;&lt;/div&gt;",
    "template": "&lt;p&gt;Area = {{response}} cm&lt;sup&gt;2&lt;/sup&gt;&lt;/p&gt;",
    "hint": "&lt;p&gt;To find the area of ​​the figure, count the number of squares.&lt;/p&gt;",
    "feedback": "&lt;p&gt;To find the area of ​​the figure, count the number of squares.&lt;/p&gt;",
    "seed": {
        "parameters": [],
        "calculated": [
            {
                "name": "A1",
                "label": "{{function}}",
                "function": "6"
            }
        ],
        "uniques": true
    },
    "algorithm": {
        "name": "calculateOperation",
        "params": {
            "method": "equivLiteral",
            "keyboard": "NUMERICAL"
        }
    }
}</v>
      </c>
      <c r="AA541" s="8" t="s">
        <v>2676</v>
      </c>
      <c r="AB541" s="21" t="str">
        <f t="shared" si="2"/>
        <v>M3-MyM-13a-E-6</v>
      </c>
      <c r="AC541" s="21" t="str">
        <f t="shared" si="3"/>
        <v>M3-MyM-13a-E-6-EN</v>
      </c>
      <c r="AD541" s="20" t="s">
        <v>47</v>
      </c>
      <c r="AE541" s="23"/>
      <c r="AF541" s="9" t="s">
        <v>48</v>
      </c>
      <c r="AG541" s="9" t="s">
        <v>49</v>
      </c>
    </row>
    <row r="542" ht="112.5" customHeight="1">
      <c r="A542" s="9" t="s">
        <v>2677</v>
      </c>
      <c r="B542" s="77" t="s">
        <v>2678</v>
      </c>
      <c r="C542" s="9" t="s">
        <v>35</v>
      </c>
      <c r="D542" s="10" t="s">
        <v>36</v>
      </c>
      <c r="E542" s="11"/>
      <c r="F542" s="22" t="s">
        <v>2679</v>
      </c>
      <c r="G542" s="22"/>
      <c r="H542" s="59"/>
      <c r="I542" s="58" t="s">
        <v>428</v>
      </c>
      <c r="J542" s="58" t="s">
        <v>309</v>
      </c>
      <c r="K542" s="33" t="s">
        <v>2680</v>
      </c>
      <c r="L542" s="33" t="s">
        <v>2681</v>
      </c>
      <c r="M542" s="58" t="s">
        <v>42</v>
      </c>
      <c r="N542" s="59" t="s">
        <v>2682</v>
      </c>
      <c r="O542" s="68" t="s">
        <v>2683</v>
      </c>
      <c r="P542" s="91"/>
      <c r="Q542" s="41"/>
      <c r="R542" s="91"/>
      <c r="S542" s="91"/>
      <c r="T542" s="91"/>
      <c r="U542" s="91"/>
      <c r="V542" s="18"/>
      <c r="W542" s="18"/>
      <c r="X542" s="21"/>
      <c r="Y542" s="20" t="s">
        <v>2023</v>
      </c>
      <c r="Z542" s="13" t="str">
        <f t="shared" si="1"/>
        <v>{
    "id": "M3-MyM-13b-I-1-EN",
    "stimulus": "&lt;p&gt;What is the area of ​​this rectangle?&lt;/p&gt;&lt;div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
    "hint": "&lt;p&gt;The area of ​​a rectangle is calculated by multiplying the base by the height.&lt;/p&gt;",
    "feedback": "&lt;p&gt;The area of ​​a rectangle is calculated by multiplying the base by the height:&lt;/p&gt;&lt;p style=\"text-align: center\"&gt;Area of ​​a rectangle = {{Q1}} m × {{T0}} m = {{A1}} m&lt;sup&gt;2&lt;/sup&gt;&lt;/p&gt;",
    "seed": {
        "parameters": [
            {
                "name": "Q1",
                "label": null,
                "min": 2,
                "max": 10,
                "step": 1
            }
        ],
        "calculated": [
            {
                "name": "T0",
                "label": "{{function}}",
                "function": "2*{{Q1}}",
                "temp": true
            },
            {
                "name": "A1",
                "label": "{{function}} m&lt;sup&gt;2&lt;/sup&gt;",
                "function": "{{Q1}}*{{T0}}"
            },
            {
                "name": "A2",
                "label": "{{function}} m&lt;sup&gt;2&lt;/sup&gt;",
                "function": "{{Q1}}+{{T0}}",
                "incorrect": true
            },
            {
                "name": "A3",
                "label": "{{function}} m&lt;sup&gt;2&lt;/sup&gt;",
                "function": "3*{{Q1}}+2*{{T0}}",
                "incorrect": true
            },
            {
                "name": "A4",
                "label": "{{function}} m&lt;sup&gt;2&lt;/sup&gt;",
                "function": "{{Q1}}*{{T0}}+1",
                "incorrect": true
            },
            {
                "name": "A5",
                "label": "{{function}} m&lt;sup&gt;2&lt;/sup&gt;",
                "function": "{{Q1}}*{{T0}}-1",
                "incorrect": true
            }
        ],
        "uniques": true
    },
    "algorithm": {
        "name": "trueFalse",
        "template": "Multiple choice – standard",
        "params": {
            "countCorrect": 1,
            "countIncorrect": 2,
            "showCheckIcon":false,
            "columns": 3
        }
    }
}</v>
      </c>
      <c r="AA542" s="8" t="s">
        <v>2684</v>
      </c>
      <c r="AB542" s="21" t="str">
        <f t="shared" si="2"/>
        <v>M3-MyM-13b-I-1</v>
      </c>
      <c r="AC542" s="21" t="str">
        <f t="shared" si="3"/>
        <v>M3-MyM-13b-I-1-EN</v>
      </c>
      <c r="AD542" s="20" t="s">
        <v>47</v>
      </c>
      <c r="AE542" s="23"/>
      <c r="AF542" s="9" t="s">
        <v>48</v>
      </c>
      <c r="AG542" s="9" t="s">
        <v>49</v>
      </c>
    </row>
    <row r="543" ht="112.5" customHeight="1">
      <c r="A543" s="9" t="s">
        <v>2677</v>
      </c>
      <c r="B543" s="77" t="s">
        <v>2678</v>
      </c>
      <c r="C543" s="9" t="s">
        <v>35</v>
      </c>
      <c r="D543" s="10" t="s">
        <v>36</v>
      </c>
      <c r="E543" s="11"/>
      <c r="F543" s="22" t="s">
        <v>2685</v>
      </c>
      <c r="G543" s="22"/>
      <c r="H543" s="59"/>
      <c r="I543" s="58" t="s">
        <v>428</v>
      </c>
      <c r="J543" s="58" t="s">
        <v>309</v>
      </c>
      <c r="K543" s="33" t="s">
        <v>2686</v>
      </c>
      <c r="L543" s="33" t="s">
        <v>2687</v>
      </c>
      <c r="M543" s="58" t="s">
        <v>42</v>
      </c>
      <c r="N543" s="59" t="s">
        <v>2682</v>
      </c>
      <c r="O543" s="22" t="s">
        <v>2688</v>
      </c>
      <c r="P543" s="91"/>
      <c r="Q543" s="41"/>
      <c r="R543" s="91"/>
      <c r="S543" s="91"/>
      <c r="T543" s="91"/>
      <c r="U543" s="91"/>
      <c r="V543" s="18"/>
      <c r="W543" s="18"/>
      <c r="X543" s="21"/>
      <c r="Y543" s="20" t="s">
        <v>2023</v>
      </c>
      <c r="Z543" s="13" t="str">
        <f t="shared" si="1"/>
        <v>{
    "id": "M3-MyM-13b-I-2-EN",
    "stimulus": "&lt;p&gt;What is the area of ​​this rectangle? Select.&lt;/p&gt;&lt;div style=\"display:flex; justify-content:center;\"&gt;&lt;div class=\"lemo-fixed-to-responsive\" style=\"max-width: 300px;max-height: 200px;position: relative;width: 100%;display: inline-block;\"&gt;\n&lt;img src=\"https://blueberry-assets.oneclick.es/M3_MyM_13b_2.svg\" alt=\"\" tabindex=\"0\"&gt;&lt;/img&gt;\n&lt;div class=\"lemo-graphie-container\" style=\"position: absolute;top: 0;left: 0;width: 100%;height: 100%;\"&gt;\n&lt;div class=\"lemo-graphie\" style=\"position: relative; width: 100%; height: 100%;\"&gt;\n&lt;span class=\"lemo-graphie-label\" style=\"position: absolute; left: 44.8173%; top: 3.6510%;\"&gt;{{T0}} cm&lt;/span&gt;\n&lt;span class=\"lemo-graphie-label\" style=\"position: absolute; left: 83.8365%; top: 41.8682%;\"&gt;{{Q1}} cm&lt;/span&gt;\n&lt;/div&gt;\n&lt;/div&gt;\n&lt;/div&gt;&lt;/div&gt;",
    "hint": "&lt;p&gt;The area of ​​a rectangle is calculated by multiplying the base by the height.&lt;/p&gt;",
    "feedback": "&lt;p&gt;The area of ​​a rectangle is calculated by multiplying the base by the height:&lt;/p&gt;&lt;p style=\"text-align: center\"&gt;Area of ​​a rectangle = {{Q1}} cm × {{T0}} cm = {{A1}} cm&lt;sup&gt;2&lt;/sup&gt;&lt;/p&gt;",
    "seed": {
        "parameters": [
            {
                "name": "Q1",
                "label": null,
                "min": 2,
                "max": 16,
                "step": 2
            }
        ],
        "calculated": [
            {
                "name": "T0",
                "label": "{{function}}",
                "function": "1.5*{{Q1}}",
                "temp": true
            },
            {
                "name": "A1",
                "label": "{{function}} cm&lt;sup&gt;2&lt;/sup&gt;",
                "function": "{{Q1}}*{{T0}}"
            },
            {
                "name": "A2",
                "label": "{{function}} cm&lt;sup&gt;2&lt;/sup&gt;",
                "function": "{{Q1}}+{{T0}}",
                "incorrect": true
            },
            {
                "name": "A3",
                "label": "{{function}} cm&lt;sup&gt;2&lt;/sup&gt;",
                "function": "3*{{Q1}}+2*{{T0}}",
                "incorrect": true
            },
            {
                "name": "A4",
                "label": "{{function}} cm&lt;sup&gt;2&lt;/sup&gt;",
                "function": "{{Q1}}*{{T0}}+1",
                "incorrect": true
            },
            {
                "name": "A5",
                "label": "{{function}} cm&lt;sup&gt;2&lt;/sup&gt;",
                "function": "{{Q1}}*{{T0}}-1",
                "incorrect": true
            }
        ],
        "uniques": true
    },
    "algorithm": {
        "name": "trueFalse",
        "template": "Multiple choice – standard",
        "params": {
            "countCorrect": 1,
            "countIncorrect": 2,
            "showCheckIcon": false,
            "columns": 3
        }
    }
}</v>
      </c>
      <c r="AA543" s="8" t="s">
        <v>2689</v>
      </c>
      <c r="AB543" s="21" t="str">
        <f t="shared" si="2"/>
        <v>M3-MyM-13b-I-2</v>
      </c>
      <c r="AC543" s="21" t="str">
        <f t="shared" si="3"/>
        <v>M3-MyM-13b-I-2-EN</v>
      </c>
      <c r="AD543" s="20" t="s">
        <v>47</v>
      </c>
      <c r="AE543" s="23"/>
      <c r="AF543" s="9" t="s">
        <v>48</v>
      </c>
      <c r="AG543" s="9" t="s">
        <v>49</v>
      </c>
    </row>
    <row r="544" ht="112.5" customHeight="1">
      <c r="A544" s="9" t="s">
        <v>2677</v>
      </c>
      <c r="B544" s="77" t="s">
        <v>2678</v>
      </c>
      <c r="C544" s="9" t="s">
        <v>50</v>
      </c>
      <c r="D544" s="10" t="s">
        <v>36</v>
      </c>
      <c r="E544" s="11"/>
      <c r="F544" s="22" t="s">
        <v>2690</v>
      </c>
      <c r="G544" s="22"/>
      <c r="H544" s="68"/>
      <c r="I544" s="41" t="s">
        <v>428</v>
      </c>
      <c r="J544" s="41" t="s">
        <v>92</v>
      </c>
      <c r="K544" s="22" t="s">
        <v>2680</v>
      </c>
      <c r="L544" s="68" t="s">
        <v>2691</v>
      </c>
      <c r="M544" s="58" t="s">
        <v>322</v>
      </c>
      <c r="N544" s="91"/>
      <c r="O544" s="91"/>
      <c r="P544" s="91"/>
      <c r="Q544" s="41"/>
      <c r="R544" s="33"/>
      <c r="S544" s="33" t="s">
        <v>2692</v>
      </c>
      <c r="T544" s="33" t="s">
        <v>2693</v>
      </c>
      <c r="U544" s="22" t="s">
        <v>2694</v>
      </c>
      <c r="V544" s="18"/>
      <c r="W544" s="18"/>
      <c r="X544" s="21"/>
      <c r="Y544" s="20" t="s">
        <v>2023</v>
      </c>
      <c r="Z544" s="13" t="str">
        <f t="shared" si="1"/>
        <v>{
    "id": "M3-MyM-13b-E-1-EN",
    "seed": {
        "parameters": [
            {
                "name": "Q1",
                "label": null,
                "min": 2,
                "max": 10,
                "step": 1
            }
        ],
        "uniques": true
    },
    "scaffolding": [
        {
            "id": "step-0",
            "stimulus": "&lt;p&gt;Find the area of ​​this rectangle.&lt;/p&gt;&lt;div style=\"display:flex; justify-content:center;\"&gt;&lt;div class=\"lemo-fixed-to-responsive\" style=\"max-width : 300px;max-height: 200px;position: relative;width: 100%;display: inline-block;\"&gt;\n&lt;img src=\"https://blueberry-assets.oneclick.es/M3_MyM_13b_1.svg\" alt=\"\" tabindex=\"0\"&gt;&lt;/img&gt;\n&lt;div class=\"lemo-graphie-container\" style=\"position: absolute;top: 0;left: 0;width: 110%;height: 100%;\"&gt;\n&lt;div class=\"lemo-graphie\" style=\"position: relative; width: 100%; height: 100%;\"&gt;\n&lt;span class=\"lemo-graphie-label\" style=\"position: absolute; left: 39.8173%; top: 3.6510%;\"&gt;{{T1}} cm&lt;/span&gt;\n&lt;span class=\"lemo-graphie-label\" style=\"position: absolute; left: 85.8365%; top: 41.8682%;\"&gt;{{Q1}} cm&lt;/span&gt;\n&lt;/div&gt;\n&lt;/div&gt;\n&lt;/div&gt;&lt;/div&gt;",
            "template": "&lt;p&gt;Its area is {{response}} cm&lt;sup&gt;2&lt;/sup&gt;.&lt;/p&gt;",
            "seed": {
                "calculated": [
                    {
                        "name": "T1",
                        "label": "{{function}}",
                        "function": "2*{{Q1}}",
                        "temp": true
                    },
                    {
                        "name": "0-A1",
                        "label": "{{function}}",
                        "function": "{{Q1}}*{{T1}}"
                    }
                ]
            },
            "algorithm": {
                "name": "calculateOperation",
                "params": {
                    "method": "equivLiteral",
                    "keyboard": "NUMERICAL"
                }
            }
        },
        {
            "id": "step-1",
            "stimulus": "&lt;p&gt;What are the dimensions of the rectangle? Type.&lt;/p&gt;",
            "template": "&lt;p&gt;Base = {{response}} cm&lt;/p&gt;&lt;p&gt;Height = {{response}} cm&lt;/p&gt;",
            "seed": {
                "calculated": [
                    {
                        "name": "T1",
                        "label": "{{function}}",
                        "function": "2*{{Q1}}",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cm × {{Q1}} cm = {{response}} cm&lt;sup&gt;2&lt;/sup&gt;&lt;/p&gt;",
            "seed": {
                "calculated": [
                    {
                        "name": "T1",
                        "label": "{{function}}",
                        "function": "2*{{Q1}}",
                        "temp": true
                    },
                    {
                        "name": "3-A1",
                        "label": "{{function}}",
                        "function": "{{Q1}}*{{T1}}"
                    }
                ]
            },
            "algorithm": {
                "name": "calculateOperation",
                "params": {
                    "method": "equivLiteral",
                    "keyboard": "NUMERICAL"
                }
            }
        }
    ]
}</v>
      </c>
      <c r="AA544" s="8" t="s">
        <v>2695</v>
      </c>
      <c r="AB544" s="21" t="str">
        <f t="shared" si="2"/>
        <v>M3-MyM-13b-E-1</v>
      </c>
      <c r="AC544" s="21" t="str">
        <f t="shared" si="3"/>
        <v>M3-MyM-13b-E-1-EN</v>
      </c>
      <c r="AD544" s="20" t="s">
        <v>47</v>
      </c>
      <c r="AE544" s="23"/>
      <c r="AF544" s="9" t="s">
        <v>48</v>
      </c>
      <c r="AG544" s="9" t="s">
        <v>49</v>
      </c>
    </row>
    <row r="545" ht="112.5" customHeight="1">
      <c r="A545" s="9" t="s">
        <v>2677</v>
      </c>
      <c r="B545" s="77" t="s">
        <v>2678</v>
      </c>
      <c r="C545" s="9" t="s">
        <v>50</v>
      </c>
      <c r="D545" s="10" t="s">
        <v>36</v>
      </c>
      <c r="E545" s="11"/>
      <c r="F545" s="22" t="s">
        <v>2696</v>
      </c>
      <c r="G545" s="22"/>
      <c r="H545" s="68"/>
      <c r="I545" s="41" t="s">
        <v>428</v>
      </c>
      <c r="J545" s="41" t="s">
        <v>92</v>
      </c>
      <c r="K545" s="33" t="s">
        <v>2686</v>
      </c>
      <c r="L545" s="22" t="s">
        <v>2697</v>
      </c>
      <c r="M545" s="58" t="s">
        <v>322</v>
      </c>
      <c r="N545" s="91"/>
      <c r="O545" s="91"/>
      <c r="P545" s="91"/>
      <c r="Q545" s="41"/>
      <c r="R545" s="33"/>
      <c r="S545" s="33" t="s">
        <v>2698</v>
      </c>
      <c r="T545" s="33" t="s">
        <v>2693</v>
      </c>
      <c r="U545" s="22" t="s">
        <v>2694</v>
      </c>
      <c r="V545" s="18"/>
      <c r="W545" s="18"/>
      <c r="X545" s="21"/>
      <c r="Y545" s="20" t="s">
        <v>2023</v>
      </c>
      <c r="Z545" s="13" t="str">
        <f t="shared" si="1"/>
        <v>{
    "id": "M3-MyM-13b-E-2-EN",
    "seed": {
        "parameters": [
            {
                "name": "Q1",
                "label": null,
                "min": 2,
                "max": 16,
                "step": 2
            }
        ],
        "uniques": true
    },
    "scaffolding": [
        {
            "id": "step-0",
            "stimulus": "&lt;p&gt;Find the area of ​​this rectangle.&lt;/p&gt;&lt;div style=\"display:flex; justify-content:center;\"&gt;&lt;div class=\"lemo-fixed-to-responsive\" style=\"max-width : 300px;max-height: 200px;position: relative;width: 100%;display: inline-block;\"&gt;\n&lt;img src=\"https://blueberry-assets.oneclick.es/M3_MyM_13b_2.svg\" alt=\"\" tabindex=\"0\"&gt;&lt;/img&gt;\n&lt;div class=\"lemo-graphie-container\" style=\"position: absolute;top: 0;left: 0;width: 100%;height: 100%;\"&gt;\n&lt;div class=\"lemo-graphie\" style=\"position: relative; width: 100%; height: 100%;\"&gt;\n&lt;span class=\"lemo-graphie-label\" style=\"position: absolute; left: 44.8173%; top: 3.6510%;\"&gt;{{T1}} m&lt;/span&gt;\n&lt;span class=\"lemo-graphie-label\" style=\"position: absolute; left: 83.8365%; top: 41.8682%;\"&gt;{{Q1}} m&lt;/span&gt;\n&lt;/div&gt;\n&lt;/div&gt;\n&lt;/div&gt;&lt;/div&gt;",
            "template": "&lt;p&gt;Its area is {{response}} m&lt;sup&gt;2&lt;/sup&gt;.&lt;/p&gt;",
            "seed": {
                "calculated": [
                    {
                        "name": "T1",
                        "label": "{{function}}",
                        "function": "1.5*{{Q1}}",
                        "temp": true
                    },
                    {
                        "name": "0-A1",
                        "label": "{{function}}",
                        "function": "{{Q1}}*{{T1}}"
                    }
                ]
            },
            "algorithm": {
                "name": "calculateOperation",
                "params": {
                    "method": "equivLiteral",
                    "keyboard": "NUMERICAL"
                }
            }
        },
        {
            "id": "step-1",
            "stimulus": "&lt;p&gt;What are the dimensions of the rectangle? Type.&lt;/p&gt;",
            "template": "&lt;p&gt;Base = {{response}} m&lt;/p&gt;&lt;p&gt;Height = {{response}} m&lt;/p&gt;",
            "seed": {
                "calculated": [
                    {
                        "name": "T1",
                        "label": "{{function}}",
                        "function": "1.5*{{Q1}}",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m × {{Q1}} m = {{response}} m&lt;sup&gt;2&lt;/sup&gt;&lt;/p&gt;",
            "seed": {
                "calculated": [
                    {
                        "name": "T1",
                        "label": "{{function}}",
                        "function": "1.5*{{Q1}}",
                        "temp": true
                    },
                    {
                        "name": "3-A1",
                        "label": "{{function}}",
                        "function": "{{Q1}}*{{T1}}"
                    }
                ]
            },
            "algorithm": {
                "name": "calculateOperation",
                "params": {
                    "method": "equivLiteral",
                    "keyboard": "NUMERICAL"
                }
            }
        }
    ]
}</v>
      </c>
      <c r="AA545" s="8" t="s">
        <v>2699</v>
      </c>
      <c r="AB545" s="21" t="str">
        <f t="shared" si="2"/>
        <v>M3-MyM-13b-E-2</v>
      </c>
      <c r="AC545" s="21" t="str">
        <f t="shared" si="3"/>
        <v>M3-MyM-13b-E-2-EN</v>
      </c>
      <c r="AD545" s="20" t="s">
        <v>47</v>
      </c>
      <c r="AE545" s="23"/>
      <c r="AF545" s="9" t="s">
        <v>48</v>
      </c>
      <c r="AG545" s="9" t="s">
        <v>49</v>
      </c>
    </row>
    <row r="546" ht="112.5" customHeight="1">
      <c r="A546" s="9" t="s">
        <v>2677</v>
      </c>
      <c r="B546" s="77" t="s">
        <v>2678</v>
      </c>
      <c r="C546" s="9" t="s">
        <v>68</v>
      </c>
      <c r="D546" s="10" t="s">
        <v>36</v>
      </c>
      <c r="E546" s="11"/>
      <c r="F546" s="22" t="s">
        <v>2700</v>
      </c>
      <c r="G546" s="22"/>
      <c r="H546" s="68"/>
      <c r="I546" s="41" t="s">
        <v>428</v>
      </c>
      <c r="J546" s="41" t="s">
        <v>92</v>
      </c>
      <c r="K546" s="68" t="s">
        <v>2701</v>
      </c>
      <c r="L546" s="68" t="s">
        <v>2702</v>
      </c>
      <c r="M546" s="58" t="s">
        <v>322</v>
      </c>
      <c r="N546" s="91"/>
      <c r="O546" s="91"/>
      <c r="P546" s="91"/>
      <c r="Q546" s="41"/>
      <c r="R546" s="22"/>
      <c r="S546" s="22" t="s">
        <v>2703</v>
      </c>
      <c r="T546" s="33" t="s">
        <v>2693</v>
      </c>
      <c r="U546" s="22" t="s">
        <v>2694</v>
      </c>
      <c r="V546" s="18"/>
      <c r="W546" s="18"/>
      <c r="X546" s="21"/>
      <c r="Y546" s="20" t="s">
        <v>2023</v>
      </c>
      <c r="Z546" s="13" t="str">
        <f t="shared" si="1"/>
        <v>{
    "id": "M3-MyM-13b-A-1-EN",
    "seed": {
        "parameters": [
            {
                "name": "Q1",
                "label": null,
                "min": 50,
                "max": 90,
                "step": 1
            }
        ],
        "uniques": true
    },
    "scaffolding": [
        {
            "id": "step-0",
            "stimulus": "&lt;p&gt;Find the area of ​​this map.&lt;/p&gt;&lt;div style=\"display:flex; justify-content:center;\"&gt;&lt;div class=\"lemo-fixed-to-responsive\" style=\"max-width : 300px;max-height: 300px;position: relative;width: 100%;display: inline-block;\"&gt;\n&lt;img src=\"https://blueberry-assets.oneclick.es/M3_MyM_13b_3.svg\" alt=\"\" tabindex=\"0\"&gt;&lt;/img&gt;\n&lt;div class=\"lemo-graphie-container\" style=\"position: absolute;top: 0;left: 0;width: 100%;height: 100%;\"&gt;\n&lt;div class=\"lemo-graphie\" style=\"position: relative; width: 100%; height: 100%;\"&gt;\n&lt;span class=\"lemo-graphie-label\" style=\"position: absolute; left: 43.9259%; top: 3.5648%;\"&gt;{{T1}} cm&lt;/span&gt;\n&lt;span class=\"lemo-graphie-label\" style=\"position: absolute; left: 79%; top: 44.7434%;\"&gt;{{Q1}} cm&lt;/span&gt;\n&lt;/div&gt;\n&lt;/div&gt;\n&lt;/div&gt;&lt;/div&gt;",
            "template": "&lt;p&gt;Its area is {{response}} cm&lt;sup&gt;2&lt;/sup&gt;.&lt;/p&gt;",
            "seed": {
                "calculated": [
                    {
                        "name": "T1",
                        "label": "{{function}}",
                        "function": "math.floor(5*{{Q1}}/7)",
                        "temp": true
                    },
                    {
                        "name": "0-A1",
                        "label": "{{function}}",
                        "function": "{{Q1}}*{{T1}}"
                    }
                ]
            },
            "algorithm": {
                "name": "calculateOperation",
                "params": {
                    "method": "equivLiteral",
                    "keyboard": "NUMERICAL"
                }
            }
        },
        {
            "id": "step-1",
            "stimulus": "&lt;p&gt;What are the map dimensions? Type.&lt;/p&gt;",
            "template": "&lt;p&gt;Base = {{response}} cm&lt;/p&gt;&lt;p&gt;Height = {{response}} cm&lt;/p&gt;",
            "seed": {
                "calculated": [
                    {
                        "name": "T1",
                        "label": "{{function}}",
                        "function": "math.floor(5*{{Q1}}/7)",
                        "temp": true
                    },
                    {
                        "name": "1-A2",
                        "label": "{{function}}",
                        "function": "{{T1}}"
                    },
                    {
                        "name": "1-A3",
                        "label": "{{function}}",
                        "function": "{{Q1}}"
                    }
                ]
            },
            "algorithm": {
                "name": "calculateOperation",
                "params": {
                    "method": "equivLiteral",
                    "keyboard": "NUMERICAL"
                }
            }
        },
        {
            "id": "step-2",
            "stimulus": "&lt;p&gt;Which is the formula for the area of ​​a rectangle? Select.&lt;/p&gt;",
            "seed": {
                "calculated": [
                    {
                        "name": "2-A1",
                        "label": "&lt;p style=\"text-align: center\"&gt;Area of a ​​rectangle = base × height&lt;/p&gt;"
                    },
                    {
                        "name": "2-A2",
                        "label": "&lt;p style=\"text-align: center\"&gt;Area of a ​​rectangle = &lt;span class=\"fr-math-v2 fr-draggable\" contenteditable=\"false\" data-original-math=\"\\(\\frac{{{\\text{base × height}}}} {{{2}}}\\)\" draggable=\"true\"&gt;\\(\\frac{{{\\text{base × height}}}}{{{2}}}\\)&lt;/span&gt;&lt;/p&gt;",
                        "incorrect": true
                    },
                    {
                        "name": "2-A3",
                        "label": "&lt;p style=\"text-align: center\"&gt;Area of a ​​rectangle = side × side&lt;/p&gt;",
                        "incorrect": true
                    }
                ]
            },
            "algorithm": {
                "name": "trueFalse",
                "template": "Multiple choice – standard"
            }
        },
        {
            "id": "step-3",
            "stimulus": "&lt;p&gt;Now find the area of ​​the rectangle and type the answer.&lt;/p&gt;",
            "template": "&lt;p style=\"text-align: center\"&gt;Area of the ​​rectangle = base × height = {{T1}} cm × {{Q1}} cm = {{response}} cm&lt;sup&gt;2&lt;/sup&gt;&lt;/p&gt;",
            "seed": {
                "calculated": [
                    {
                        "name": "T1",
                        "label": "{{function}}",
                        "function": "math.floor(5*{{Q1}}/7)",
                        "temp": true
                    },
                    {
                        "name": "3-A1",
                        "label": "{{function}}",
                        "function": "{{Q1}}*{{T1}}"
                    }
                ]
            },
            "algorithm": {
                "name": "calculateOperation",
                "params": {
                    "method": "equivLiteral",
                    "keyboard": "NUMERICAL"
                }
            }
        }
    ]
}</v>
      </c>
      <c r="AA546" s="8" t="s">
        <v>2704</v>
      </c>
      <c r="AB546" s="21" t="str">
        <f t="shared" si="2"/>
        <v>M3-MyM-13b-A-1</v>
      </c>
      <c r="AC546" s="21" t="str">
        <f t="shared" si="3"/>
        <v>M3-MyM-13b-A-1-EN</v>
      </c>
      <c r="AD546" s="20" t="s">
        <v>47</v>
      </c>
      <c r="AE546" s="23"/>
      <c r="AF546" s="9" t="s">
        <v>48</v>
      </c>
      <c r="AG546" s="9" t="s">
        <v>49</v>
      </c>
    </row>
    <row r="547" ht="112.5" customHeight="1">
      <c r="A547" s="9" t="s">
        <v>2677</v>
      </c>
      <c r="B547" s="77" t="s">
        <v>2678</v>
      </c>
      <c r="C547" s="9" t="s">
        <v>68</v>
      </c>
      <c r="D547" s="10" t="s">
        <v>36</v>
      </c>
      <c r="E547" s="11"/>
      <c r="F547" s="22" t="s">
        <v>2705</v>
      </c>
      <c r="G547" s="22"/>
      <c r="H547" s="68"/>
      <c r="I547" s="41" t="s">
        <v>428</v>
      </c>
      <c r="J547" s="41" t="s">
        <v>92</v>
      </c>
      <c r="K547" s="68" t="s">
        <v>2701</v>
      </c>
      <c r="L547" s="68" t="s">
        <v>2706</v>
      </c>
      <c r="M547" s="58" t="s">
        <v>322</v>
      </c>
      <c r="N547" s="91"/>
      <c r="O547" s="91"/>
      <c r="P547" s="91"/>
      <c r="Q547" s="41"/>
      <c r="R547" s="68"/>
      <c r="S547" s="68" t="s">
        <v>2707</v>
      </c>
      <c r="T547" s="33" t="s">
        <v>2693</v>
      </c>
      <c r="U547" s="22" t="s">
        <v>2694</v>
      </c>
      <c r="V547" s="18"/>
      <c r="W547" s="18"/>
      <c r="X547" s="21"/>
      <c r="Y547" s="20" t="s">
        <v>2023</v>
      </c>
      <c r="Z547" s="13" t="str">
        <f t="shared" si="1"/>
        <v>{
    "id": "M3-MyM-13b-A-2-EN",
    "seed": {
        "parameters": [
            {
                "name": "Q1",
                "label": null,
                "min": 50,
                "max": 90,
                "step": 1
            }
        ],
        "uniques": true
    },
    "scaffolding": [
        {
            "id": "step-0",
            "stimulus": "&lt;p&gt;Calculate the area of this painting.&lt;/p&gt;&lt;div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
            "template": "&lt;p&gt;Its area measures {{response}} cm&lt;sup&gt;2&lt;/sup&gt;.&lt;/p&gt;",
            "seed": {
                "calculated": [
                    {
                        "name": "T1",
                        "label": "{{function}}",
                        "function": "math.floor({{Q1}}/3)",
                        "temp": true
                    },
                    {
                        "name": "0-A1",
                        "label": "{{function}}",
                        "function": "{{Q1}}*{{T1}}"
                    }
                ]
            },
            "algorithm": {
                "name": "calculateOperation",
                "params": {
                    "method": "equivLiteral",
                    "keyboard": "NUMERICAL"
                }
            }
        },
        {
            "id": "step-1",
            "stimulus": "&lt;p&gt;What are the painting dimensions?&lt;/p&gt;",
            "template": "&lt;p&gt;Base = {{response}} cm&lt;/p&gt;&lt;p&gt;Height = {{response}} cm&lt;/p&gt;",
            "seed": {
                "calculated": [
                    {
                        "name": "T1",
                        "label": "{{function}}",
                        "function": "math.floor({{Q1}}/3)",
                        "temp": true
                    },
                    {
                        "name": "1-A2",
                        "label": "{{function}}",
                        "function": "{{T1}}"
                    },
                    {
                        "name": "1-A3",
                        "label": "{{function}}",
                        "function": "{{Q1}}"
                    }
                ]
            },
            "algorithm": {
                "name": "calculateOperation",
                "params": {
                    "method": "equivLiteral",
                    "keyboard": "NUMERICAL"
                }
            }
        },
        {
            "id": "step-2",
            "stimulus": "&lt;p&gt;What is the formula for the area of a rectangle?&lt;/p&gt;",
            "seed": {
                "calculated": [
                    {
                        "name": "2-A1",
                        "label": "&lt;p style=\"text-align: center\"&gt;Area of rectangle = base × height&lt;/p&gt;"
                    },
                    {
                        "name": "2-A2",
                        "label": "&lt;p style=\"text-align: center\"&gt;Area of rectangle = &lt;span class=\"fr-math-v2 fr-draggable\" contenteditable=\"false\" data-original-math=\"\\(\\frac{{{\\text{base × height}}}}{{{2}}}\\)\" draggable=\"true\"&gt;\\(\\frac{{{\\text{base × height}}}}{{{2}}}\\)&lt;/span&gt;&lt;/p&gt;",
                        "incorrect": true
                    },
                    {
                        "name": "2-A3",
                        "label": "&lt;p style=\"text-align: center\"&gt;Area of rectangle = side × side&lt;/p&gt;",
                        "incorrect": true
                    }
                ]
            },
            "algorithm": {
                "name": "trueFalse",
                "template": "Multiple choice – standard"
            }
        },
        {
            "id": "step-3",
            "stimulus": "&lt;p&gt;Now calculate the area of the rectangle.&lt;/p&gt;",
            "template": "&lt;p style=\"text-align: center\"&gt;Area of rectangle = base × height = {{T1}} cm × {{Q1}} cm = {{response}} cm&lt;sup&gt;2&lt;/sup&gt;&lt;/p&gt;",
            "seed": {
                "calculated": [
                    {
                        "name": "T1",
                        "label": "{{function}}",
                        "function": "math.floor({{Q1}}/3)",
                        "temp": true
                    },
                    {
                        "name": "3-A1",
                        "label": "{{function}}",
                        "function": "{{Q1}}*{{T1}}"
                    }
                ]
            },
            "algorithm": {
                "name": "calculateOperation",
                "params": {
                    "method": "equivLiteral",
                    "keyboard": "NUMERICAL"
                }
            }
        }
    ]
}</v>
      </c>
      <c r="AA547" s="8" t="s">
        <v>2708</v>
      </c>
      <c r="AB547" s="21" t="str">
        <f t="shared" si="2"/>
        <v>M3-MyM-13b-A-2</v>
      </c>
      <c r="AC547" s="21" t="str">
        <f t="shared" si="3"/>
        <v>M3-MyM-13b-A-2-EN</v>
      </c>
      <c r="AD547" s="20" t="s">
        <v>47</v>
      </c>
      <c r="AE547" s="23"/>
      <c r="AF547" s="9" t="s">
        <v>48</v>
      </c>
      <c r="AG547" s="9" t="s">
        <v>49</v>
      </c>
    </row>
    <row r="548" ht="112.5" customHeight="1">
      <c r="A548" s="9" t="s">
        <v>2677</v>
      </c>
      <c r="B548" s="77" t="s">
        <v>2678</v>
      </c>
      <c r="C548" s="9" t="s">
        <v>68</v>
      </c>
      <c r="D548" s="10" t="s">
        <v>36</v>
      </c>
      <c r="E548" s="11"/>
      <c r="F548" s="22" t="s">
        <v>2709</v>
      </c>
      <c r="G548" s="22"/>
      <c r="H548" s="68"/>
      <c r="I548" s="41" t="s">
        <v>428</v>
      </c>
      <c r="J548" s="41" t="s">
        <v>92</v>
      </c>
      <c r="K548" s="68" t="s">
        <v>2701</v>
      </c>
      <c r="L548" s="68" t="s">
        <v>2710</v>
      </c>
      <c r="M548" s="58" t="s">
        <v>322</v>
      </c>
      <c r="N548" s="91"/>
      <c r="O548" s="91"/>
      <c r="P548" s="91"/>
      <c r="Q548" s="41"/>
      <c r="R548" s="22"/>
      <c r="S548" s="22" t="s">
        <v>2711</v>
      </c>
      <c r="T548" s="33" t="s">
        <v>2693</v>
      </c>
      <c r="U548" s="22" t="s">
        <v>2694</v>
      </c>
      <c r="V548" s="18"/>
      <c r="W548" s="18"/>
      <c r="X548" s="21"/>
      <c r="Y548" s="20" t="s">
        <v>2023</v>
      </c>
      <c r="Z548" s="13" t="str">
        <f t="shared" si="1"/>
        <v>{
    "id": "M3-MyM-13b-A-3-EN",
    "seed": {
        "parameters": [
            {
                "name": "Q1",
                "label": null,
                "min": 50,
                "max": 90,
                "step": 1
            }
        ],
        "uniques": true
    },
    "scaffolding": [
        {
            "id": "step-0",
            "stimulus": "&lt;p&gt;Calculate the area of this tablecloth.&lt;/p&gt;&lt;div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
            "template": "&lt;p&gt;Its area measures {{response}} cm&lt;sup&gt;2&lt;/sup&gt;.&lt;/p&gt;",
            "seed": {
                "calculated": [
                    {
                        "name": "T1",
                        "label": "{{function}}",
                        "function": "math.floor(3*{{Q1}}/7)",
                        "temp": true
                    },
                    {
                        "name": "0-A1",
                        "label": "{{function}}",
                        "function": "{{Q1}}*{{T1}}"
                    }
                ]
            },
            "algorithm": {
                "name": "calculateOperation",
                "params": {
                    "method": "equivLiteral",
                    "keyboard": "NUMERICAL"
                }
            }
        },
        {
            "id": "step-1",
            "stimulus": "&lt;p&gt;What are the dimensions of the tablecloth?&lt;/p&gt;",
            "template": "&lt;p&gt;Base = {{response}} cm&lt;/p&gt;&lt;p&gt;Height = {{response}} cm&lt;/p&gt;",
            "seed": {
                "calculated": [
                    {
                        "name": "T1",
                        "label": "{{function}}",
                        "function": "math.floor(3*{{Q1}}/7)",
                        "temp": true
                    },
                    {
                        "name": "1-A2",
                        "label": "{{function}}",
                        "function": "{{Q1}}"
                    },
                    {
                        "name": "1-A3",
                        "label": "{{function}}",
                        "function": "{{T1}}"
                    }
                ]
            },
            "algorithm": {
                "name": "calculateOperation",
                "params": {
                    "method": "equivLiteral",
                    "keyboard": "NUMERICAL"
                }
            }
        },
        {
            "id": "step-2",
            "stimulus": "&lt;p&gt;What is the formula for the area of a rectangle?&lt;/p&gt;",
            "seed": {
                "calculated": [
                    {
                        "name": "2-A1",
                        "label": "&lt;p style=\"text-align: center\"&gt;Area of rectangle = base × height&lt;/p&gt;"
                    },
                    {
                        "name": "2-A2",
                        "label": "&lt;p style=\"text-align: center\"&gt;Area of rectangle = &lt;span class=\"fr-math-v2 fr-draggable\" contenteditable=\"false\" data-original-math=\"\\(\\frac{{{\\text{base × height}}}}{{{2}}}\\)\" draggable=\"true\"&gt;\\(\\frac{{{\\text{base × height}}}}{{{2}}}\\)&lt;/span&gt;&lt;/p&gt;",
                        "incorrect": true
                    },
                    {
                        "name": "2-A3",
                        "label": "&lt;p style=\"text-align: center\"&gt;Area of rectangle = side × side&lt;/p&gt;",
                        "incorrect": true
                    }
                ]
            },
            "algorithm": {
                "name": "trueFalse",
                "template": "Multiple choice – standard"
            }
        },
        {
            "id": "step-3",
            "stimulus": "&lt;p&gt;Now calculate the area of the rectangle.&lt;/p&gt;",
            "template": "&lt;p style=\"text-align: center\"&gt;Area of rectangle = base × height = {{Q1}} cm × {{T1}} cm = {{response}} cm&lt;sup&gt;2&lt;/sup&gt;&lt;/p&gt;",
            "seed": {
                "calculated": [
                    {
                        "name": "T1",
                        "label": "{{function}}",
                        "function": "math.floor(3*{{Q1}}/7)",
                        "temp": true
                    },
                    {
                        "name": "3-A1",
                        "label": "{{function}}",
                        "function": "{{Q1}}*{{T1}}"
                    }
                ]
            },
            "algorithm": {
                "name": "calculateOperation",
                "params": {
                    "method": "equivLiteral",
                    "keyboard": "NUMERICAL"
                }
            }
        }
    ]
}</v>
      </c>
      <c r="AA548" s="8" t="s">
        <v>2712</v>
      </c>
      <c r="AB548" s="21" t="str">
        <f t="shared" si="2"/>
        <v>M3-MyM-13b-A-3</v>
      </c>
      <c r="AC548" s="21" t="str">
        <f t="shared" si="3"/>
        <v>M3-MyM-13b-A-3-EN</v>
      </c>
      <c r="AD548" s="20" t="s">
        <v>47</v>
      </c>
      <c r="AE548" s="23"/>
      <c r="AF548" s="9" t="s">
        <v>48</v>
      </c>
      <c r="AG548" s="9" t="s">
        <v>49</v>
      </c>
    </row>
    <row r="549" ht="112.5" customHeight="1">
      <c r="A549" s="9" t="s">
        <v>2713</v>
      </c>
      <c r="B549" s="77" t="s">
        <v>2714</v>
      </c>
      <c r="C549" s="9" t="s">
        <v>35</v>
      </c>
      <c r="D549" s="10" t="s">
        <v>36</v>
      </c>
      <c r="E549" s="11"/>
      <c r="F549" s="22" t="s">
        <v>2715</v>
      </c>
      <c r="G549" s="22"/>
      <c r="H549" s="64"/>
      <c r="I549" s="25" t="s">
        <v>428</v>
      </c>
      <c r="J549" s="25" t="s">
        <v>309</v>
      </c>
      <c r="K549" s="32" t="s">
        <v>2716</v>
      </c>
      <c r="L549" s="24" t="s">
        <v>2717</v>
      </c>
      <c r="M549" s="25" t="s">
        <v>42</v>
      </c>
      <c r="N549" s="32" t="s">
        <v>2682</v>
      </c>
      <c r="O549" s="33" t="s">
        <v>2718</v>
      </c>
      <c r="P549" s="59" t="s">
        <v>2719</v>
      </c>
      <c r="Q549" s="41"/>
      <c r="R549" s="91"/>
      <c r="S549" s="91"/>
      <c r="T549" s="91"/>
      <c r="U549" s="91"/>
      <c r="V549" s="18"/>
      <c r="W549" s="18"/>
      <c r="X549" s="21"/>
      <c r="Y549" s="20" t="s">
        <v>2023</v>
      </c>
      <c r="Z549" s="13" t="str">
        <f t="shared" si="1"/>
        <v>{
    "id": "M3-MyM-13c-I-1-EN",
    "stimulus": "&lt;p&gt;Select the equality with which the area of this rectangle can be calculated.&lt;/p&gt;&lt;div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"&lt;p&gt;The area of a rectangle is calculated by multiplying the base by the height.&lt;/p&gt;",
    "feedback": "&lt;p&gt;The area of a rectangle is calculated by multiplying the base by the height. In this case:&lt;/p&gt;&lt;p&gt;Area = height × base = {{T1}} × ({{Q1}} + {{T1}}) cm&lt;sup&gt;2&lt;/sup&gt;&lt;/p&gt;&lt;p&gt;To solve these calculations, apply the distributive property:&lt;/p&gt;&lt;p&gt;Area = base × height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"Area = {{T1}} × ({{Q1}} + {{T1}}) = {{T1}} × {{Q1}} + {{T1}} × {{T1}} cm&lt;sup&gt;2&lt;/sup&gt;"
            },
            {
                "name": "A2",
                "label": "Area = {{T1}} × ({{Q1}} + {{T1}}) = {{T1}} + {{Q1}} × {{T1}} + {{T1}} cm&lt;sup&gt;2&lt;/sup&gt;",
                "incorrect": true
            },
            {
                "name": "A3",
                "label": "Area = {{T1}} × ({{Q1}} + {{T1}}) = {{T1}} + {{Q1}} + {{T1}} + {{T1}} cm&lt;sup&gt;2&lt;/sup&gt;",
                "incorrect": true
            },
            {
                "name": "A4",
                "label": "Area = {{T1}} × ({{Q1}} + {{T1}}) = {{T1}} × {{Q1}} × {{T1}} × {{T1}} cm&lt;sup&gt;2&lt;/sup&gt;",
                "incorrect": true
            },
            {
                "name": "A5",
                "label": "Area = {{T1}} × ({{Q1}} + {{T1}}) = {{T1}} × {{Q1}} − {{T1}} × {{T1}} cm&lt;sup&gt;2&lt;/sup&gt;",
                "incorrect": true
            }
        ],
        "uniques": true
    },
    "algorithm": {
        "name": "trueFalse",
        "template": "Multiple choice – standard",
        "params": {
            "countCorrect": 1,
            "countIncorrect": 2,
            "showCheckIcon": true
        }
    }
}</v>
      </c>
      <c r="AA549" s="8" t="s">
        <v>2720</v>
      </c>
      <c r="AB549" s="21" t="str">
        <f t="shared" si="2"/>
        <v>M3-MyM-13c-I-1</v>
      </c>
      <c r="AC549" s="21" t="str">
        <f t="shared" si="3"/>
        <v>M3-MyM-13c-I-1-EN</v>
      </c>
      <c r="AD549" s="20" t="s">
        <v>47</v>
      </c>
      <c r="AE549" s="23"/>
      <c r="AF549" s="9" t="s">
        <v>48</v>
      </c>
      <c r="AG549" s="9" t="s">
        <v>49</v>
      </c>
    </row>
    <row r="550" ht="112.5" customHeight="1">
      <c r="A550" s="9" t="s">
        <v>2713</v>
      </c>
      <c r="B550" s="77" t="s">
        <v>2714</v>
      </c>
      <c r="C550" s="9" t="s">
        <v>35</v>
      </c>
      <c r="D550" s="10" t="s">
        <v>36</v>
      </c>
      <c r="E550" s="11"/>
      <c r="F550" s="22" t="s">
        <v>2721</v>
      </c>
      <c r="G550" s="22"/>
      <c r="H550" s="64"/>
      <c r="I550" s="25" t="s">
        <v>428</v>
      </c>
      <c r="J550" s="25" t="s">
        <v>309</v>
      </c>
      <c r="K550" s="24" t="s">
        <v>2319</v>
      </c>
      <c r="L550" s="24" t="s">
        <v>2722</v>
      </c>
      <c r="M550" s="25" t="s">
        <v>42</v>
      </c>
      <c r="N550" s="32" t="s">
        <v>2682</v>
      </c>
      <c r="O550" s="33" t="s">
        <v>2723</v>
      </c>
      <c r="P550" s="59" t="s">
        <v>2724</v>
      </c>
      <c r="Q550" s="21"/>
      <c r="R550" s="18"/>
      <c r="S550" s="18"/>
      <c r="T550" s="18"/>
      <c r="U550" s="18"/>
      <c r="V550" s="18"/>
      <c r="W550" s="18"/>
      <c r="X550" s="21"/>
      <c r="Y550" s="20" t="s">
        <v>2023</v>
      </c>
      <c r="Z550" s="13" t="str">
        <f t="shared" si="1"/>
        <v>{
    "id": "M3-MyM-13c-I-2-EN",
    "stimulus": "&lt;p&gt;Select the equality with which the area of this rectangle can be calculated.&lt;/p&gt;&lt;div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"&lt;p&gt;The area of a rectangle is calculated by multiplying the base by the height.&lt;/p&gt;",
    "feedback": "&lt;p&gt;The area of a rectangle is calculated by multiplying the base by the height. In this case:&lt;/p&gt;&lt;p style=\"text-align: center\"&gt;Area = base × height = {{T1}} × ({{Q1}} + {{T2}}) cm&lt;sup&gt;2&lt;/sup&gt;&lt;/p&gt;&lt;p&gt;To solve these calculations, apply the distributive property:&lt;/p&gt;&lt;p style=\"text-align: center\"&gt;Area = base × height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"Area = {{T1}} × ({{Q1}} + {{T2}}) = {{T1}} × {{Q1}} + {{T1}} × {{T2}} cm&lt;sup&gt;2&lt;/sup&gt;"
            },
            {
                "name": "A2",
                "label": "Area = {{T1}} × ({{Q1}} + {{T2}}) = {{T1}} + {{Q1}} × {{T1}} + {{T2}} cm&lt;sup&gt;2&lt;/sup&gt;",
                "incorrect": true
            },
            {
                "name": "A3",
                "label": "Area = {{T1}} × ({{Q1}} + {{T2}}) = {{T1}} + {{Q1}} + {{T1}} + {{T2}} cm&lt;sup&gt;2&lt;/sup&gt;",
                "incorrect": true
            },
            {
                "name": "A4",
                "label": "Area = {{T1}} × ({{Q1}} + {{T2}}) = {{T1}} × {{Q1}} × {{T1}} × {{T2}} cm&lt;sup&gt;2&lt;/sup&gt;",
                "incorrect": true
            },
            {
                "name": "A5",
                "label": "Area = {{T1}} × ({{Q1}} + {{T2}}) = {{T1}} × {{Q1}} − {{T1}} × {{T2}} cm&lt;sup&gt;2&lt;/sup&gt;",
                "incorrect": true
            }
        ],
        "uniques": true
    },
    "algorithm": {
        "name": "trueFalse",
        "template": "Multiple choice – standard",
        "params": {
            "countCorrect": 1,
            "countIncorrect": 2,
            "showCheckIcon": true
        }
    }
}</v>
      </c>
      <c r="AA550" s="8" t="s">
        <v>2725</v>
      </c>
      <c r="AB550" s="21" t="str">
        <f t="shared" si="2"/>
        <v>M3-MyM-13c-I-2</v>
      </c>
      <c r="AC550" s="21" t="str">
        <f t="shared" si="3"/>
        <v>M3-MyM-13c-I-2-EN</v>
      </c>
      <c r="AD550" s="20" t="s">
        <v>47</v>
      </c>
      <c r="AE550" s="23"/>
      <c r="AF550" s="9" t="s">
        <v>48</v>
      </c>
      <c r="AG550" s="9" t="s">
        <v>49</v>
      </c>
    </row>
    <row r="551" ht="112.5" customHeight="1">
      <c r="A551" s="9" t="s">
        <v>2713</v>
      </c>
      <c r="B551" s="77" t="s">
        <v>2714</v>
      </c>
      <c r="C551" s="9" t="s">
        <v>50</v>
      </c>
      <c r="D551" s="10" t="s">
        <v>36</v>
      </c>
      <c r="E551" s="11"/>
      <c r="F551" s="22" t="s">
        <v>2726</v>
      </c>
      <c r="G551" s="22"/>
      <c r="H551" s="36"/>
      <c r="I551" s="23" t="s">
        <v>428</v>
      </c>
      <c r="J551" s="23" t="s">
        <v>92</v>
      </c>
      <c r="K551" s="24" t="s">
        <v>2319</v>
      </c>
      <c r="L551" s="24" t="s">
        <v>2727</v>
      </c>
      <c r="M551" s="25" t="s">
        <v>42</v>
      </c>
      <c r="N551" s="32" t="s">
        <v>2682</v>
      </c>
      <c r="O551" s="33" t="s">
        <v>2728</v>
      </c>
      <c r="P551" s="59"/>
      <c r="Q551" s="21"/>
      <c r="R551" s="18"/>
      <c r="S551" s="18"/>
      <c r="T551" s="18"/>
      <c r="U551" s="18"/>
      <c r="V551" s="18"/>
      <c r="W551" s="18"/>
      <c r="X551" s="21"/>
      <c r="Y551" s="20" t="s">
        <v>2023</v>
      </c>
      <c r="Z551" s="13" t="str">
        <f t="shared" si="1"/>
        <v>{
    "id": "M3-MyM-13c-E-1-EN",
    "stimulus": "&lt;p&gt;Complete the following operations to calculate the area of this rectangle.&lt;/p&gt;&lt;div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"template": "&lt;p style=\"text-align: center\"&gt;Area = {{T1}} × ({{Q1}} + {{T1}}) = {{T1}} × {{Q1}} + {{T1}} × {{T1}} = {{response}} + {{T2}}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{{T1}}) cm&lt;sup&gt;2&lt;/sup&gt;&lt;/p&gt;&lt;p&gt;To solve these calculations, apply the distributive property:&lt;/p&gt;&lt;p style=\"text-align: center\"&gt;Area = base × height. = {{T1}} × ({{Q1}} + {{T1}}) = {{T1}} × {{Q1}} + {{T1}} × {{T1}} = {{A1}} + {{T2}} = {{A2}} cm&lt;sup&gt;2&lt;/sup&gt;&lt;/p&gt;",
    "seed": {
        "parameters": [
            {
                "name": "Q1",
                "label": null,
                "min": 5,
                "max": 20,
                "step": 1
            }
        ],
        "calculated": [
            {
                "name": "T1",
                "label": "{{function}}",
                "function": "2*{{Q1}}",
                "temp": true
            },
            {
                "name": "T2",
                "label": "{{function}}",
                "function": "4*{{Q1}}*{{Q1}}",
                "temp": true
            },
            {
                "name": "A1",
                "label": "{{function}}",
                "function": "{{Q1}}*{{T1}}"
            },
            {
                "name": "A2",
                "label": "{{function}}",
                "function": "{{T1}}*({{Q1}}+{{T1}})"
            }
        ],
        "uniques": true
    },
    "algorithm": {
        "name": "calculateOperation",
        "params": {
            "method": "equivLiteral",
            "keyboard": "NUMERICAL"
        }
    }
}</v>
      </c>
      <c r="AA551" s="8" t="s">
        <v>2729</v>
      </c>
      <c r="AB551" s="21" t="str">
        <f t="shared" si="2"/>
        <v>M3-MyM-13c-E-1</v>
      </c>
      <c r="AC551" s="21" t="str">
        <f t="shared" si="3"/>
        <v>M3-MyM-13c-E-1-EN</v>
      </c>
      <c r="AD551" s="20" t="s">
        <v>47</v>
      </c>
      <c r="AE551" s="23"/>
      <c r="AF551" s="9" t="s">
        <v>48</v>
      </c>
      <c r="AG551" s="9" t="s">
        <v>49</v>
      </c>
    </row>
    <row r="552" ht="112.5" customHeight="1">
      <c r="A552" s="9" t="s">
        <v>2713</v>
      </c>
      <c r="B552" s="77" t="s">
        <v>2714</v>
      </c>
      <c r="C552" s="9" t="s">
        <v>50</v>
      </c>
      <c r="D552" s="10" t="s">
        <v>36</v>
      </c>
      <c r="E552" s="11"/>
      <c r="F552" s="22" t="s">
        <v>2730</v>
      </c>
      <c r="G552" s="22"/>
      <c r="H552" s="36"/>
      <c r="I552" s="23" t="s">
        <v>428</v>
      </c>
      <c r="J552" s="23" t="s">
        <v>92</v>
      </c>
      <c r="K552" s="24" t="s">
        <v>2319</v>
      </c>
      <c r="L552" s="24" t="s">
        <v>2731</v>
      </c>
      <c r="M552" s="25" t="s">
        <v>42</v>
      </c>
      <c r="N552" s="32" t="s">
        <v>2682</v>
      </c>
      <c r="O552" s="33" t="s">
        <v>2732</v>
      </c>
      <c r="P552" s="59"/>
      <c r="Q552" s="21"/>
      <c r="R552" s="18"/>
      <c r="S552" s="18"/>
      <c r="T552" s="18"/>
      <c r="U552" s="18"/>
      <c r="V552" s="18"/>
      <c r="W552" s="18"/>
      <c r="X552" s="21"/>
      <c r="Y552" s="20" t="s">
        <v>2023</v>
      </c>
      <c r="Z552" s="13" t="str">
        <f t="shared" si="1"/>
        <v>{
    "id": "M3-MyM-13c-E-2-EN",
    "stimulus": "&lt;p&gt;Complete the following operations to calculate the area of this rectangle.&lt;/p&gt;&lt;div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"template": "&lt;p style=\"text-align: center\"&gt;Area = {{T1}} × ({{Q1}} + {{T2}}) = {{T1}} × {{Q1}} + {{T1}} × {{T2}} = {{response}} + {{T3}}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{{T2}}) cm&lt;sup&gt;2&lt;/sup&gt;&lt;/p&gt;&lt;p&gt;To solve these calculations, apply the distributive property:&lt;/p&gt;&lt;p style=\"text-align: center\"&gt;Area = base × height = {{T1}} × ({{Q1}} + {{T2}}) = {{T1}} × {{Q1}} + {{T1}} × {{T2}} = {{A1}} + {{T3}} = {{A2}} cm&lt;sup&gt;2&lt;/sup&gt;&lt;/p&gt;",
    "seed": {
        "parameters": [
            {
                "name": "Q1",
                "label": null,
                "min": 5,
                "max": 20,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v>
      </c>
      <c r="AA552" s="8" t="s">
        <v>2733</v>
      </c>
      <c r="AB552" s="21" t="str">
        <f t="shared" si="2"/>
        <v>M3-MyM-13c-E-2</v>
      </c>
      <c r="AC552" s="21" t="str">
        <f t="shared" si="3"/>
        <v>M3-MyM-13c-E-2-EN</v>
      </c>
      <c r="AD552" s="20" t="s">
        <v>47</v>
      </c>
      <c r="AE552" s="23"/>
      <c r="AF552" s="9" t="s">
        <v>48</v>
      </c>
      <c r="AG552" s="9" t="s">
        <v>49</v>
      </c>
    </row>
    <row r="553" ht="112.5" customHeight="1">
      <c r="A553" s="9" t="s">
        <v>2713</v>
      </c>
      <c r="B553" s="77" t="s">
        <v>2714</v>
      </c>
      <c r="C553" s="9" t="s">
        <v>68</v>
      </c>
      <c r="D553" s="10" t="s">
        <v>36</v>
      </c>
      <c r="E553" s="11"/>
      <c r="F553" s="22" t="s">
        <v>2734</v>
      </c>
      <c r="G553" s="22"/>
      <c r="H553" s="36"/>
      <c r="I553" s="23" t="s">
        <v>428</v>
      </c>
      <c r="J553" s="23" t="s">
        <v>92</v>
      </c>
      <c r="K553" s="24" t="s">
        <v>2735</v>
      </c>
      <c r="L553" s="24" t="s">
        <v>2731</v>
      </c>
      <c r="M553" s="25" t="s">
        <v>42</v>
      </c>
      <c r="N553" s="59" t="s">
        <v>2682</v>
      </c>
      <c r="O553" s="33" t="s">
        <v>2732</v>
      </c>
      <c r="P553" s="18"/>
      <c r="Q553" s="21"/>
      <c r="R553" s="8"/>
      <c r="S553" s="8"/>
      <c r="T553" s="8"/>
      <c r="U553" s="8"/>
      <c r="V553" s="8"/>
      <c r="W553" s="18"/>
      <c r="X553" s="21"/>
      <c r="Y553" s="20" t="s">
        <v>2023</v>
      </c>
      <c r="Z553" s="13" t="str">
        <f t="shared" si="1"/>
        <v>{
    "id": "M3-MyM-13c-A-1-EN",
    "stimulus": "&lt;p&gt;To prepare for a family reunion, Enric has put together two tables with the measures in the image below. Complete these operations to calculate the total area of the tables.&lt;/p&gt;&lt;div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
    "template": "&lt;p style=\"text-align: center\"&gt;Area = {{T1}} × ({{Q1}} + {{T2}}) = {{T1}} × {{Q1}} + {{T1}} × {{T2}} = {{response}} + {{T3}} = {{response}} cm&lt;sup&gt;2&lt;/sup&gt;&lt;/p&gt;",
    "hint": "&lt;p&gt;The area of a rectangle is calculated by multiplying the base by the height.&lt;/p&gt;",
    "feedback": "&lt;p&gt;The area of a rectangle is calculated by multiplying the base by the height. In this case:&lt;/p&gt;&lt;p style=\"text-align: center\"&gt;Area = height × base = {{T1}} × ({{Q1}} + {{T2}}) cm&lt;sup&gt;2&lt;/sup&gt;&lt;/p&gt;&lt;p&gt;To solve these calculations, apply the distributive property:&lt;/p&gt;&lt;p style=\"text-align: center\"&gt;Area = base × height = {{T1}} × ({{Q1}} + {{T2}}) = {{T1}} × {{Q1}} + {{T1}} × {{T2}} = {{A1}} + {{T3}} = {{A2}} cm&lt;sup&gt;2&lt;/sup&gt;&lt;/p&gt;",
    "seed": {
        "parameters": [
            {
                "name": "Q1",
                "label": null,
                "min": 45,
                "max": 65,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v>
      </c>
      <c r="AA553" s="8" t="s">
        <v>2736</v>
      </c>
      <c r="AB553" s="21" t="str">
        <f t="shared" si="2"/>
        <v>M3-MyM-13c-A-1</v>
      </c>
      <c r="AC553" s="21" t="str">
        <f t="shared" si="3"/>
        <v>M3-MyM-13c-A-1-EN</v>
      </c>
      <c r="AD553" s="20" t="s">
        <v>47</v>
      </c>
      <c r="AE553" s="23"/>
      <c r="AF553" s="9" t="s">
        <v>48</v>
      </c>
      <c r="AG553" s="9" t="s">
        <v>49</v>
      </c>
    </row>
    <row r="554" ht="112.5" customHeight="1">
      <c r="A554" s="9" t="s">
        <v>2713</v>
      </c>
      <c r="B554" s="77" t="s">
        <v>2714</v>
      </c>
      <c r="C554" s="9" t="s">
        <v>68</v>
      </c>
      <c r="D554" s="10" t="s">
        <v>36</v>
      </c>
      <c r="E554" s="11"/>
      <c r="F554" s="22" t="s">
        <v>2737</v>
      </c>
      <c r="G554" s="22"/>
      <c r="H554" s="36"/>
      <c r="I554" s="23" t="s">
        <v>428</v>
      </c>
      <c r="J554" s="23" t="s">
        <v>92</v>
      </c>
      <c r="K554" s="24" t="s">
        <v>2738</v>
      </c>
      <c r="L554" s="22" t="s">
        <v>2739</v>
      </c>
      <c r="M554" s="25" t="s">
        <v>42</v>
      </c>
      <c r="N554" s="59" t="s">
        <v>2682</v>
      </c>
      <c r="O554" s="33" t="s">
        <v>2740</v>
      </c>
      <c r="P554" s="18"/>
      <c r="Q554" s="21"/>
      <c r="R554" s="8"/>
      <c r="S554" s="8"/>
      <c r="T554" s="8"/>
      <c r="U554" s="8"/>
      <c r="V554" s="8"/>
      <c r="W554" s="18"/>
      <c r="X554" s="21"/>
      <c r="Y554" s="20" t="s">
        <v>2023</v>
      </c>
      <c r="Z554" s="13" t="str">
        <f t="shared" si="1"/>
        <v>{
    "id": "M3-MyM-13c-A-2-EN",
    "stimulus": "&lt;p&gt;During the renovation of her house, Micaela has enlarged her room so that it has the measures in the image below. Complete these operations to calculate the new area of the room.&lt;/p&gt;&lt;div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
    "template": "&lt;p style=\"text-align: center\"&gt;Area = {{Q1}} × ({{Q1}} + {{T1}}) = {{Q1}} × {{Q1}} + {{Q1}} × {{T1}} = {{T2}} + {{response}} = {{response}} m&lt;sup&gt;2&lt;/sup&gt;&lt;/p&gt;",
    "hint": "&lt;p&gt;The area of a rectangle is calculated by multiplying the base by the height.&lt;/p&gt;",
    "feedback": "&lt;p&gt;The area of a rectangle is calculated by multiplying the base by the height. In this case:&lt;/p&gt;&lt;p style=\"text-align: center\"&gt;Area = height × base = {{Q1}} × ({{Q1}} + {{T1}}) m&lt;sup&gt;2&lt;/sup&gt;&lt;/p&gt;&lt;p&gt;To solve these calculations, apply the distributive property:&lt;/p&gt;&lt;p style=\"text-align: center\"&gt;Area = {{Q1}} × ({{Q1}} + {{T1}}) = {{Q1}} × {{Q1}} + {{Q1}} × {{T1}} = {{T2}} + {{A1}} = {{A2}} m&lt;sup&gt;2&lt;/sup&gt;&lt;/p&gt;",
    "seed": {
        "parameters": [
            {
                "name": "Q1",
                "label": null,
                "min": 3,
                "max": 6,
                "step": 1
            }
        ],
        "calculated": [
            {
                "name": "T1",
                "label": "{{function}}",
                "function": "2*{{Q1}}",
                "temp": true
            },
            {
                "name": "T2",
                "label": "{{function}}",
                "function": "{{Q1}}*{{Q1}}",
                "temp": true
            },
            {
                "name": "A1",
                "label": "{{function}}",
                "function": "{{Q1}}*{{T1}}"
            },
            {
                "name": "A2",
                "label": "{{function}}",
                "function": "{{Q1}}*({{Q1}}+{{T1}})"
            }
        ],
        "uniques": true
    },
    "algorithm": {
        "name": "calculateOperation",
        "params": {
            "method": "equivLiteral",
            "keyboard": "NUMERICAL"
        }
    }
}</v>
      </c>
      <c r="AA554" s="8" t="s">
        <v>2741</v>
      </c>
      <c r="AB554" s="21" t="str">
        <f t="shared" si="2"/>
        <v>M3-MyM-13c-A-2</v>
      </c>
      <c r="AC554" s="21" t="str">
        <f t="shared" si="3"/>
        <v>M3-MyM-13c-A-2-EN</v>
      </c>
      <c r="AD554" s="20" t="s">
        <v>47</v>
      </c>
      <c r="AE554" s="23"/>
      <c r="AF554" s="9" t="s">
        <v>48</v>
      </c>
      <c r="AG554" s="9" t="s">
        <v>49</v>
      </c>
    </row>
    <row r="555" ht="112.5" customHeight="1">
      <c r="A555" s="9" t="s">
        <v>2713</v>
      </c>
      <c r="B555" s="77" t="s">
        <v>2714</v>
      </c>
      <c r="C555" s="9" t="s">
        <v>68</v>
      </c>
      <c r="D555" s="10" t="s">
        <v>36</v>
      </c>
      <c r="E555" s="11"/>
      <c r="F555" s="22" t="s">
        <v>2742</v>
      </c>
      <c r="G555" s="22"/>
      <c r="H555" s="36"/>
      <c r="I555" s="23" t="s">
        <v>428</v>
      </c>
      <c r="J555" s="23" t="s">
        <v>92</v>
      </c>
      <c r="K555" s="24" t="s">
        <v>2743</v>
      </c>
      <c r="L555" s="24" t="s">
        <v>2731</v>
      </c>
      <c r="M555" s="25" t="s">
        <v>42</v>
      </c>
      <c r="N555" s="59" t="s">
        <v>2682</v>
      </c>
      <c r="O555" s="33" t="s">
        <v>2744</v>
      </c>
      <c r="P555" s="18"/>
      <c r="Q555" s="21"/>
      <c r="R555" s="8"/>
      <c r="S555" s="8"/>
      <c r="T555" s="8"/>
      <c r="U555" s="8"/>
      <c r="V555" s="8"/>
      <c r="W555" s="18"/>
      <c r="X555" s="21"/>
      <c r="Y555" s="20" t="s">
        <v>2023</v>
      </c>
      <c r="Z555" s="13" t="str">
        <f t="shared" si="1"/>
        <v>{
    "id": "M3-MyM-13c-A-3-EN",
    "stimulus": "&lt;p&gt;Since the pool he was going to build seemed small, Darius had it enlarged to have the dimensions shown in the picture below. Complete these operations to calculate the new area of the pool.&lt;/p&gt;&lt;div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
    "template": "&lt;p style=\"text-align: center\"&gt;Area = {{T1}} × ({{Q1}} + {{T2}}) = {{T1}} × {{Q1}} + {{T1}} × {{T2}} = {{response}} + {{T3}} = {{response}} m&lt;sup&gt;2&lt;/sup&gt;&lt;/p&gt;",
    "hint": "&lt;p&gt;The area of a rectangle is calculated by multiplying the base by the height.&lt;/p&gt;",
    "feedback": "&lt;p&gt;The area of a rectangle is calculated by multiplying the base by the height. In this case:&lt;/p&gt;&lt;p style=\"text-align: center\"&gt;Area = height × base = {{T1}} × ({{Q1}} + {{T2}}) m&lt;sup&gt;2&lt;/sup&gt;&lt;/p&gt;&lt;p&gt;To solve these calculations, apply the distributive property:&lt;/p&gt;&lt;p style=\"text-align: center\"&gt;Area = base × height = {{T1}} × ({{Q1}} + {{T2}}) = {{T1}} × {{Q1}} + {{T1}} × {{T2}} = {{A1}} + {{T3}} = {{A2}} m&lt;sup&gt;2&lt;/sup&gt;&lt;/p&gt;",
    "seed": {
        "parameters": [
            {
                "name": "Q1",
                "label": null,
                "min": 1,
                "max": 4,
                "step": 1
            }
        ],
        "calculated": [
            {
                "name": "T1",
                "label": "{{function}}",
                "function": "2*{{Q1}}",
                "temp": true
            },
            {
                "name": "T2",
                "label": "{{function}}",
                "function": "3*{{Q1}}",
                "temp": true
            },
            {
                "name": "T3",
                "label": "{{function}}",
                "function": "{{T1}}*{{T2}}",
                "temp": true
            },
            {
                "name": "A1",
                "label": "{{function}}",
                "function": "{{Q1}}*{{T1}}"
            },
            {
                "name": "A2",
                "label": "{{function}}",
                "function": "{{T1}}*({{Q1}}+{{T2}})"
            }
        ],
        "uniques": true
    },
    "algorithm": {
        "name": "calculateOperation",
        "params": {
            "method": "equivLiteral",
            "keyboard": "NUMERICAL"
        }
    }
}</v>
      </c>
      <c r="AA555" s="8" t="s">
        <v>2745</v>
      </c>
      <c r="AB555" s="21" t="str">
        <f t="shared" si="2"/>
        <v>M3-MyM-13c-A-3</v>
      </c>
      <c r="AC555" s="21" t="str">
        <f t="shared" si="3"/>
        <v>M3-MyM-13c-A-3-EN</v>
      </c>
      <c r="AD555" s="20" t="s">
        <v>47</v>
      </c>
      <c r="AE555" s="23"/>
      <c r="AF555" s="9" t="s">
        <v>48</v>
      </c>
      <c r="AG555" s="9" t="s">
        <v>49</v>
      </c>
    </row>
    <row r="556" ht="112.5" customHeight="1">
      <c r="A556" s="9" t="s">
        <v>2746</v>
      </c>
      <c r="B556" s="77" t="s">
        <v>2747</v>
      </c>
      <c r="C556" s="9" t="s">
        <v>35</v>
      </c>
      <c r="D556" s="10" t="s">
        <v>36</v>
      </c>
      <c r="E556" s="11"/>
      <c r="F556" s="13" t="s">
        <v>2748</v>
      </c>
      <c r="G556" s="13"/>
      <c r="H556" s="8"/>
      <c r="I556" s="20" t="s">
        <v>428</v>
      </c>
      <c r="J556" s="20" t="s">
        <v>309</v>
      </c>
      <c r="K556" s="13" t="s">
        <v>2749</v>
      </c>
      <c r="L556" s="13" t="s">
        <v>2750</v>
      </c>
      <c r="M556" s="20" t="s">
        <v>322</v>
      </c>
      <c r="N556" s="8"/>
      <c r="O556" s="8"/>
      <c r="P556" s="18"/>
      <c r="Q556" s="21"/>
      <c r="R556" s="22"/>
      <c r="S556" s="22" t="s">
        <v>2751</v>
      </c>
      <c r="T556" s="22" t="s">
        <v>2752</v>
      </c>
      <c r="U556" s="22" t="s">
        <v>2753</v>
      </c>
      <c r="V556" s="18"/>
      <c r="W556" s="18"/>
      <c r="X556" s="21"/>
      <c r="Y556" s="20" t="s">
        <v>2023</v>
      </c>
      <c r="Z556" s="13" t="str">
        <f t="shared" si="1"/>
        <v>{
    "id": "M3-MyM-13d-I-1-EN",
    "seed": {
        "parameters": [
            {
                "name": "Q1",
                "label": null,
                "list": [
                    2,
                    3,
                    4,
                    5
                ]
            },
            {
                "name": "Q2",
                "label": null,
                "min": 1,
                "max": 10,
                "step": 1
            },
            {
                "name": "Q3",
                "label": null,
                "min": 1,
                "max": 10,
                "step": 1
            },
            {
                "name": "Q4",
                "label": null,
                "min": 1,
                "max": 10,
                "step": 1
            },
            {
                "name": "Q5",
                "label": null,
                "min": 1,
                "max": 10,
                "step": 1
            }
        ],
        "uniques": true
    },
    "scaffolding": [
        {
            "id": "step-0",
            "stimulus": "&lt;p&gt;Select the area of the following figure.&lt;/p&gt;&lt;div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"Area = {{T4}} cm&lt;sup&gt;2&lt;/sup&gt;"
                    },
                    {
                        "name": "A2",
                        "label": "Area = {{T5}} cm&lt;sup&gt;2&lt;/sup&gt;",
                        "incorrect": true
                    },
                    {
                        "name": "A3",
                        "label": "Area = {{T6}} cm&lt;sup&gt;2&lt;/sup&gt;",
                        "incorrect": true
                    },
                    {
                        "name": "A4",
                        "label": "Area = {{T7}} cm&lt;sup&gt;2&lt;/sup&gt;",
                        "incorrect": true
                    },
                    {
                        "name": "A5",
                        "label": "Area = {{T8}} cm&lt;sup&gt;2&lt;/sup&gt;",
                        "incorrect": true
                    }
                ]
            },
            "algorithm": {
                "name": "trueFalse",
                "template": "Multiple choice – standard",
                "params": {
                    "countCorrect": 1,
                    "countIncorrect": 2,
                    "showCheckIcon": false,
                    "columns": 3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center\"&gt;Area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v>
      </c>
      <c r="AA556" s="8" t="s">
        <v>2754</v>
      </c>
      <c r="AB556" s="21" t="str">
        <f t="shared" si="2"/>
        <v>M3-MyM-13d-I-1</v>
      </c>
      <c r="AC556" s="21" t="str">
        <f t="shared" si="3"/>
        <v>M3-MyM-13d-I-1-EN</v>
      </c>
      <c r="AD556" s="20" t="s">
        <v>47</v>
      </c>
      <c r="AE556" s="23"/>
      <c r="AF556" s="9" t="s">
        <v>48</v>
      </c>
      <c r="AG556" s="9" t="s">
        <v>49</v>
      </c>
    </row>
    <row r="557" ht="112.5" customHeight="1">
      <c r="A557" s="9" t="s">
        <v>2746</v>
      </c>
      <c r="B557" s="77" t="s">
        <v>2747</v>
      </c>
      <c r="C557" s="9" t="s">
        <v>35</v>
      </c>
      <c r="D557" s="10" t="s">
        <v>36</v>
      </c>
      <c r="E557" s="11"/>
      <c r="F557" s="13" t="s">
        <v>2755</v>
      </c>
      <c r="G557" s="13"/>
      <c r="H557" s="8"/>
      <c r="I557" s="20" t="s">
        <v>428</v>
      </c>
      <c r="J557" s="20" t="s">
        <v>309</v>
      </c>
      <c r="K557" s="13" t="s">
        <v>2756</v>
      </c>
      <c r="L557" s="13" t="s">
        <v>2757</v>
      </c>
      <c r="M557" s="20" t="s">
        <v>322</v>
      </c>
      <c r="N557" s="8"/>
      <c r="O557" s="8"/>
      <c r="P557" s="18"/>
      <c r="Q557" s="21"/>
      <c r="R557" s="22"/>
      <c r="S557" s="22" t="s">
        <v>2758</v>
      </c>
      <c r="T557" s="22" t="s">
        <v>2759</v>
      </c>
      <c r="U557" s="22" t="s">
        <v>2760</v>
      </c>
      <c r="V557" s="18"/>
      <c r="W557" s="18"/>
      <c r="X557" s="21"/>
      <c r="Y557" s="20" t="s">
        <v>2023</v>
      </c>
      <c r="Z557" s="13" t="str">
        <f t="shared" si="1"/>
        <v>{
    "id": "M3-MyM-13d-I-2-EN",
    "seed": {
        "parameters": [
            {
                "name": "Q1",
                "label": null,
                "list": [
                    2,
                    3,
                    4,
                    5
                ]
            },
            {
                "name": "Q2",
                "label": null,
                "min": 1,
                "max": 10,
                "step": 1
            },
            {
                "name": "Q3",
                "label": null,
                "min": 1,
                "max": 10,
                "step": 1
            },
            {
                "name": "Q4",
                "label": null,
                "min": 1,
                "max": 10,
                "step": 1
            },
            {
                "name": "Q5",
                "label": null,
                "min": 1,
                "max": 10,
                "step": 1
            }
        ],
        "uniques": true
    },
    "scaffolding": [
        {
            "id": "step-0",
            "stimulus": "&lt;p&gt;Select the area of the following figure.&lt;/p&gt;&lt;div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
            "seed": {
                "calculated": [
                    {
                        "name": "T1",
                        "label": "{{function}}",
                        "function": "2*{{Q1}}",
                        "temp": true
                    },
                    {
                        "name": "T2",
                        "label": "{{function}}",
                        "function": "4*{{Q1}}",
                        "temp": true
                    },
                    {
                        "name": "T3",
                        "label": "{{function}}",
                        "function": "3*{{Q1}}",
                        "temp": true
                    },
                    {
                        "name": "T4",
                        "label": "{{function}}",
                        "function": "9*{{Q1}}*{{Q1}}",
                        "temp": true
                    },
                    {
                        "name": "T5",
                        "label": "{{function}}",
                        "function": "9*{{Q1}}*{{Q1}}+{{Q2}}",
                        "temp": true
                    },
                    {
                        "name": "T6",
                        "label": "{{function}}",
                        "function": "9*{{Q1}}*{{Q1}}+{{Q3}}",
                        "temp": true
                    },
                    {
                        "name": "T7",
                        "label": "{{function}}",
                        "function": "9*{{Q1}}*{{Q1}}-{{Q4}}",
                        "temp": true
                    },
                    {
                        "name": "T8",
                        "label": "{{function}}",
                        "function": "9*{{Q1}}*{{Q1}}-{{Q5}}",
                        "temp": true
                    },
                    {
                        "name": "A1",
                        "label": "Area = {{T4}} cm&lt;sup&gt;2&lt;/sup&gt;"
                    },
                    {
                        "name": "A2",
                        "label": "Area = {{T5}} cm&lt;sup&gt;2&lt;/sup&gt;",
                        "incorrect": true
                    },
                    {
                        "name": "A3",
                        "label": "Area = {{T6}} cm&lt;sup&gt;2&lt;/sup&gt;",
                        "incorrect": true
                    },
                    {
                        "name": "A4",
                        "label": "Area = {{T7}} cm&lt;sup&gt;2&lt;/sup&gt;",
                        "incorrect": true
                    },
                    {
                        "name": "A5",
                        "label": "Area = {{T8}} cm&lt;sup&gt;2&lt;/sup&gt;",
                        "incorrect": true
                    }
                ]
            },
            "algorithm": {
                "name": "trueFalse",
                "template": "Multiple choice – standard",
                "params": {
                    "countCorrect": 1,
                    "countIncorrect": 2,
                    "showCheckIcon": false,
                    "columns": 3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
            "seed": {
                "calculated": [
                    {
                        "name": "T1",
                        "label": "{{function}}",
                        "function": "2*{{Q1}}",
                        "temp": true
                    },
                    {
                        "name": "T3",
                        "label": "{{function}}",
                        "function": "3*{{Q1}}",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"T11",
                        "label": "{{function}}",
                        "function": "3*{{Q1}}",
                        "temp": true
                    },
                    {
                        "name": "T1",
                        "label": "{{function}}",
                        "function": "2*{{Q1}}",
                        "temp": true
                    },
                    {
                        "name": "T3",
                        "label": "{{function}}",
                        "function": "3*{{Q1}}",
                        "temp": true
                    },
                    {
                        "name": "2-A2",
                        "label": "{{function}}",
                        "function": "6*{{Q1}}*{{Q1}}"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
            "template": "&lt;p style=\"text-align: center\"&gt;Area = {{T9}} cm&lt;sup&gt;2&lt;/sup&gt; + {{T10}} cm&lt;sup&gt;2&lt;/sup&gt; = {{response}} cm&lt;sup&gt;2&lt;/sup&gt;&lt;/p&gt;",
            "seed": {
                "calculated": [
                    {
                        "name": "T1",
                        "label": "{{function}}",
                        "function": "2*{{Q1}}",
                        "temp": true
                    },
                    {
                        "name": "T3",
                        "label": "{{function}}",
                        "function": "3*{{Q1}}",
                        "temp": true
                    },
                    {
                        "name": "T9",
                        "label": "{{function}}",
                        "function": "6*{{Q1}}*{{Q1}}",
                        "temp": true
                    },
                    {
                        "name": "T10",
                        "label": "{{function}}",
                        "function": "3*{{Q1}}*{{Q1}}",
                        "temp": true
                    },
                    {
                        "name": "T11",
                        "label": "{{function}}",
                        "function": "3*{{Q1}}",
                        "temp": true
                    },
                    {
                        "name": "3-A4",
                        "label": "{{function}}",
                        "function": "9*{{Q1}}*{{Q1}}"
                    }
                ]
            },
            "algorithm": {
                "name": "calculateOperation",
                "params": {
                    "method": "equivLiteral",
                    "keyboard": "NUMERICAL"
                }
            }
        }
    ]
}</v>
      </c>
      <c r="AA557" s="8" t="s">
        <v>2761</v>
      </c>
      <c r="AB557" s="21" t="str">
        <f t="shared" si="2"/>
        <v>M3-MyM-13d-I-2</v>
      </c>
      <c r="AC557" s="21" t="str">
        <f t="shared" si="3"/>
        <v>M3-MyM-13d-I-2-EN</v>
      </c>
      <c r="AD557" s="20" t="s">
        <v>47</v>
      </c>
      <c r="AE557" s="23"/>
      <c r="AF557" s="9" t="s">
        <v>48</v>
      </c>
      <c r="AG557" s="9" t="s">
        <v>49</v>
      </c>
    </row>
    <row r="558" ht="112.5" customHeight="1">
      <c r="A558" s="9" t="s">
        <v>2746</v>
      </c>
      <c r="B558" s="77" t="s">
        <v>2747</v>
      </c>
      <c r="C558" s="9" t="s">
        <v>50</v>
      </c>
      <c r="D558" s="10" t="s">
        <v>36</v>
      </c>
      <c r="E558" s="11"/>
      <c r="F558" s="13" t="s">
        <v>2762</v>
      </c>
      <c r="G558" s="13"/>
      <c r="H558" s="8"/>
      <c r="I558" s="20" t="s">
        <v>428</v>
      </c>
      <c r="J558" s="20" t="s">
        <v>92</v>
      </c>
      <c r="K558" s="13" t="s">
        <v>2763</v>
      </c>
      <c r="L558" s="13" t="s">
        <v>2764</v>
      </c>
      <c r="M558" s="20" t="s">
        <v>322</v>
      </c>
      <c r="N558" s="8"/>
      <c r="O558" s="8"/>
      <c r="P558" s="18"/>
      <c r="Q558" s="21"/>
      <c r="R558" s="22"/>
      <c r="S558" s="22" t="s">
        <v>2765</v>
      </c>
      <c r="T558" s="22" t="s">
        <v>2766</v>
      </c>
      <c r="U558" s="22" t="s">
        <v>2767</v>
      </c>
      <c r="V558" s="18"/>
      <c r="W558" s="18"/>
      <c r="X558" s="21"/>
      <c r="Y558" s="20" t="s">
        <v>2023</v>
      </c>
      <c r="Z558" s="13" t="str">
        <f t="shared" si="1"/>
        <v>{
    "id": "M3-MyM-13d-E-1-EN",
    "seed": {
        "parameters": [
            {
                "name": "Q1",
                "label": null,
                "list": [
                    2,
                    3,
                    4,
                    5
                ]
            }
        ],
        "uniques": true
    },
    "scaffolding": [
        {
            "id": "step-0",
            "stimulus": "&lt;p&gt;Calculate the area of the following polygon.&lt;/p&gt;&lt;div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
            "template": "Its area measures {{response}} cm&lt;sup&gt;2&lt;/sup&gt;.",
            "seed": {
                "calculated": [
                    {
                        "name": "T1",
                        "label": "{{function}}",
                        "function": "2*{{Q1}}",
                        "temp": true
                    },
                    {
                        "name": "A1",
                        "label": "{{function}}",
                        "function": "5*{{Q1}}*{{Q1}}"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
            "seed": {
                "calculated": [
                    {
                        "name": "T1",
                        "label": "{{function}}",
                        "function": "2*{{Q1}}",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"3*{{Q1}}",
                        "temp": true
                    },
                    {
                        "name": "2-A2",
                        "label": "{{function}}",
                        "function": "3*{{Q1}}*{{Q1}}"
                    },
                    {
                        "name": "2-A3",
                        "label": "{{function}}",
                        "function": "2*{{Q1}}*{{Q1}}"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
            "template": "&lt;p style=\"text-align: center\"&gt;Area = {{T3}} cm&lt;sup&gt;2&lt;/sup&gt; + {{T4}} cm&lt;sup&gt;2&lt;/sup&gt; = {{response}} cm&lt;sup&gt;2&lt;/sup&gt;&lt;/p&gt;",
            "seed": {
                "calculated": [
                    {
                        "name": "T1",
                        "label": "{{function}}",
                        "function": "2*{{Q1}}",
                        "temp": true
                    },
                    {
                        "name": "T2",
                        "label": "{{function}}",
                        "function": "3*{{Q1}}",
                        "temp": true
                    },
                    {
                        "name": "T3",
                        "label": "{{function}}",
                        "function": "3*{{Q1}}*{{Q1}}",
                        "temp": true
                    },
                    {
                        "name": "T4",
                        "label": "{{function}}",
                        "function": "2*{{Q1}}*{{Q1}}",
                        "temp": true
                    },
                    {
                        "name": "3-A4",
                        "label": "{{function}}",
                        "function": "5*{{Q1}}*{{Q1}}"
                    }
                ]
            },
            "algorithm": {
                "name": "calculateOperation",
                "params": {
                    "method": "equivLiteral",
                    "keyboard": "NUMERICAL"
                }
            }
        }
    ]
}</v>
      </c>
      <c r="AA558" s="8" t="s">
        <v>2768</v>
      </c>
      <c r="AB558" s="21" t="str">
        <f t="shared" si="2"/>
        <v>M3-MyM-13d-E-1</v>
      </c>
      <c r="AC558" s="21" t="str">
        <f t="shared" si="3"/>
        <v>M3-MyM-13d-E-1-EN</v>
      </c>
      <c r="AD558" s="20" t="s">
        <v>47</v>
      </c>
      <c r="AE558" s="23"/>
      <c r="AF558" s="9" t="s">
        <v>48</v>
      </c>
      <c r="AG558" s="9" t="s">
        <v>49</v>
      </c>
    </row>
    <row r="559" ht="112.5" customHeight="1">
      <c r="A559" s="9" t="s">
        <v>2746</v>
      </c>
      <c r="B559" s="77" t="s">
        <v>2747</v>
      </c>
      <c r="C559" s="9" t="s">
        <v>50</v>
      </c>
      <c r="D559" s="10" t="s">
        <v>36</v>
      </c>
      <c r="E559" s="11"/>
      <c r="F559" s="13" t="s">
        <v>2769</v>
      </c>
      <c r="G559" s="13"/>
      <c r="H559" s="8"/>
      <c r="I559" s="20" t="s">
        <v>428</v>
      </c>
      <c r="J559" s="20" t="s">
        <v>92</v>
      </c>
      <c r="K559" s="13" t="s">
        <v>2763</v>
      </c>
      <c r="L559" s="13" t="s">
        <v>2770</v>
      </c>
      <c r="M559" s="20" t="s">
        <v>322</v>
      </c>
      <c r="N559" s="18"/>
      <c r="O559" s="18"/>
      <c r="P559" s="18"/>
      <c r="Q559" s="21"/>
      <c r="R559" s="22"/>
      <c r="S559" s="22" t="s">
        <v>2771</v>
      </c>
      <c r="T559" s="22" t="s">
        <v>2772</v>
      </c>
      <c r="U559" s="22" t="s">
        <v>2773</v>
      </c>
      <c r="V559" s="18"/>
      <c r="W559" s="18"/>
      <c r="X559" s="21"/>
      <c r="Y559" s="20" t="s">
        <v>2023</v>
      </c>
      <c r="Z559" s="13" t="str">
        <f t="shared" si="1"/>
        <v>{
    "id": "M3-MyM-13d-E-2-EN",
    "seed": {
        "parameters": [
            {
                "name": "Q1",
                "label": null,
                "list": [
                    2,
                    3,
                    4,
                    5
                ]
            }
        ],
        "uniques": true
    },
    "scaffolding": [
        {
            "id": "step-0",
            "stimulus": "&lt;p&gt;Calculate the area of the following polygon.&lt;/p&gt;&lt;div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
            "template": "Its area measures {{response}} cm&lt;sup&gt;2&lt;/sup&gt;.",
            "seed": {
                "calculated": [
                    {
                        "name": "A1",
                        "label": "{{function}}",
                        "function": "4*{{Q1}}*{{Q1}}"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
            "seed": {
                "calculated":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"3*{{Q1}}",
                        "temp": true
                    },
                    {
                        "name": "2-A2",
                        "label": "{{function}}",
                        "function": "{{Q1}}*{{Q1}}"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
            "template": "&lt;p style=\"text-align: center\"&gt;Area = {{T2}} cm&lt;sup&gt;2&lt;/sup&gt; + {{T3}} cm&lt;sup&gt;2&lt;/sup&gt; = {{response}} cm&lt;sup&gt;2&lt;/sup&gt;&lt;/p&gt;",
            "seed": {
                "calculated": [
                    {
                        "name": "T1",
                        "label": "{{function}}",
                        "function": "3*{{Q1}}",
                        "temp": true
                    },
                    {
                        "name": "T2",
                        "label": "{{function}}",
                        "function": "3*{{Q1}}*{{Q1}}",
                        "temp": true
                    },
                    {
                        "name": "T3",
                        "label": "{{function}}",
                        "function": "{{Q1}}*{{Q1}}",
                        "temp": true
                    },
                    {
                        "name": "3-A4",
                        "label": "{{function}}",
                        "function": "4*{{Q1}}*{{Q1}}"
                    }
                ]
            },
            "algorithm": {
                "name": "calculateOperation",
                "params": {
                    "method": "equivLiteral",
                    "keyboard": "NUMERICAL"
                }
            }
        }
    ]
}</v>
      </c>
      <c r="AA559" s="8" t="s">
        <v>2774</v>
      </c>
      <c r="AB559" s="21" t="str">
        <f t="shared" si="2"/>
        <v>M3-MyM-13d-E-2</v>
      </c>
      <c r="AC559" s="21" t="str">
        <f t="shared" si="3"/>
        <v>M3-MyM-13d-E-2-EN</v>
      </c>
      <c r="AD559" s="20" t="s">
        <v>47</v>
      </c>
      <c r="AE559" s="23"/>
      <c r="AF559" s="9" t="s">
        <v>48</v>
      </c>
      <c r="AG559" s="9" t="s">
        <v>49</v>
      </c>
    </row>
    <row r="560" ht="112.5" customHeight="1">
      <c r="A560" s="9" t="s">
        <v>2746</v>
      </c>
      <c r="B560" s="77" t="s">
        <v>2747</v>
      </c>
      <c r="C560" s="9" t="s">
        <v>68</v>
      </c>
      <c r="D560" s="10" t="s">
        <v>36</v>
      </c>
      <c r="E560" s="11"/>
      <c r="F560" s="8" t="s">
        <v>2775</v>
      </c>
      <c r="G560" s="8"/>
      <c r="H560" s="8"/>
      <c r="I560" s="20" t="s">
        <v>428</v>
      </c>
      <c r="J560" s="20" t="s">
        <v>92</v>
      </c>
      <c r="K560" s="13" t="s">
        <v>2763</v>
      </c>
      <c r="L560" s="13" t="s">
        <v>2776</v>
      </c>
      <c r="M560" s="20" t="s">
        <v>322</v>
      </c>
      <c r="N560" s="18"/>
      <c r="O560" s="18"/>
      <c r="P560" s="18"/>
      <c r="Q560" s="21"/>
      <c r="R560" s="22"/>
      <c r="S560" s="22" t="s">
        <v>2777</v>
      </c>
      <c r="T560" s="22" t="s">
        <v>2778</v>
      </c>
      <c r="U560" s="22" t="s">
        <v>2779</v>
      </c>
      <c r="V560" s="18"/>
      <c r="W560" s="18"/>
      <c r="X560" s="21"/>
      <c r="Y560" s="20" t="s">
        <v>2023</v>
      </c>
      <c r="Z560" s="13" t="str">
        <f t="shared" si="1"/>
        <v>{
    "id": "M3-MyM-13d-A-1-EN",
    "seed": {
        "parameters": [
            {
                "name": "Q1",
                "label": null,
                "list": [
                    2,
                    3,
                    4,
                    5
                ]
            }
        ],
        "uniques": true
    },
    "scaffolding": [
        {
            "id": "step-0",
            "stimulus": "&lt;p&gt;The garden of Joanne's house is like the one shown in this picture. Calculate its area.&lt;/p&gt;&lt;div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
            "template": "Its area measures &lt;span class=\"no-break\"&gt;{{response}} m&lt;sup&gt;2&lt;/sup&gt;.&lt;/span&gt;",
            "seed": {
                "calculated": [
                    {
                        "name": "T1",
                        "label": "{{function}}",
                        "function": "2*{{Q1}}",
                        "temp": true
                    },
                    {
                        "name": "T2",
                        "label": "{{function}}",
                        "function": "4*{{Q1}}",
                        "temp": true
                    },
                    {
                        "name": "T3",
                        "label": "{{function}}",
                        "function": "5*{{Q1}}",
                        "temp": true
                    },
                    {
                        "name": "A1",
                        "label": "{{function}}",
                        "function": "11*{{Q1}}*{{Q1}}"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class=\"no-break\"&gt;Area = {{response}} m&lt;sup&gt;2&lt;/sup&gt;&lt;/span&gt;&lt;/div&gt;&lt;/td&gt;&lt;td style=\"width: 50%; text-align: center; border: none;\"&gt;&lt;div style=\"display:flex; justify-content:center;\"&gt;&lt;span class=\"no-break\"&gt;Area = {{response}} 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
            "template": "&lt;p style=\"text-align: center\"&gt;Area = {{T9}} m&lt;sup&gt;2&lt;/sup&gt; + {{T10}} m&lt;sup&gt;2&lt;/sup&gt; = {{response}} 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v>
      </c>
      <c r="AA560" s="81" t="s">
        <v>2780</v>
      </c>
      <c r="AB560" s="21" t="str">
        <f t="shared" si="2"/>
        <v>M3-MyM-13d-A-1</v>
      </c>
      <c r="AC560" s="21" t="str">
        <f t="shared" si="3"/>
        <v>M3-MyM-13d-A-1-EN</v>
      </c>
      <c r="AD560" s="20" t="s">
        <v>47</v>
      </c>
      <c r="AE560" s="23"/>
      <c r="AF560" s="9" t="s">
        <v>48</v>
      </c>
      <c r="AG560" s="9" t="s">
        <v>49</v>
      </c>
    </row>
    <row r="561" ht="112.5" customHeight="1">
      <c r="A561" s="9" t="s">
        <v>2746</v>
      </c>
      <c r="B561" s="77" t="s">
        <v>2747</v>
      </c>
      <c r="C561" s="9" t="s">
        <v>68</v>
      </c>
      <c r="D561" s="10" t="s">
        <v>36</v>
      </c>
      <c r="E561" s="11"/>
      <c r="F561" s="8" t="s">
        <v>2781</v>
      </c>
      <c r="G561" s="8"/>
      <c r="H561" s="8"/>
      <c r="I561" s="20" t="s">
        <v>428</v>
      </c>
      <c r="J561" s="20" t="s">
        <v>92</v>
      </c>
      <c r="K561" s="13" t="s">
        <v>2763</v>
      </c>
      <c r="L561" s="13" t="s">
        <v>2782</v>
      </c>
      <c r="M561" s="20" t="s">
        <v>322</v>
      </c>
      <c r="N561" s="18"/>
      <c r="O561" s="18"/>
      <c r="P561" s="18"/>
      <c r="Q561" s="21"/>
      <c r="R561" s="22"/>
      <c r="S561" s="22" t="s">
        <v>2783</v>
      </c>
      <c r="T561" s="22" t="s">
        <v>2784</v>
      </c>
      <c r="U561" s="22" t="s">
        <v>2785</v>
      </c>
      <c r="V561" s="18"/>
      <c r="W561" s="18"/>
      <c r="X561" s="21"/>
      <c r="Y561" s="20" t="s">
        <v>2023</v>
      </c>
      <c r="Z561" s="13" t="str">
        <f t="shared" si="1"/>
        <v>{
    "id": "M3-MyM-13d-A-2-EN",
    "seed": {
        "parameters": [
            {
                "name": "Q1",
                "label": null,
                "list": [
                    2,
                    3,
                    4,
                    5
                ]
            }
        ],
        "uniques": true
    },
    "scaffolding": [
        {
            "id": "step-0",
            "stimulus": "&lt;p&gt;A public swimming pool has the measures of this image. Calculate its area.&lt;/p&gt;&lt;div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
            "template": "Its area measures &lt;span class=\"no-break\"&gt;{{response}} m&lt;sup&gt;2&lt;/sup&gt;.&lt;/span&gt;",
            "seed": {
                "calculated": [
                    {
                        "name": "T1",
                        "label": "{{function}}",
                        "function": "2*{{Q1}}",
                        "temp": true
                    },
                    {
                        "name": "T2",
                        "label": "{{function}}",
                        "function": "4*{{Q1}}",
                        "temp": true
                    },
                    {
                        "name": "T3",
                        "label": "{{function}}",
                        "function": "3*{{Q1}}",
                        "temp": true
                    },
                    {
                        "name": "A1",
                        "label": "{{function}}",
                        "function": "9*{{Q1}}*{{Q1}}"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
            "seed": {
                "calculated": [
                    {
                        "name": "T1",
                        "label": "{{function}}",
                        "function": "2*{{Q1}}",
                        "temp": true
                    },
                    {
                        "name": "T3",
                        "label": "{{function}}",
                        "function": "3*{{Q1}}",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class=\"no-break\"&gt;Area = {{response}} m&lt;sup&gt;2&lt;/sup&gt;&lt;/span&gt;&lt;/div&gt;&lt;/td&gt;&lt;td style=\"width: 50%; text-align: center; border: none;\"&gt;&lt;div style=\"display:flex; justify-content:center;\"&gt;&lt;span class=\"no-break\"&gt;Area = {{response}} m&lt;sup&gt;2&lt;/sup&gt;&lt;/span&gt;&lt;/div&gt;&lt;/td&gt;&lt;/tr&gt;&lt;/tbody&gt;&lt;/table&gt;",
            "seed": {
                "calculated": [
                    {
                        "name": "T1",
                        "label": "{{function}}",
                        "function": "2*{{Q1}}",
                        "temp": true
                    },
                    {
                        "name": "T3",
                        "label": "{{function}}",
                        "function": "3*{{Q1}}",
                        "temp": true
                    },
                    {
                        "name": "T11",
                        "label": "{{function}}",
                        "function": "3*{{Q1}}",
                        "temp": true
                    },
                    {
                        "name": "2-A2",
                        "label": "{{function}}",
                        "function": "6*{{Q1}}*{{Q1}}"
                    },
                    {
                        "name": "2-A3",
                        "label": "{{function}}",
                        "function": "3*{{Q1}}*{{Q1}}"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
            "template": "&lt;p style=\"text-align: center\"&gt;Area = {{T9}} m&lt;sup&gt;2&lt;/sup&gt; + {{T10}} m&lt;sup&gt;2&lt;/sup&gt; = {{response}} m&lt;sup&gt;2&lt;/sup&gt;&lt;/p&gt;",
            "seed": {
                "calculated": [
                    {
                        "name": "T1",
                        "label": "{{function}}",
                        "function": "2*{{Q1}}",
                        "temp": true
                    },
                    {
                        "name": "T3",
                        "label": "{{function}}",
                        "function": "3*{{Q1}}",
                        "temp": true
                    },
                    {
                        "name": "T9",
                        "label": "{{function}}",
                        "function": "6*{{Q1}}*{{Q1}}",
                        "temp": true
                    },
                    {
                        "name": "T10",
                        "label": "{{function}}",
                        "function": "3*{{Q1}}*{{Q1}}",
                        "temp": true
                    },
                    {
                        "name": "T11",
                        "label": "{{function}}",
                        "function": "3*{{Q1}}",
                        "temp": true
                    },
                    {
                        "name": "3-A4",
                        "label": "{{function}}",
                        "function": "9*{{Q1}}*{{Q1}}"
                    }
                ]
            },
            "algorithm": {
                "name": "calculateOperation",
                "params": {
                    "method": "equivLiteral",
                    "keyboard": "NUMERICAL"
                }
            }
        }
    ]
}</v>
      </c>
      <c r="AA561" s="8" t="s">
        <v>2786</v>
      </c>
      <c r="AB561" s="21" t="str">
        <f t="shared" si="2"/>
        <v>M3-MyM-13d-A-2</v>
      </c>
      <c r="AC561" s="21" t="str">
        <f t="shared" si="3"/>
        <v>M3-MyM-13d-A-2-EN</v>
      </c>
      <c r="AD561" s="20" t="s">
        <v>47</v>
      </c>
      <c r="AE561" s="23"/>
      <c r="AF561" s="9" t="s">
        <v>48</v>
      </c>
      <c r="AG561" s="9" t="s">
        <v>49</v>
      </c>
    </row>
    <row r="562" ht="112.5" customHeight="1">
      <c r="A562" s="9" t="s">
        <v>2746</v>
      </c>
      <c r="B562" s="77" t="s">
        <v>2747</v>
      </c>
      <c r="C562" s="9" t="s">
        <v>68</v>
      </c>
      <c r="D562" s="10" t="s">
        <v>36</v>
      </c>
      <c r="E562" s="11"/>
      <c r="F562" s="8" t="s">
        <v>2787</v>
      </c>
      <c r="G562" s="8"/>
      <c r="H562" s="8"/>
      <c r="I562" s="20" t="s">
        <v>428</v>
      </c>
      <c r="J562" s="20" t="s">
        <v>92</v>
      </c>
      <c r="K562" s="13" t="s">
        <v>2763</v>
      </c>
      <c r="L562" s="13" t="s">
        <v>2764</v>
      </c>
      <c r="M562" s="20" t="s">
        <v>322</v>
      </c>
      <c r="N562" s="18"/>
      <c r="O562" s="18"/>
      <c r="P562" s="18"/>
      <c r="Q562" s="21"/>
      <c r="R562" s="22"/>
      <c r="S562" s="22" t="s">
        <v>2765</v>
      </c>
      <c r="T562" s="22" t="s">
        <v>2766</v>
      </c>
      <c r="U562" s="22" t="s">
        <v>2767</v>
      </c>
      <c r="V562" s="18"/>
      <c r="W562" s="18"/>
      <c r="X562" s="21"/>
      <c r="Y562" s="20" t="s">
        <v>2023</v>
      </c>
      <c r="Z562" s="13" t="str">
        <f t="shared" si="1"/>
        <v>{
    "id": "M3-MyM-13d-A-3-EN",
    "seed": {
        "parameters": [
            {
                "name": "Q1",
                "label": null,
                "list": [
                    2,
                    3,
                    4,
                    5
                ]
            }
        ],
        "uniques": true
    },
    "scaffolding": [
        {
            "id": "step-0",
            "stimulus": "&lt;p&gt;A piece of cloth has the measures of this image. Calculate its area.&lt;/p&gt;&lt;div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
            "template": "&lt;p&gt;Its area measures &lt;span class=\"no-break\"&gt;{{response}} cm&lt;sup&gt;2&lt;/sup&gt;.&lt;/span&gt;&lt;/p&gt;",
            "seed": {
                "calculated": [
                    {
                        "name": "T1",
                        "label": "{{function}}",
                        "function": "2*{{Q1}}",
                        "temp": true
                    },
                    {
                        "name": "A1",
                        "label": "{{function}}",
                        "function": "5*{{Q1}}*{{Q1}}"
                    }
                ]
            },
            "algorithm": {
                "name": "calculateOperation",
                "params": {
                    "method": "equivLiteral",
                    "keyboard": "NUMERICAL"
                }
            }
        },
        {
            "id": "step-1",
            "stimulus": "&lt;p&gt;First divide the figure into two rectangles. How long is the side with a question mark?&lt;/p&gt;",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
            "seed": {
                "calculated": [
                    {
                        "name": "T1",
                        "label": "{{function}}",
                        "function": "2*{{Q1}}",
                        "temp": true
                    },
                    {
                        "name": "1-A1",
                        "label": "{{function}}",
                        "function": "3*{{Q1}}"
                    }
                ]
            },
            "algorithm": {
                "name": "calculateOperation",
                "params": {
                    "method": "equivLiteral",
                    "keyboard": "NUMERICAL"
                }
            }
        },
        {
            "id": "step-2",
            "stimulus": "&lt;p&gt;Next, calculate the areas of the two rectangles.&lt;/p&gt;",
            "template": "&lt;table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class=\"no-break\"&gt;Area = {{response}} cm&lt;sup&gt;2&lt;/sup&gt;&lt;/span&gt;&lt;/div&gt;&lt;/td&gt;&lt;td style=\"width: 50%; text-align: center; border: none;\"&gt;&lt;div style=\"display:flex; justify-content:center;\"&gt;&lt;span class=\"no-break\"&gt;Area = {{response}} cm&lt;sup&gt;2&lt;/sup&gt;&lt;/span&gt;&lt;/div&gt;&lt;/td&gt;&lt;/tr&gt;&lt;/tbody&gt;&lt;/table&gt;",
            "seed": {
                "calculated": [
                    {
                        "name": "T1",
                        "label": "{{function}}",
                        "function": "2*{{Q1}}",
                        "temp": true
                    },
                    {
                        "name": "T2",
                        "label": "{{function}}",
                        "function": "3*{{Q1}}",
                        "temp": true
                    },
                    {
                        "name": "2-A2",
                        "label": "{{function}}",
                        "function": "3*{{Q1}}*{{Q1}}"
                    },
                    {
                        "name": "2-A3",
                        "label": "{{function}}",
                        "function": "2*{{Q1}}*{{Q1}}"
                    }
                ]
            },
            "algorithm": {
                "name": "calculateOperation",
                "params": {
                    "method": "equivLiteral",
                    "keyboard": "NUMERICAL"
                }
            }
        },
        {
            "id": "step-3",
            "stimulus": "&lt;p&gt;Finally, calculate the total area.&lt;/p&gt;&lt;table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
            "template": "&lt;p style=\"text-align: center\"&gt;Area = {{T3}} cm&lt;sup&gt;2&lt;/sup&gt; + {{T4}} cm&lt;sup&gt;2&lt;/sup&gt; = {{response}} cm&lt;sup&gt;2&lt;/sup&gt;&lt;/p&gt;",
            "seed": {
                "calculated": [
                    {
                        "name": "T1",
                        "label": "{{function}}",
                        "function": "2*{{Q1}}",
                        "temp": true
                    },
                    {
                        "name": "T2",
                        "label": "{{function}}",
                        "function": "3*{{Q1}}",
                        "temp": true
                    },
                    {
                        "name": "T3",
                        "label": "{{function}}",
                        "function": "3*{{Q1}}*{{Q1}}",
                        "temp": true
                    },
                    {
                        "name": "T4",
                        "label": "{{function}}",
                        "function": "2*{{Q1}}*{{Q1}}",
                        "temp": true
                    },
                    {
                        "name": "3-A4",
                        "label": "{{function}}",
                        "function": "5*{{Q1}}*{{Q1}}"
                    }
                ]
            },
            "algorithm": {
                "name": "calculateOperation",
                "params": {
                    "method": "equivLiteral",
                    "keyboard": "NUMERICAL"
                }
            }
        }
    ]
}</v>
      </c>
      <c r="AA562" s="8" t="s">
        <v>2788</v>
      </c>
      <c r="AB562" s="21" t="str">
        <f t="shared" si="2"/>
        <v>M3-MyM-13d-A-3</v>
      </c>
      <c r="AC562" s="21" t="str">
        <f t="shared" si="3"/>
        <v>M3-MyM-13d-A-3-EN</v>
      </c>
      <c r="AD562" s="20" t="s">
        <v>47</v>
      </c>
      <c r="AE562" s="23"/>
      <c r="AF562" s="9" t="s">
        <v>48</v>
      </c>
      <c r="AG562" s="9" t="s">
        <v>49</v>
      </c>
    </row>
    <row r="563" ht="112.5" customHeight="1">
      <c r="A563" s="9" t="s">
        <v>2789</v>
      </c>
      <c r="B563" s="77" t="s">
        <v>2790</v>
      </c>
      <c r="C563" s="9" t="s">
        <v>35</v>
      </c>
      <c r="D563" s="10" t="s">
        <v>36</v>
      </c>
      <c r="E563" s="11"/>
      <c r="F563" s="24" t="s">
        <v>2791</v>
      </c>
      <c r="G563" s="24"/>
      <c r="H563" s="32"/>
      <c r="I563" s="32"/>
      <c r="J563" s="25" t="s">
        <v>2483</v>
      </c>
      <c r="K563" s="32" t="s">
        <v>2792</v>
      </c>
      <c r="L563" s="24"/>
      <c r="M563" s="23" t="s">
        <v>42</v>
      </c>
      <c r="N563" s="22" t="s">
        <v>2793</v>
      </c>
      <c r="O563" s="22" t="s">
        <v>2794</v>
      </c>
      <c r="P563" s="18"/>
      <c r="Q563" s="20" t="s">
        <v>428</v>
      </c>
      <c r="R563" s="18"/>
      <c r="S563" s="18"/>
      <c r="T563" s="18"/>
      <c r="U563" s="18"/>
      <c r="V563" s="18"/>
      <c r="W563" s="18"/>
      <c r="X563" s="21"/>
      <c r="Y563" s="20" t="s">
        <v>2023</v>
      </c>
      <c r="Z563" s="13" t="str">
        <f t="shared" si="1"/>
        <v>{
    "id": "M3-MyM-14a-I-1-EN",
    "stimulus": "&lt;p&gt;Select the months that have 31 days.&lt;/p&gt;",
    "hint": "&lt;p&gt;Of the 12 months that make up a year, 7 have 31 days.&lt;/p&gt;",
    "feedback": "&lt;p&gt;Use the knuckles of both fists to see which months have 31 days. The months above the knuckles have 31 days, the rest have 30 days. February is the exception as it consists of 28 or 29 days depending on whether it is a leap year or not.&lt;/p&gt;&lt;div style=\"display:flex; justify-content:center;\"&gt;&lt;img src=\"https://blueberry-assets.oneclick.es/M3_MyM_14a_1c.svg\" width=\"300\"&gt;&lt;/img&gt;&lt;/div&gt;",
    "seed": {
        "parameters": [
            {
                "name": "Q1",
                "label": null,
                "list": [
                    "January",
                    "May",
                    "March",
                    "July",
                    "October",
                    "August",
                    "December"
                ]
            },
            {
                "name": "Q2",
                "label": null,
                "list": [
                    "January",
                    "May",
                    "March",
                    "July",
                    "October",
                    "August",
                    "December"
                ]
            },
            {
                "name": "Q3",
                "label": null,
                "list": [
                    "February",
                    "April",
                    "June",
                    "September",
                    "November"
                ]
            }
        ],
        "calculated": [
            {
                "name": "A1",
                "label": "{{Q1}}"
            },
            {
                "name": "A2",
                "label": "{{Q2}}"
            },
            {
                "name": "A3",
                "label": "{{Q3}}",
                "incorrect": true
            }
        ],
        "uniques": true
    },
    "algorithm": {
        "name": "trueFalse",
        "template": "Multiple choice – multiple response",
        "params": {
            "countCorrect": 2,
            "countIncorrect": 1,
            "showCheckIcon":false,
            "columns": 3
        }
    }
}</v>
      </c>
      <c r="AA563" s="55" t="s">
        <v>2795</v>
      </c>
      <c r="AB563" s="21" t="str">
        <f t="shared" si="2"/>
        <v>M3-MyM-14a-I-1</v>
      </c>
      <c r="AC563" s="21" t="str">
        <f t="shared" si="3"/>
        <v>M3-MyM-14a-I-1-EN</v>
      </c>
      <c r="AD563" s="20" t="s">
        <v>47</v>
      </c>
      <c r="AE563" s="23"/>
      <c r="AF563" s="9" t="s">
        <v>48</v>
      </c>
      <c r="AG563" s="9" t="s">
        <v>49</v>
      </c>
    </row>
    <row r="564" ht="112.5" customHeight="1">
      <c r="A564" s="9" t="s">
        <v>2789</v>
      </c>
      <c r="B564" s="77" t="s">
        <v>2790</v>
      </c>
      <c r="C564" s="9" t="s">
        <v>35</v>
      </c>
      <c r="D564" s="10" t="s">
        <v>36</v>
      </c>
      <c r="E564" s="11"/>
      <c r="F564" s="24" t="s">
        <v>2796</v>
      </c>
      <c r="G564" s="24"/>
      <c r="H564" s="32"/>
      <c r="I564" s="32"/>
      <c r="J564" s="25" t="s">
        <v>2483</v>
      </c>
      <c r="K564" s="32" t="s">
        <v>2797</v>
      </c>
      <c r="L564" s="24"/>
      <c r="M564" s="23" t="s">
        <v>42</v>
      </c>
      <c r="N564" s="22" t="s">
        <v>2798</v>
      </c>
      <c r="O564" s="22" t="s">
        <v>2799</v>
      </c>
      <c r="P564" s="18"/>
      <c r="Q564" s="20" t="s">
        <v>428</v>
      </c>
      <c r="R564" s="18"/>
      <c r="S564" s="18"/>
      <c r="T564" s="18"/>
      <c r="U564" s="18"/>
      <c r="V564" s="18"/>
      <c r="W564" s="18"/>
      <c r="X564" s="21"/>
      <c r="Y564" s="20" t="s">
        <v>2023</v>
      </c>
      <c r="Z564" s="13" t="str">
        <f t="shared" si="1"/>
        <v>{
    "id": "M3-MyM-14a-I-2-EN",
    "stimulus": "&lt;p&gt;Select the months that have 30 days.&lt;/p&gt;",
    "hint": "&lt;p&gt;Of the 12 months that make up a year, 4 have 30 days.&lt;/p&gt;",
    "feedback": "&lt;p&gt;Use the knuckles of both fists to see which months have 31 days. The months above the knuckles have 31 days, the rest have 30 days. February is the exception as it consists of 28 or 29 days depending on whether it is a leap year or not.&lt;/p&gt;&lt;div style=\"display:flex; justify-content:center;\"&gt;&lt;img src=\"https://blueberry-assets.oneclick.es/M3_MyM_14a_1c.svg\" width=\"300\"&gt;&lt;/img&gt;&lt;/div&gt;",
    "seed": {
        "parameters": [
            {
                "name": "Q1",
                "label": null,
                "list": [
                    "April",
                    "June",
                    "September",
                    "November"
                ]
            },
            {
                "name": "Q2",
                "label": null,
                "list": [
                    "April",
                    "June",
                    "September",
                    "November"
                ]
            },
            {
                "name": "Q3",
                "label": null,
                "list": [
                    "January",
                    "February",
                    "May",
                    "March",
                    "July",
                    "October",
                    "August",
                    "December"
                ]
            }
        ],
        "calculated": [
            {
                "name": "A1",
                "label": "{{Q1}}"
            },
            {
                "name": "A2",
                "label": "{{Q2}}"
            },
            {
                "name": "A3",
                "label": "{{Q3}}",
                "incorrect": true
            }
        ],
        "uniques": true
    },
    "algorithm": {
        "name": "trueFalse",
        "template": "Multiple choice – multiple response",
        "params": {
            "countCorrect": 2,
            "countIncorrect": 1,
            "showCheckIcon": false,
            "columns": 3
        }
    }
}</v>
      </c>
      <c r="AA564" s="8" t="s">
        <v>2800</v>
      </c>
      <c r="AB564" s="21" t="str">
        <f t="shared" si="2"/>
        <v>M3-MyM-14a-I-2</v>
      </c>
      <c r="AC564" s="21" t="str">
        <f t="shared" si="3"/>
        <v>M3-MyM-14a-I-2-EN</v>
      </c>
      <c r="AD564" s="20" t="s">
        <v>47</v>
      </c>
      <c r="AE564" s="23"/>
      <c r="AF564" s="9" t="s">
        <v>48</v>
      </c>
      <c r="AG564" s="9" t="s">
        <v>49</v>
      </c>
    </row>
    <row r="565" ht="112.5" customHeight="1">
      <c r="A565" s="9" t="s">
        <v>2789</v>
      </c>
      <c r="B565" s="77" t="s">
        <v>2790</v>
      </c>
      <c r="C565" s="9" t="s">
        <v>35</v>
      </c>
      <c r="D565" s="10" t="s">
        <v>36</v>
      </c>
      <c r="E565" s="11"/>
      <c r="F565" s="24" t="s">
        <v>2801</v>
      </c>
      <c r="G565" s="24"/>
      <c r="H565" s="24"/>
      <c r="I565" s="24"/>
      <c r="J565" s="23" t="s">
        <v>2483</v>
      </c>
      <c r="K565" s="24"/>
      <c r="L565" s="24" t="s">
        <v>2802</v>
      </c>
      <c r="M565" s="23" t="s">
        <v>42</v>
      </c>
      <c r="N565" s="24" t="s">
        <v>2803</v>
      </c>
      <c r="O565" s="22" t="s">
        <v>2804</v>
      </c>
      <c r="P565" s="18"/>
      <c r="Q565" s="21"/>
      <c r="R565" s="18"/>
      <c r="S565" s="18"/>
      <c r="T565" s="18"/>
      <c r="U565" s="18"/>
      <c r="V565" s="18"/>
      <c r="W565" s="18"/>
      <c r="X565" s="21"/>
      <c r="Y565" s="20" t="s">
        <v>2023</v>
      </c>
      <c r="Z565" s="13" t="str">
        <f t="shared" si="1"/>
        <v>{
    "id": "M3-MyM-14a-I-3-EN",
    "stimulus": "&lt;p&gt;Select the correct statements.&lt;/p&gt;",
    "hint": "&lt;p&gt;The calendar allows you to organize the days of the year into periods called weeks and months.&lt;/p&gt;",
    "feedback": "&lt;p&gt;Each &lt;b&gt;year&lt;/b&gt; has &lt;b&gt;365 days&lt;/b&gt;, except when it is a &lt;b&gt;leap year,&lt;/b&gt; which has &lt;b&gt;366 days.&lt;/b&gt;&lt;/p &gt;&lt;p&gt;A year is made up of &lt;b&gt;12 months.&lt;/b&gt;&lt;/p&gt;",
    "seed": {
        "parameters": [],
        "calculated": [
            {
                "name": "A1",
                "label": "Every 4 years, February has 29 days."
            },
            {
                "name": "A7",
                "label": "Leap years are every 4 years."
            },
            {
                "name": "A2",
                "label": "A leap year has 366 days."
            },
            {
                "name": "A3",
                "label": "Except February, a month can have 30 or 31 days."
            },
            {
                "name": "A4",
                "label": "A month can have 7 or 14 days.",
                "incorrect": true,
                "feedback": "&lt;p&gt;Except February, a month can have 30 or 31 days.&lt;/p&gt;"
            },
            {
                "name": "A5",
                "label": "In leap years, February has one less day.",
                "incorrect": true,
                "feedback": "&lt;p&gt;In leap years, February has one more day.&lt;/p&gt;"
            },
            {
                "name": "A6",
                "label": "A year equals 365 days or 11 months.",
                "incorrect": true,
                "feedback": "&lt;p&gt;There are 12 months in a year.&lt;/p&gt;"
            }
        ],
        "uniques": true
    },
    "algorithm": {
        "name": "trueFalse",
        "template": "Multiple choice – multiple response",
        "params": {
            "countCorrect": 2,
            "countIncorrect": 1,
            "showCheckIcon":true}}}</v>
      </c>
      <c r="AA565" s="8" t="s">
        <v>2805</v>
      </c>
      <c r="AB565" s="21" t="str">
        <f t="shared" si="2"/>
        <v>M3-MyM-14a-I-3</v>
      </c>
      <c r="AC565" s="21" t="str">
        <f t="shared" si="3"/>
        <v>M3-MyM-14a-I-3-EN</v>
      </c>
      <c r="AD565" s="20" t="s">
        <v>47</v>
      </c>
      <c r="AE565" s="23"/>
      <c r="AF565" s="9" t="s">
        <v>48</v>
      </c>
      <c r="AG565" s="9" t="s">
        <v>49</v>
      </c>
    </row>
    <row r="566" ht="112.5" customHeight="1">
      <c r="A566" s="9" t="s">
        <v>2789</v>
      </c>
      <c r="B566" s="77" t="s">
        <v>2790</v>
      </c>
      <c r="C566" s="9" t="s">
        <v>50</v>
      </c>
      <c r="D566" s="10" t="s">
        <v>36</v>
      </c>
      <c r="E566" s="11"/>
      <c r="F566" s="22" t="s">
        <v>2806</v>
      </c>
      <c r="G566" s="22"/>
      <c r="H566" s="24" t="s">
        <v>2807</v>
      </c>
      <c r="I566" s="24"/>
      <c r="J566" s="23" t="s">
        <v>92</v>
      </c>
      <c r="K566" s="24" t="s">
        <v>2808</v>
      </c>
      <c r="L566" s="24" t="s">
        <v>2809</v>
      </c>
      <c r="M566" s="23" t="s">
        <v>42</v>
      </c>
      <c r="N566" s="22" t="s">
        <v>2810</v>
      </c>
      <c r="O566" s="22" t="s">
        <v>2811</v>
      </c>
      <c r="P566" s="22" t="s">
        <v>2812</v>
      </c>
      <c r="Q566" s="68" t="s">
        <v>428</v>
      </c>
      <c r="R566" s="18"/>
      <c r="S566" s="18"/>
      <c r="T566" s="18"/>
      <c r="U566" s="18"/>
      <c r="V566" s="18"/>
      <c r="W566" s="18"/>
      <c r="X566" s="21"/>
      <c r="Y566" s="20" t="s">
        <v>2023</v>
      </c>
      <c r="Z566" s="13" t="str">
        <f t="shared" si="1"/>
        <v>{
    "id": "M3-MyM-14a-E-1-EN",
    "stimulus": "&lt;p&gt;Today is {{Q1}} of May. How many nights will there be before {{Q2}} of July?&lt;/p&gt;",
    "template": "&lt;p&gt;There will be {{response}} nights.&lt;/p&gt;",
    "hint": "&lt;p&gt;Use a calendar to help you:&lt;/p&gt;&lt;div style=\"display:flex; justify-content:center;\"&gt;&lt;img src=\"https://blueberry-assets.oneclick.es/M3_MyM_14a_4b.svg\" width=\"150%\"&gt;&lt;/img&gt;&lt;/div&gt;",
    "feedback": "&lt;p&gt;To calculate the nights of this period of time, add the remaining {{T1}} days of May, the 30 days of June and the {{Q2}} days of July.&lt;/p&gt;&lt;p&gt;{{T1}} + 30 + {{Q2}} = {{A1}} nights&lt;/p&gt;&lt;div style=\"display:flex; justify-content:center;\"&gt;&lt;img src=\"https://blueberry-assets.oneclick.es/M3_MyM_14a_4b.svg\" width=\"150%\"&gt;&lt;/img&gt;&lt;/div&gt;",
    "seed": {
        "parameters": [
            {
                "name": "Q1",
                "label": null,
                "min": 2,
                "max": 31,
                "step": 1
            },
            {
                "name": "Q2",
                "label": null,
                "min": 1,
                "max": 31,
                "step": 1
            }
        ],
        "calculated": [
            {
                "name": "T1",
                "label": "{{function}}",
                "function": "31-{{Q1}}",
                "temp": true
            },
            {
                "name": "A1",
                "label": "{{function}}",
                "function": "61-{{Q1}}+{{Q2}}"
            }
        ],
        "uniques": true
    },
    "algorithm": {
        "name": "calculateOperation",
        "params": {
            "method": "equivLiteral",
            "keyboard": "NUMERICAL"
        }
    }
}</v>
      </c>
      <c r="AA566" s="8" t="s">
        <v>2813</v>
      </c>
      <c r="AB566" s="21" t="str">
        <f t="shared" si="2"/>
        <v>M3-MyM-14a-E-1</v>
      </c>
      <c r="AC566" s="21" t="str">
        <f t="shared" si="3"/>
        <v>M3-MyM-14a-E-1-EN</v>
      </c>
      <c r="AD566" s="20" t="s">
        <v>47</v>
      </c>
      <c r="AE566" s="23"/>
      <c r="AF566" s="9" t="s">
        <v>48</v>
      </c>
      <c r="AG566" s="9" t="s">
        <v>49</v>
      </c>
    </row>
    <row r="567" ht="112.5" customHeight="1">
      <c r="A567" s="9" t="s">
        <v>2789</v>
      </c>
      <c r="B567" s="77" t="s">
        <v>2790</v>
      </c>
      <c r="C567" s="9" t="s">
        <v>50</v>
      </c>
      <c r="D567" s="10" t="s">
        <v>36</v>
      </c>
      <c r="E567" s="11"/>
      <c r="F567" s="22" t="s">
        <v>2814</v>
      </c>
      <c r="G567" s="22"/>
      <c r="H567" s="24"/>
      <c r="I567" s="24"/>
      <c r="J567" s="23" t="s">
        <v>92</v>
      </c>
      <c r="K567" s="24" t="s">
        <v>2815</v>
      </c>
      <c r="L567" s="24" t="s">
        <v>2816</v>
      </c>
      <c r="M567" s="23" t="s">
        <v>42</v>
      </c>
      <c r="N567" s="22" t="s">
        <v>2817</v>
      </c>
      <c r="O567" s="22" t="s">
        <v>2818</v>
      </c>
      <c r="P567" s="68" t="s">
        <v>2819</v>
      </c>
      <c r="Q567" s="21"/>
      <c r="R567" s="18"/>
      <c r="S567" s="18"/>
      <c r="T567" s="18"/>
      <c r="U567" s="18"/>
      <c r="V567" s="18"/>
      <c r="W567" s="18"/>
      <c r="X567" s="21"/>
      <c r="Y567" s="20" t="s">
        <v>2023</v>
      </c>
      <c r="Z567" s="13" t="str">
        <f t="shared" si="1"/>
        <v>{
    "id": "M3-MyM-14a-E-2-EN",
    "stimulus": "&lt;p&gt;Damien's beach holiday starts on July {{Q1}}. His parents have booked {{Q2}} nights in a hotel. What will be the last day at the hotel?&lt;/p&gt;",
    "template": "&lt;p&gt;The last day will be August {{response}}.&lt;/p&gt;",
    "hint": "&lt;p&gt;Use a calendar to help you:&lt;/p&gt;&lt;div style=\"display:flex; justify-content:center;\"&gt;&lt;img src=\"https://blueberry-assets.oneclick.es/M3_MyM_14a_5b.svg\" width=\"85%\"&gt;&lt;/img&gt;&lt;/div&gt;",
    "feedback": "&lt;p&gt;To find out which will be the last day, divide the {{Q2}} nights: {{T1}} in July and {{T2}} in August.&lt;/p&gt;&lt;div style=\"display:flex; justify-content:center;\"&gt;&lt;img src=\"https://blueberry-assets.oneclick.es/M3_MyM_14a_5b.svg\" width=\"85%\"&gt;&lt;/img&gt;&lt;/div&gt;",
    "seed": {
        "parameters": [
            {
                "name": "Q1",
                "label": null,
                "min": 26,
                "max": 31,
                "step": 1
            },
            {
                "name": "Q2",
                "label": null,
                "min": 7,
                "max": 14,
                "step": 1
            }
        ],
        "calculated": [
            {
                "name": "T1",
                "label": "{{function}}",
                "function": "32-{{Q1}}",
                "temp": true
            },
            {
                "name": "T2",
                "label": "{{function}}",
                "function": "{{Q1}} + {{Q2}}-32",
                "temp": true
            },
            {
                "name": "A1",
                "label": "{{function}}",
                "function": "{{Q1}} + {{Q2}}-32"
            }
        ],
        "uniques": true
    },
    "algorithm": {
        "name": "calculateOperation",
        "params": {
            "method": "equivLiteral",
            "keyboard": "NUMERICAL"
        }
    }
}</v>
      </c>
      <c r="AA567" s="8" t="s">
        <v>2820</v>
      </c>
      <c r="AB567" s="21" t="str">
        <f t="shared" si="2"/>
        <v>M3-MyM-14a-E-2</v>
      </c>
      <c r="AC567" s="21" t="str">
        <f t="shared" si="3"/>
        <v>M3-MyM-14a-E-2-EN</v>
      </c>
      <c r="AD567" s="20" t="s">
        <v>47</v>
      </c>
      <c r="AE567" s="23"/>
      <c r="AF567" s="9" t="s">
        <v>48</v>
      </c>
      <c r="AG567" s="9" t="s">
        <v>49</v>
      </c>
    </row>
    <row r="568" ht="112.5" customHeight="1">
      <c r="A568" s="9" t="s">
        <v>2789</v>
      </c>
      <c r="B568" s="77" t="s">
        <v>2790</v>
      </c>
      <c r="C568" s="9" t="s">
        <v>50</v>
      </c>
      <c r="D568" s="10" t="s">
        <v>36</v>
      </c>
      <c r="E568" s="11"/>
      <c r="F568" s="22" t="s">
        <v>2821</v>
      </c>
      <c r="G568" s="22"/>
      <c r="H568" s="68"/>
      <c r="I568" s="68"/>
      <c r="J568" s="41" t="s">
        <v>92</v>
      </c>
      <c r="K568" s="68" t="s">
        <v>2822</v>
      </c>
      <c r="L568" s="68" t="s">
        <v>2823</v>
      </c>
      <c r="M568" s="41" t="s">
        <v>42</v>
      </c>
      <c r="N568" s="22" t="s">
        <v>2824</v>
      </c>
      <c r="O568" s="22" t="s">
        <v>2825</v>
      </c>
      <c r="P568" s="68" t="s">
        <v>2826</v>
      </c>
      <c r="Q568" s="21"/>
      <c r="R568" s="18"/>
      <c r="S568" s="18"/>
      <c r="T568" s="18"/>
      <c r="U568" s="18"/>
      <c r="V568" s="18"/>
      <c r="W568" s="18"/>
      <c r="X568" s="21"/>
      <c r="Y568" s="20" t="s">
        <v>2023</v>
      </c>
      <c r="Z568" s="13" t="str">
        <f t="shared" si="1"/>
        <v>{
    "id": "M3-MyM-14a-E-3-EN",
    "stimulus": "&lt;p&gt;Today is {{Q1}} of November and {{Q2}} days ago was Andrea's birthday. What day is Andrea's birthday?&lt;/p&gt;",
    "template": "&lt;p&gt;Her birthday is {{response}} of October.&lt;/p&gt;",
    "hint": "&lt;p&gt;Use a calendar to help you:&lt;/p&gt;&lt;div style=\"display:flex; justify-content:center;\"&gt;&lt;img src=\"https://blueberry-assets.oneclick.es/M3_MyM_14a_6b.svg\" width=\"85%\"&gt;&lt;/img&gt;&lt;/div&gt;",
    "feedback": "&lt;p&gt;To find out when her birthday was, divide the {{Q2}} days: {{Q1}} in November and {{T1}} in October. Since October has 31 days, her birthday was the {{A1}} of October.&lt;/p&gt;&lt;div style=\"display:flex; justify-content:center;\"&gt;&lt;img src=\"https://blueberry-assets.oneclick.es/M3_MyM_14a_6b.svg\" width=\"85%\"&gt;&lt;/img&gt;&lt;/div&gt;",
    "seed": {
        "parameters": [
            {
                "name": "Q1",
                "label": null,
                "min": 5,
                "max": 15,
                "step": 1
            },
            {
                "name": "Q2",
                "label": null,
                "min": 16,
                "max": 30,
                "step": 1
            }
        ],
        "calculated": [
            {
                "name": "T1",
                "label": "{{function}}",
                "function": "{{Q2}}-{{Q1}}",
                "temp": true
            },
            {
                "name": "A1",
                "label": "{{function}}",
                "function": "31-{{Q2}}+{{Q1}}"
            }
        ],
        "uniques": true
    },
    "algorithm": {
        "name": "calculateOperation",
        "params": {
            "method": "equivLiteral",
            "keyboard": "NUMERICAL"
        }
    }
}</v>
      </c>
      <c r="AA568" s="81" t="s">
        <v>2827</v>
      </c>
      <c r="AB568" s="21" t="str">
        <f t="shared" si="2"/>
        <v>M3-MyM-14a-E-3</v>
      </c>
      <c r="AC568" s="21" t="str">
        <f t="shared" si="3"/>
        <v>M3-MyM-14a-E-3-EN</v>
      </c>
      <c r="AD568" s="20" t="s">
        <v>47</v>
      </c>
      <c r="AE568" s="23"/>
      <c r="AF568" s="9" t="s">
        <v>48</v>
      </c>
      <c r="AG568" s="9" t="s">
        <v>49</v>
      </c>
    </row>
    <row r="569" ht="112.5" customHeight="1">
      <c r="A569" s="9" t="s">
        <v>2828</v>
      </c>
      <c r="B569" s="77" t="s">
        <v>2829</v>
      </c>
      <c r="C569" s="9" t="s">
        <v>35</v>
      </c>
      <c r="D569" s="10" t="s">
        <v>36</v>
      </c>
      <c r="E569" s="11"/>
      <c r="F569" s="22" t="s">
        <v>2830</v>
      </c>
      <c r="G569" s="22"/>
      <c r="H569" s="24"/>
      <c r="I569" s="24"/>
      <c r="J569" s="23" t="s">
        <v>39</v>
      </c>
      <c r="K569" s="24" t="s">
        <v>2831</v>
      </c>
      <c r="L569" s="22" t="s">
        <v>2832</v>
      </c>
      <c r="M569" s="25" t="s">
        <v>42</v>
      </c>
      <c r="N569" s="33" t="s">
        <v>2833</v>
      </c>
      <c r="O569" s="33" t="s">
        <v>2834</v>
      </c>
      <c r="P569" s="18"/>
      <c r="Q569" s="21"/>
      <c r="R569" s="18"/>
      <c r="S569" s="18"/>
      <c r="T569" s="18"/>
      <c r="U569" s="18"/>
      <c r="V569" s="18"/>
      <c r="W569" s="18"/>
      <c r="X569" s="21"/>
      <c r="Y569" s="20" t="s">
        <v>2023</v>
      </c>
      <c r="Z569" s="13" t="str">
        <f t="shared" si="1"/>
        <v>{
    "id": "M3-MyM-14b-I-1-EN",
    "stimulus": "&lt;p&gt;Drag each time expression to its equivalent.&lt;/p&gt;",
    "hint": "&lt;p&gt;A &lt;b&gt;year&lt;/b&gt; is equal to 365 days or 12 months. A &lt;b&gt;week&lt;/b&gt; equals 7 days.&lt;/p&gt;",
    "feedback": "&lt;p&gt;A &lt;b&gt;year&lt;/b&gt; equals 365 days or 12 months.&lt;/p&gt;&lt;p&gt;A &lt;b&gt;week&lt;/b&gt; equals 7 days.&lt;/p&gt;",
    "seed": {
        "parameters": [
            {
                "name": "Q1",
                "label": null,
                "min": 2,
                "max": 7,
                "step": 1
            },
            {
                "name": "Q2",
                "label": null,
                "list": [
                    2,
                    3,
                    4
                ]
            },
            {
                "name": "Q3",
                "label": null,
                "min": 2,
                "max": 11,
                "step": 1
            }
        ],
        "calculated": [
            {
                "name": "A1",
                "label": "{{Q1}} years",
                "function": "{{Q1}}*12 + ' months'"
            },
            {
                "name": "A2",
                "label": "{{Q2}} years",
                "function": "{{Q2}}*365 + ' days'"
            },
            {
                "name": "A3",
                "label": "{{Q3}} weeks",
                "function": "{{Q3}}*7 + ' days'"
            }
        ],
        "isNumToWords": true,
        "uniques": true
    },
    "algorithm": {
        "name": "linkOperationResult",
        "params": {
            "invert": true
        },
        "template": "Match list"
    }
}</v>
      </c>
      <c r="AA569" s="40" t="s">
        <v>2835</v>
      </c>
      <c r="AB569" s="21" t="str">
        <f t="shared" si="2"/>
        <v>M3-MyM-14b-I-1</v>
      </c>
      <c r="AC569" s="21" t="str">
        <f t="shared" si="3"/>
        <v>M3-MyM-14b-I-1-EN</v>
      </c>
      <c r="AD569" s="20" t="s">
        <v>47</v>
      </c>
      <c r="AE569" s="23"/>
      <c r="AF569" s="9" t="s">
        <v>48</v>
      </c>
      <c r="AG569" s="9" t="s">
        <v>49</v>
      </c>
    </row>
    <row r="570" ht="112.5" customHeight="1">
      <c r="A570" s="9" t="s">
        <v>2828</v>
      </c>
      <c r="B570" s="77" t="s">
        <v>2829</v>
      </c>
      <c r="C570" s="9" t="s">
        <v>35</v>
      </c>
      <c r="D570" s="10" t="s">
        <v>36</v>
      </c>
      <c r="E570" s="11"/>
      <c r="F570" s="22" t="s">
        <v>2836</v>
      </c>
      <c r="G570" s="22"/>
      <c r="H570" s="24"/>
      <c r="I570" s="24"/>
      <c r="J570" s="23" t="s">
        <v>111</v>
      </c>
      <c r="K570" s="24" t="s">
        <v>2837</v>
      </c>
      <c r="L570" s="22" t="s">
        <v>2838</v>
      </c>
      <c r="M570" s="23" t="s">
        <v>42</v>
      </c>
      <c r="N570" s="22" t="s">
        <v>2839</v>
      </c>
      <c r="O570" s="22" t="s">
        <v>2840</v>
      </c>
      <c r="P570" s="18"/>
      <c r="Q570" s="21"/>
      <c r="R570" s="18"/>
      <c r="S570" s="18"/>
      <c r="T570" s="18"/>
      <c r="U570" s="18"/>
      <c r="V570" s="18"/>
      <c r="W570" s="18"/>
      <c r="X570" s="21"/>
      <c r="Y570" s="20" t="s">
        <v>2023</v>
      </c>
      <c r="Z570" s="13" t="str">
        <f t="shared" si="1"/>
        <v>{
    "id": "M3-MyM-14b-I-2-EN",
    "stimulus": "&lt;p&gt;Select whether these sentences are true or false.&lt;/p&gt;",
    "hint": "&lt;p&gt;A &lt;b&gt;year&lt;/b&gt; equals 12 months. One &lt;b&gt;week&lt;/b&gt; equals 7 days.&lt;/p&gt;",
    "feedback": "&lt;p&gt;A &lt;b&gt;year&lt;/b&gt; equals 12 months. One &lt;b&gt;week&lt;/b&gt; equals 7 days.&lt;/p&gt;",
    "seed": {
        "parameters": [
            {
                "name": "Q1",
                "label": null,
                "min": 2,
                "max": 10,
                "step": 1
            },
            {
                "name": "Q2",
                "label": null,
                "list": [
                    2,
                    3,
                    4
                ]
            },
            {
                "name": "Q3",
                "label": null,
                "min": 2,
                "max": 9,
                "step": 1
            },
            {
                "name": "Q4",
                "label": null,
                "list": [
                    1,
                    2,
                    3,
                    4
                ]
            },
            {
                "name": "Q5",
                "label": null,
                "min": 1,
                "max": 7,
                "step": 1
            },
            {
                "name": "Q6",
                "label": null,
                "min": 1,
                "max": 7,
                "step": 1
            }
        ],
        "calculated": [
            {
                "name": "T1",
                "function": "7*{{Q1}}",
                "temp": true
            },
            {
                "name": "T2",
                "function": "12*{{Q2}}",
                "temp": true
            },
            {
                "name": "T3",
                "function": "{{Q3}}*7",
                "temp": true
            },
            {
                "name": "T4",
                "function": "{{Q4}}*12",
                "temp": true
            },
            {
                "name": "T5",
                "function": "{{Q4}}+1",
                "temp": true
            },
            {
                "name": "T6",
                "function": "{{Q5}}*7",
                "temp": true
            },
            {
                "name": "T7",
                "function": "{{Q5}}+1",
                "temp": true
            },
            {
                "name": "T8",
                "function": "{{Q6}}*7",
                "temp": true
            },
            {
                "name": "T9",
                "function": "{{Q6}}+3",
                "temp": true
            },
            {
                "name": "A1",
                "label": "{{Q1}} weeks are {{T1}} days."
            },
            {
                "name": "A2",
                "label": "{{T2}} months are {{Q2}} years."
            },
            {
                "name": "A3",
                "label": "{{T3}} days are {{Q3}} weeks."
            },
            {
                "name": "A4",
                "label": "{{T4}} months are {{T5}} years.",
                "incorrect": true,
                "feedback": "&lt;p&gt;{{T4}} months are {{Q4}} years.&lt;/p&gt;"
            },
            {
                "name": "A5",
                "label": "{{T6}} days are {{T7}} weeks.",
                "incorrect": true,
                "feedback": "&lt;p&gt;{{T6}} days are {{Q5}} weeks.&lt;/p&gt;"
            },
            {
                "name": "A6",
                "label": "{{T8}} days are {{T9}} weeks.",
                "incorrect": true,
                "feedback": "&lt;p&gt;{{T8}} days are {{Q6}} weeks.&lt;/p&gt;"
            }
        ],
        "uniques": true
    },
    "algorithm": {
        "name": "trueFalse",
        "template": "Choice matrix – inline",
        "params": {
            "countCorrect": 2,
            "countIncorrect": 1,
            "options": [
                "True",
                "False"
            ]
        }
    }
}</v>
      </c>
      <c r="AA570" s="8" t="s">
        <v>2841</v>
      </c>
      <c r="AB570" s="21" t="str">
        <f t="shared" si="2"/>
        <v>M3-MyM-14b-I-2</v>
      </c>
      <c r="AC570" s="21" t="str">
        <f t="shared" si="3"/>
        <v>M3-MyM-14b-I-2-EN</v>
      </c>
      <c r="AD570" s="20" t="s">
        <v>47</v>
      </c>
      <c r="AE570" s="23"/>
      <c r="AF570" s="9" t="s">
        <v>48</v>
      </c>
      <c r="AG570" s="9" t="s">
        <v>49</v>
      </c>
    </row>
    <row r="571" ht="112.5" customHeight="1">
      <c r="A571" s="9" t="s">
        <v>2828</v>
      </c>
      <c r="B571" s="77" t="s">
        <v>2829</v>
      </c>
      <c r="C571" s="9" t="s">
        <v>50</v>
      </c>
      <c r="D571" s="10" t="s">
        <v>36</v>
      </c>
      <c r="E571" s="11"/>
      <c r="F571" s="24" t="s">
        <v>2842</v>
      </c>
      <c r="G571" s="24"/>
      <c r="H571" s="24"/>
      <c r="I571" s="24"/>
      <c r="J571" s="23" t="s">
        <v>92</v>
      </c>
      <c r="K571" s="24" t="s">
        <v>2843</v>
      </c>
      <c r="L571" s="24" t="s">
        <v>2844</v>
      </c>
      <c r="M571" s="25" t="s">
        <v>42</v>
      </c>
      <c r="N571" s="24" t="s">
        <v>2845</v>
      </c>
      <c r="O571" s="32" t="s">
        <v>2846</v>
      </c>
      <c r="P571" s="18"/>
      <c r="Q571" s="21"/>
      <c r="R571" s="18"/>
      <c r="S571" s="18"/>
      <c r="T571" s="18"/>
      <c r="U571" s="18"/>
      <c r="V571" s="18"/>
      <c r="W571" s="18"/>
      <c r="X571" s="21"/>
      <c r="Y571" s="20" t="s">
        <v>2023</v>
      </c>
      <c r="Z571" s="13" t="str">
        <f t="shared" si="1"/>
        <v>{
    "id": "M3-MyM-14b-E-1-EN",
    "stimulus": "&lt;p&gt;How many months are equal to {{Q1}} and a half years?&lt;/p&gt;",
    "template": "&lt;p&gt;{{response}} months.&lt;/p&gt;",
    "hint": "&lt;p&gt;A year equals 12 months.&lt;/p&gt;",
    "feedback": "&lt;p&gt;A year equals 12 months. Therefore:&lt;/p&gt;&lt;p&gt;{{Q1}} × 12 + 6 = {{A1}} months&lt;/p&gt;",
    "seed": {
        "parameters": [
            {
                "name": "Q1",
                "label": null,
                "min": 2,
                "max": 9,
                "step": 1
            }
        ],
        "calculated": [
            {
                "name": "A1",
                "label": "{{function}}",
                "function": "{{Q1}}*12+6"
            }
        ],
        "uniques": true
    },
    "algorithm": {
        "name": "calculateOperation",
        "params": {
            "method": "equivLiteral",
            "keyboard": "NUMERICAL"
        }
    }
}</v>
      </c>
      <c r="AA571" s="8" t="s">
        <v>2847</v>
      </c>
      <c r="AB571" s="21" t="str">
        <f t="shared" si="2"/>
        <v>M3-MyM-14b-E-1</v>
      </c>
      <c r="AC571" s="21" t="str">
        <f t="shared" si="3"/>
        <v>M3-MyM-14b-E-1-EN</v>
      </c>
      <c r="AD571" s="20" t="s">
        <v>47</v>
      </c>
      <c r="AE571" s="23"/>
      <c r="AF571" s="9" t="s">
        <v>48</v>
      </c>
      <c r="AG571" s="9" t="s">
        <v>49</v>
      </c>
    </row>
    <row r="572" ht="112.5" customHeight="1">
      <c r="A572" s="9" t="s">
        <v>2828</v>
      </c>
      <c r="B572" s="77" t="s">
        <v>2829</v>
      </c>
      <c r="C572" s="9" t="s">
        <v>50</v>
      </c>
      <c r="D572" s="10" t="s">
        <v>36</v>
      </c>
      <c r="E572" s="11"/>
      <c r="F572" s="24" t="s">
        <v>2848</v>
      </c>
      <c r="G572" s="24"/>
      <c r="H572" s="24"/>
      <c r="I572" s="24"/>
      <c r="J572" s="23" t="s">
        <v>92</v>
      </c>
      <c r="K572" s="24" t="s">
        <v>2843</v>
      </c>
      <c r="L572" s="24" t="s">
        <v>2849</v>
      </c>
      <c r="M572" s="25" t="s">
        <v>42</v>
      </c>
      <c r="N572" s="24" t="s">
        <v>2850</v>
      </c>
      <c r="O572" s="33" t="s">
        <v>2851</v>
      </c>
      <c r="P572" s="18"/>
      <c r="Q572" s="21"/>
      <c r="R572" s="18"/>
      <c r="S572" s="18"/>
      <c r="T572" s="18"/>
      <c r="U572" s="18"/>
      <c r="V572" s="18"/>
      <c r="W572" s="18"/>
      <c r="X572" s="21"/>
      <c r="Y572" s="20" t="s">
        <v>2023</v>
      </c>
      <c r="Z572" s="13" t="str">
        <f t="shared" si="1"/>
        <v>{
    "id": "M3-MyM-14b-E-2-EN",
    "stimulus": "&lt;p&gt;How many weeks are equal to {{T1}} days?&lt;/p&gt;",
    "template": "&lt;p&gt;{{response}} weeks.&lt;/p&gt;",
    "hint": "&lt;p&gt;A week equals 7 days.&lt;/p&gt;",
    "feedback": "&lt;p&gt;A week equals 7 days. Therefore:&lt;/p&gt;&lt;p&gt;{{T1}} : 7 = {{Q1}} weeks&lt;/p&gt;",
    "seed": {
        "parameters": [
            {
                "name": "Q1",
                "label": null,
                "min": 2,
                "max": 9,
                "step": 1
            }
        ],
        "calculated": [
            {
                "name": "T1",
                "label": "{{function}}",
                "function": "{{Q1}}*7",
                "temp": "true"
            },
            {
                "name": "A1",
                "label": "{{function}}",
                "function": "{{Q1}}"
            }
        ],
        "uniques": true
    },
    "algorithm": {
        "name": "calculateOperation",
        "params": {
            "method": "equivLiteral",
            "keyboard": "NUMERICAL"
        }
    }
}</v>
      </c>
      <c r="AA572" s="8" t="s">
        <v>2852</v>
      </c>
      <c r="AB572" s="21" t="str">
        <f t="shared" si="2"/>
        <v>M3-MyM-14b-E-2</v>
      </c>
      <c r="AC572" s="21" t="str">
        <f t="shared" si="3"/>
        <v>M3-MyM-14b-E-2-EN</v>
      </c>
      <c r="AD572" s="20" t="s">
        <v>47</v>
      </c>
      <c r="AE572" s="23"/>
      <c r="AF572" s="9" t="s">
        <v>48</v>
      </c>
      <c r="AG572" s="9" t="s">
        <v>49</v>
      </c>
    </row>
    <row r="573" ht="112.5" customHeight="1">
      <c r="A573" s="9" t="s">
        <v>2828</v>
      </c>
      <c r="B573" s="77" t="s">
        <v>2829</v>
      </c>
      <c r="C573" s="9" t="s">
        <v>50</v>
      </c>
      <c r="D573" s="10" t="s">
        <v>36</v>
      </c>
      <c r="E573" s="11"/>
      <c r="F573" s="24" t="s">
        <v>2853</v>
      </c>
      <c r="G573" s="24"/>
      <c r="H573" s="24"/>
      <c r="I573" s="24"/>
      <c r="J573" s="23" t="s">
        <v>92</v>
      </c>
      <c r="K573" s="24" t="s">
        <v>2854</v>
      </c>
      <c r="L573" s="24" t="s">
        <v>2855</v>
      </c>
      <c r="M573" s="25" t="s">
        <v>42</v>
      </c>
      <c r="N573" s="24" t="s">
        <v>2845</v>
      </c>
      <c r="O573" s="32" t="s">
        <v>2856</v>
      </c>
      <c r="P573" s="18"/>
      <c r="Q573" s="21"/>
      <c r="R573" s="18"/>
      <c r="S573" s="18"/>
      <c r="T573" s="18"/>
      <c r="U573" s="18"/>
      <c r="V573" s="18"/>
      <c r="W573" s="18"/>
      <c r="X573" s="21"/>
      <c r="Y573" s="20" t="s">
        <v>2023</v>
      </c>
      <c r="Z573" s="13" t="str">
        <f t="shared" si="1"/>
        <v>{
    "id": "M3-MyM-14b-E-3-EN",
    "stimulus": "&lt;p&gt;How many months are {{Q2}} years?&lt;/p&gt;",
    "template": "&lt;p&gt;That is {{response}} months.&lt;/p&gt;",
    "hint": "&lt;p&gt;A year equals 12 months.&lt;/p&gt;",
    "feedback": "&lt;p&gt;A year equals 12 months. Therefore:&lt;/p&gt;&lt;p&gt;{{Q2}} × 12 = {{A1}} months&lt;/p&gt;",
    "seed": {
        "parameters": [
            {
                "name": "Q2",
                "label": null,
                "min": 2,
                "max": 5,
                "step": 1
            }
        ],
        "calculated": [
            {
                "name": "A1",
                "label": "{{function}}",
                "function": "{{Q2}}*12"
            }
        ],
        "uniques": true
    },
    "algorithm": {
        "name": "calculateOperation",
        "params": {
            "method": "equivLiteral",
            "keyboard": "NUMERICAL"
        }
    }
}</v>
      </c>
      <c r="AA573" s="8" t="s">
        <v>2857</v>
      </c>
      <c r="AB573" s="21" t="str">
        <f t="shared" si="2"/>
        <v>M3-MyM-14b-E-3</v>
      </c>
      <c r="AC573" s="21" t="str">
        <f t="shared" si="3"/>
        <v>M3-MyM-14b-E-3-EN</v>
      </c>
      <c r="AD573" s="20" t="s">
        <v>47</v>
      </c>
      <c r="AE573" s="23"/>
      <c r="AF573" s="9" t="s">
        <v>48</v>
      </c>
      <c r="AG573" s="9" t="s">
        <v>49</v>
      </c>
    </row>
    <row r="574" ht="112.5" customHeight="1">
      <c r="A574" s="9" t="s">
        <v>2858</v>
      </c>
      <c r="B574" s="77" t="s">
        <v>2859</v>
      </c>
      <c r="C574" s="9" t="s">
        <v>35</v>
      </c>
      <c r="D574" s="10" t="s">
        <v>36</v>
      </c>
      <c r="E574" s="11"/>
      <c r="F574" s="33" t="s">
        <v>2860</v>
      </c>
      <c r="G574" s="33"/>
      <c r="H574" s="68"/>
      <c r="I574" s="23" t="s">
        <v>428</v>
      </c>
      <c r="J574" s="23" t="s">
        <v>309</v>
      </c>
      <c r="K574" s="24" t="s">
        <v>113</v>
      </c>
      <c r="L574" s="24" t="s">
        <v>113</v>
      </c>
      <c r="M574" s="25" t="s">
        <v>42</v>
      </c>
      <c r="N574" s="22" t="s">
        <v>2861</v>
      </c>
      <c r="O574" s="22" t="s">
        <v>2862</v>
      </c>
      <c r="P574" s="18"/>
      <c r="Q574" s="21"/>
      <c r="R574" s="18"/>
      <c r="S574" s="18"/>
      <c r="T574" s="18"/>
      <c r="U574" s="18"/>
      <c r="V574" s="18"/>
      <c r="W574" s="18"/>
      <c r="X574" s="19"/>
      <c r="Y574" s="20" t="s">
        <v>2023</v>
      </c>
      <c r="Z574" s="13" t="str">
        <f t="shared" si="1"/>
        <v>{
    "id": "M3-MyM-15a-I-1-EN",
    "stimulus": "&lt;p&gt;Select the time this clock shows.&lt;/p&gt;&lt;div style=\"display:flex; justify-content:center;\"&gt;&lt;img src=\"https://blueberry-assets.oneclick.es/M3_MyM_15a_1.svg\" width=\"300\"&gt;&lt;/img&gt;&lt;/div&gt;",
    "hint": "&lt;p&gt;On an analog clock, the short hand indicates the hours and the long hand indicates the minutes.&lt;/p&gt;",
    "feedback": "&lt;p&gt;On an analog clock, the short hand indicates the hours and the long hand indicates the minutes.&lt;/p&gt;",
    "seed": {
        "parameters": [],
        "calculated": [
            {
                "name": "A1",
                "label": "Quarter to seven."
            },
            {
                "name": "A2",
                "label": "Twenty to eleven.",
                "incorrect": true
            },
            {
                "name": "A3",
                "label": "Half past one.",
                "incorrect": true
            },
            {
                "name": "A4",
                "label": "Twenty past eight.",
                "incorrect": true
            }
        ],
        "uniques": true
    },
    "algorithm": {
        "name": "trueFalse",
        "template": "Multiple choice – standard",
        "params": {
            "countCorrect": 1,
            "countIncorrect": 2,
            "showCheckIcon":false,"columns":3
        }
    }
}</v>
      </c>
      <c r="AA574" s="8" t="s">
        <v>2863</v>
      </c>
      <c r="AB574" s="21" t="str">
        <f t="shared" si="2"/>
        <v>M3-MyM-15a-I-1</v>
      </c>
      <c r="AC574" s="21" t="str">
        <f t="shared" si="3"/>
        <v>M3-MyM-15a-I-1-EN</v>
      </c>
      <c r="AD574" s="20" t="s">
        <v>47</v>
      </c>
      <c r="AE574" s="9"/>
      <c r="AF574" s="9" t="s">
        <v>48</v>
      </c>
      <c r="AG574" s="9" t="s">
        <v>49</v>
      </c>
    </row>
    <row r="575" ht="112.5" customHeight="1">
      <c r="A575" s="9" t="s">
        <v>2858</v>
      </c>
      <c r="B575" s="77" t="s">
        <v>2859</v>
      </c>
      <c r="C575" s="9" t="s">
        <v>35</v>
      </c>
      <c r="D575" s="10" t="s">
        <v>36</v>
      </c>
      <c r="E575" s="11"/>
      <c r="F575" s="32" t="s">
        <v>2864</v>
      </c>
      <c r="G575" s="32"/>
      <c r="H575" s="68"/>
      <c r="I575" s="23" t="s">
        <v>428</v>
      </c>
      <c r="J575" s="23" t="s">
        <v>309</v>
      </c>
      <c r="K575" s="24" t="s">
        <v>113</v>
      </c>
      <c r="L575" s="24" t="s">
        <v>113</v>
      </c>
      <c r="M575" s="25" t="s">
        <v>42</v>
      </c>
      <c r="N575" s="22" t="s">
        <v>2861</v>
      </c>
      <c r="O575" s="22" t="s">
        <v>2862</v>
      </c>
      <c r="P575" s="18"/>
      <c r="Q575" s="21"/>
      <c r="R575" s="18"/>
      <c r="S575" s="18"/>
      <c r="T575" s="18"/>
      <c r="U575" s="18"/>
      <c r="V575" s="18"/>
      <c r="W575" s="18"/>
      <c r="X575" s="19"/>
      <c r="Y575" s="20" t="s">
        <v>2023</v>
      </c>
      <c r="Z575" s="13" t="str">
        <f t="shared" si="1"/>
        <v>{
    "id": "M3-MyM-15a-I-2-EN",
    "stimulus": "&lt;p&gt;Select the time this clock shows.&lt;/p&gt;&lt;div style=\"display:flex; justify-content:center;\"&gt;&lt;img src=\"https://blueberry-assets.oneclick.es/M3_MyM_15a_2.svg\" width=\"300\"&gt;&lt;/img&gt;&lt;/div&gt;",
    "hint": "&lt;p&gt;On an analog clock, the short hand indicates the hours and the long hand indicates the minutes.&lt;/p&gt;",
    "feedback": "&lt;p&gt;On an analog clock, the short hand indicates the hours and the long hand indicates the minutes.&lt;/p&gt;",
    "seed": {
        "parameters": [],
        "calculated": [
            {
                "name": "A1",
                "label": "Quarter to seven.",
                "incorrect": true
            },
            {
                "name": "A2",
                "label": "Twenty to eleven."
            },
            {
                "name": "A3",
                "label": "Half past one.",
                "incorrect": true
            },
            {
                "name": "A4",
                "label": "Twenty past eight.",
                "incorrect": true
            }
        ],
        "uniques": true
    },
    "algorithm": {
        "name": "trueFalse",
        "template": "Multiple choice – standard",
        "params": {
            "countCorrect": 1,
            "countIncorrect": 2,
            "showCheckIcon": false,"columns":3
        }
    }
}</v>
      </c>
      <c r="AA575" s="8" t="s">
        <v>2865</v>
      </c>
      <c r="AB575" s="21" t="str">
        <f t="shared" si="2"/>
        <v>M3-MyM-15a-I-2</v>
      </c>
      <c r="AC575" s="21" t="str">
        <f t="shared" si="3"/>
        <v>M3-MyM-15a-I-2-EN</v>
      </c>
      <c r="AD575" s="20" t="s">
        <v>47</v>
      </c>
      <c r="AE575" s="9"/>
      <c r="AF575" s="9" t="s">
        <v>48</v>
      </c>
      <c r="AG575" s="9" t="s">
        <v>49</v>
      </c>
    </row>
    <row r="576" ht="112.5" customHeight="1">
      <c r="A576" s="9" t="s">
        <v>2858</v>
      </c>
      <c r="B576" s="77" t="s">
        <v>2859</v>
      </c>
      <c r="C576" s="9" t="s">
        <v>35</v>
      </c>
      <c r="D576" s="10" t="s">
        <v>36</v>
      </c>
      <c r="E576" s="11"/>
      <c r="F576" s="32" t="s">
        <v>2866</v>
      </c>
      <c r="G576" s="32"/>
      <c r="H576" s="68"/>
      <c r="I576" s="23" t="s">
        <v>428</v>
      </c>
      <c r="J576" s="23" t="s">
        <v>309</v>
      </c>
      <c r="K576" s="24" t="s">
        <v>113</v>
      </c>
      <c r="L576" s="24" t="s">
        <v>113</v>
      </c>
      <c r="M576" s="25" t="s">
        <v>42</v>
      </c>
      <c r="N576" s="22" t="s">
        <v>2861</v>
      </c>
      <c r="O576" s="22" t="s">
        <v>2862</v>
      </c>
      <c r="P576" s="18"/>
      <c r="Q576" s="21"/>
      <c r="R576" s="18"/>
      <c r="S576" s="18"/>
      <c r="T576" s="18"/>
      <c r="U576" s="18"/>
      <c r="V576" s="18"/>
      <c r="W576" s="18"/>
      <c r="X576" s="19"/>
      <c r="Y576" s="20" t="s">
        <v>2023</v>
      </c>
      <c r="Z576" s="13" t="str">
        <f t="shared" si="1"/>
        <v>{
    "id": "M3-MyM-15a-I-3-EN",
    "stimulus": "&lt;p&gt;Select the time this clock shows.&lt;/p&gt;&lt;div style=\"display:flex; justify-content:center;\"&gt;&lt;img src=\"https://blueberry-assets.oneclick.es/M3_MyM_15a_3.svg\" width=\"300\"&gt;&lt;/img&gt;&lt;/div&gt;",
    "hint": "&lt;p&gt;On an analog watch, the short hand indicates the hours and the long hand indicates the minutes.&lt;/p&gt;",
    "feedback": "&lt;p&gt;On an analog watch, the short hand indicates the hours and the long hand indicates the minutes.&lt;/p&gt;",
    "seed": {
        "parameters": [],
        "calculated": [
            {
                "name": "A1",
                "label": "Quarter to seven.",
                "incorrect": true
            },
            {
                "name": "A2",
                "label": "Twenty to eleven.",
                "incorrect": true
            },
            {
                "name": "A3",
                "label": "Half past one."
            },
            {
                "name": "A4",
                "label": "Twenty past eight.",
                "incorrect": true
            }
        ],
        "uniques": true
    },
    "algorithm": {
        "name": "trueFalse",
        "template": "Multiple choice – standard",
        "params": {
            "countCorrect": 1,
            "countIncorrect": 2,
            "showCheckIcon":false,"columns":3
        }
    }
}</v>
      </c>
      <c r="AA576" s="8" t="s">
        <v>2867</v>
      </c>
      <c r="AB576" s="21" t="str">
        <f t="shared" si="2"/>
        <v>M3-MyM-15a-I-3</v>
      </c>
      <c r="AC576" s="21" t="str">
        <f t="shared" si="3"/>
        <v>M3-MyM-15a-I-3-EN</v>
      </c>
      <c r="AD576" s="20" t="s">
        <v>47</v>
      </c>
      <c r="AE576" s="9"/>
      <c r="AF576" s="9" t="s">
        <v>48</v>
      </c>
      <c r="AG576" s="9" t="s">
        <v>49</v>
      </c>
    </row>
    <row r="577" ht="112.5" customHeight="1">
      <c r="A577" s="9" t="s">
        <v>2858</v>
      </c>
      <c r="B577" s="77" t="s">
        <v>2859</v>
      </c>
      <c r="C577" s="9" t="s">
        <v>35</v>
      </c>
      <c r="D577" s="10" t="s">
        <v>36</v>
      </c>
      <c r="E577" s="11"/>
      <c r="F577" s="32" t="s">
        <v>2868</v>
      </c>
      <c r="G577" s="32"/>
      <c r="H577" s="68"/>
      <c r="I577" s="23" t="s">
        <v>428</v>
      </c>
      <c r="J577" s="23" t="s">
        <v>309</v>
      </c>
      <c r="K577" s="24" t="s">
        <v>113</v>
      </c>
      <c r="L577" s="24" t="s">
        <v>113</v>
      </c>
      <c r="M577" s="25" t="s">
        <v>42</v>
      </c>
      <c r="N577" s="22" t="s">
        <v>2861</v>
      </c>
      <c r="O577" s="22" t="s">
        <v>2862</v>
      </c>
      <c r="P577" s="18"/>
      <c r="Q577" s="21"/>
      <c r="R577" s="18"/>
      <c r="S577" s="18"/>
      <c r="T577" s="18"/>
      <c r="U577" s="18"/>
      <c r="V577" s="18"/>
      <c r="W577" s="18"/>
      <c r="X577" s="19"/>
      <c r="Y577" s="20" t="s">
        <v>2023</v>
      </c>
      <c r="Z577" s="13" t="str">
        <f t="shared" si="1"/>
        <v>{
    "id": "M3-MyM-15a-I-4-EN",
    "stimulus": "&lt;p&gt;Select the time this clock shows.&lt;/p&gt;&lt;div style=\"display:flex; justify-content:center;\"&gt;&lt;img src=\"https://blueberry-assets.oneclick.es/M3_MyM_15a_4.svg\" width=\"300\"&gt;&lt;/img&gt;&lt;/div&gt;",
    "hint": "&lt;p&gt;On an analog watch, the short hand indicates the hours and the long hand indicates the minutes.&lt;/p&gt;",
    "feedback": "&lt;p&gt;On an analog watch, the short hand indicates the hours and the long hand indicates the minutes.&lt;/p&gt;",
    "seed": {
        "parameters": [],
        "calculated": [
            {
                "name": "A1",
                "label": "Quarter past seven.",
                "incorrect": true
            },
            {
                "name": "A2",
                "label": "Twenty to eleven.",
                "incorrect": true
            },
            {
                "name": "A3",
                "label": "Half past one.",
                "incorrect": true
            },
            {
                "name": "A4",
                "label": "Twenty past eight."
            }
        ],
        "uniques": true
    },
    "algorithm": {
        "name": "trueFalse",
        "template": "Multiple choice – standard",
        "params": {
            "countCorrect": 1,
            "countIncorrect": 2,
            "showCheckIcon":false,"columns":3
        }
    }
}</v>
      </c>
      <c r="AA577" s="8" t="s">
        <v>2869</v>
      </c>
      <c r="AB577" s="21" t="str">
        <f t="shared" si="2"/>
        <v>M3-MyM-15a-I-4</v>
      </c>
      <c r="AC577" s="21" t="str">
        <f t="shared" si="3"/>
        <v>M3-MyM-15a-I-4-EN</v>
      </c>
      <c r="AD577" s="20" t="s">
        <v>47</v>
      </c>
      <c r="AE577" s="9"/>
      <c r="AF577" s="9" t="s">
        <v>48</v>
      </c>
      <c r="AG577" s="9" t="s">
        <v>49</v>
      </c>
    </row>
    <row r="578" ht="112.5" customHeight="1">
      <c r="A578" s="9" t="s">
        <v>2858</v>
      </c>
      <c r="B578" s="77" t="s">
        <v>2859</v>
      </c>
      <c r="C578" s="9" t="s">
        <v>35</v>
      </c>
      <c r="D578" s="10" t="s">
        <v>36</v>
      </c>
      <c r="E578" s="11"/>
      <c r="F578" s="32" t="s">
        <v>2870</v>
      </c>
      <c r="G578" s="32"/>
      <c r="H578" s="68"/>
      <c r="I578" s="23" t="s">
        <v>428</v>
      </c>
      <c r="J578" s="23" t="s">
        <v>309</v>
      </c>
      <c r="K578" s="24" t="s">
        <v>113</v>
      </c>
      <c r="L578" s="24" t="s">
        <v>113</v>
      </c>
      <c r="M578" s="25" t="s">
        <v>42</v>
      </c>
      <c r="N578" s="24" t="s">
        <v>2871</v>
      </c>
      <c r="O578" s="24" t="s">
        <v>2871</v>
      </c>
      <c r="P578" s="18"/>
      <c r="Q578" s="21"/>
      <c r="R578" s="18"/>
      <c r="S578" s="18"/>
      <c r="T578" s="18"/>
      <c r="U578" s="18"/>
      <c r="V578" s="18"/>
      <c r="W578" s="18"/>
      <c r="X578" s="19"/>
      <c r="Y578" s="20" t="s">
        <v>2023</v>
      </c>
      <c r="Z578" s="13" t="str">
        <f t="shared" si="1"/>
        <v>{
    "id": "M3-MyM-15a-I-5-EN",
    "stimulus": "&lt;p&gt;Select the time this clock shows.&lt;/p&gt;&lt;div style=\"display:flex; justify-content:center;\"&gt;&lt;img src=\"https://blueberry-assets.oneclick.es/M3_MyM_15a_5.svg\"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
            {
                "name": "A2",
                "label": "Twenty-five past six.",
                "incorrect": true
            },
            {
                "name": "A3",
                "label": "Two o'clock.",
                "incorrect": true
            },
            {
                "name": "A4",
                "label": "Half past four.",
                "incorrect": true
            }
        ],
        "uniques": true
    },
    "algorithm": {
        "name": "trueFalse",
        "template": "Multiple choice – standard",
        "params": {
            "countCorrect": 1,
            "countIncorrect": 2,
            "showCheckIcon":false,"columns":3
        }
    }
}</v>
      </c>
      <c r="AA578" s="8" t="s">
        <v>2872</v>
      </c>
      <c r="AB578" s="21" t="str">
        <f t="shared" si="2"/>
        <v>M3-MyM-15a-I-5</v>
      </c>
      <c r="AC578" s="21" t="str">
        <f t="shared" si="3"/>
        <v>M3-MyM-15a-I-5-EN</v>
      </c>
      <c r="AD578" s="20" t="s">
        <v>47</v>
      </c>
      <c r="AE578" s="9"/>
      <c r="AF578" s="9" t="s">
        <v>48</v>
      </c>
      <c r="AG578" s="9" t="s">
        <v>49</v>
      </c>
    </row>
    <row r="579" ht="112.5" customHeight="1">
      <c r="A579" s="9" t="s">
        <v>2858</v>
      </c>
      <c r="B579" s="77" t="s">
        <v>2859</v>
      </c>
      <c r="C579" s="9" t="s">
        <v>35</v>
      </c>
      <c r="D579" s="10" t="s">
        <v>36</v>
      </c>
      <c r="E579" s="11"/>
      <c r="F579" s="32" t="s">
        <v>2873</v>
      </c>
      <c r="G579" s="32"/>
      <c r="H579" s="68"/>
      <c r="I579" s="23" t="s">
        <v>428</v>
      </c>
      <c r="J579" s="23" t="s">
        <v>309</v>
      </c>
      <c r="K579" s="24" t="s">
        <v>113</v>
      </c>
      <c r="L579" s="24" t="s">
        <v>113</v>
      </c>
      <c r="M579" s="25" t="s">
        <v>42</v>
      </c>
      <c r="N579" s="24" t="s">
        <v>2871</v>
      </c>
      <c r="O579" s="24" t="s">
        <v>2871</v>
      </c>
      <c r="P579" s="18"/>
      <c r="Q579" s="21"/>
      <c r="R579" s="18"/>
      <c r="S579" s="18"/>
      <c r="T579" s="18"/>
      <c r="U579" s="18"/>
      <c r="V579" s="18"/>
      <c r="W579" s="18"/>
      <c r="X579" s="19"/>
      <c r="Y579" s="20" t="s">
        <v>2023</v>
      </c>
      <c r="Z579" s="13" t="str">
        <f t="shared" si="1"/>
        <v>{
    "id": "M3-MyM-15a-I-6-EN",
    "stimulus": "&lt;p&gt;Select the time this clock shows.&lt;/p&gt;&lt;div style=\"display:flex; justify-content:center;\"&gt;&lt;img src=\"https://blueberry-assets.oneclick.es/M3_MyM_15a_6.svg\"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
            {
                "name": "A3",
                "label": "Two o'clock.",
                "incorrect": true
            },
            {
                "name": "A4",
                "label": "Half past four.",
                "incorrect": true
            }
        ],
        "uniques": true
    },
    "algorithm": {
        "name": "trueFalse",
        "template": "Multiple choice – standard",
        "params": {
            "countCorrect": 1,
            "countIncorrect": 2,
            "showCheckIcon": false,"columns":3
        }
    }
}</v>
      </c>
      <c r="AA579" s="8" t="s">
        <v>2874</v>
      </c>
      <c r="AB579" s="21" t="str">
        <f t="shared" si="2"/>
        <v>M3-MyM-15a-I-6</v>
      </c>
      <c r="AC579" s="21" t="str">
        <f t="shared" si="3"/>
        <v>M3-MyM-15a-I-6-EN</v>
      </c>
      <c r="AD579" s="20" t="s">
        <v>47</v>
      </c>
      <c r="AE579" s="9"/>
      <c r="AF579" s="9" t="s">
        <v>48</v>
      </c>
      <c r="AG579" s="9" t="s">
        <v>49</v>
      </c>
    </row>
    <row r="580" ht="112.5" customHeight="1">
      <c r="A580" s="9" t="s">
        <v>2858</v>
      </c>
      <c r="B580" s="77" t="s">
        <v>2859</v>
      </c>
      <c r="C580" s="9" t="s">
        <v>35</v>
      </c>
      <c r="D580" s="10" t="s">
        <v>36</v>
      </c>
      <c r="E580" s="11"/>
      <c r="F580" s="32" t="s">
        <v>2875</v>
      </c>
      <c r="G580" s="32"/>
      <c r="H580" s="68"/>
      <c r="I580" s="23" t="s">
        <v>428</v>
      </c>
      <c r="J580" s="23" t="s">
        <v>309</v>
      </c>
      <c r="K580" s="24" t="s">
        <v>113</v>
      </c>
      <c r="L580" s="24" t="s">
        <v>113</v>
      </c>
      <c r="M580" s="25" t="s">
        <v>42</v>
      </c>
      <c r="N580" s="24" t="s">
        <v>2871</v>
      </c>
      <c r="O580" s="24" t="s">
        <v>2871</v>
      </c>
      <c r="P580" s="18"/>
      <c r="Q580" s="21"/>
      <c r="R580" s="18"/>
      <c r="S580" s="18"/>
      <c r="T580" s="18"/>
      <c r="U580" s="18"/>
      <c r="V580" s="18"/>
      <c r="W580" s="18"/>
      <c r="X580" s="19"/>
      <c r="Y580" s="20" t="s">
        <v>2023</v>
      </c>
      <c r="Z580" s="13" t="str">
        <f t="shared" si="1"/>
        <v>{
    "id": "M3-MyM-15a-I-7-EN",
    "stimulus": "&lt;p&gt;Select the time this clock shows.&lt;/p&gt;&lt;div style=\"display:flex; justify-content:center;\"&gt;&lt;img src=\"https://blueberry-assets.oneclick.es/M3_MyM_15a_7.svg\"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"incorrect": true
            },
            {
                "name": "A3",
                "label": "Two o'clock."
            },
            {
                "name": "A4",
                "label": "Half past four.",
                "incorrect": true
            }
        ],
        "uniques": true
    },
    "algorithm": {
        "name": "trueFalse",
        "template": "Multiple choice – standard",
        "params": {
            "countCorrect": 1,
            "countIncorrect": 2,
            "showCheckIcon": false,"columns":3
        }
    }
}</v>
      </c>
      <c r="AA580" s="8" t="s">
        <v>2876</v>
      </c>
      <c r="AB580" s="21" t="str">
        <f t="shared" si="2"/>
        <v>M3-MyM-15a-I-7</v>
      </c>
      <c r="AC580" s="21" t="str">
        <f t="shared" si="3"/>
        <v>M3-MyM-15a-I-7-EN</v>
      </c>
      <c r="AD580" s="20" t="s">
        <v>47</v>
      </c>
      <c r="AE580" s="9"/>
      <c r="AF580" s="9" t="s">
        <v>48</v>
      </c>
      <c r="AG580" s="9" t="s">
        <v>49</v>
      </c>
    </row>
    <row r="581" ht="112.5" customHeight="1">
      <c r="A581" s="9" t="s">
        <v>2858</v>
      </c>
      <c r="B581" s="77" t="s">
        <v>2859</v>
      </c>
      <c r="C581" s="9" t="s">
        <v>35</v>
      </c>
      <c r="D581" s="10" t="s">
        <v>36</v>
      </c>
      <c r="E581" s="11"/>
      <c r="F581" s="32" t="s">
        <v>2877</v>
      </c>
      <c r="G581" s="32"/>
      <c r="H581" s="68"/>
      <c r="I581" s="23" t="s">
        <v>428</v>
      </c>
      <c r="J581" s="23" t="s">
        <v>309</v>
      </c>
      <c r="K581" s="24" t="s">
        <v>113</v>
      </c>
      <c r="L581" s="24" t="s">
        <v>113</v>
      </c>
      <c r="M581" s="25" t="s">
        <v>42</v>
      </c>
      <c r="N581" s="24" t="s">
        <v>2871</v>
      </c>
      <c r="O581" s="24" t="s">
        <v>2871</v>
      </c>
      <c r="P581" s="18"/>
      <c r="Q581" s="21"/>
      <c r="R581" s="18"/>
      <c r="S581" s="18"/>
      <c r="T581" s="18"/>
      <c r="U581" s="18"/>
      <c r="V581" s="18"/>
      <c r="W581" s="18"/>
      <c r="X581" s="19"/>
      <c r="Y581" s="20" t="s">
        <v>2023</v>
      </c>
      <c r="Z581" s="13" t="str">
        <f t="shared" si="1"/>
        <v>{
    "id": "M3-MyM-15a-I-8-EN",
    "stimulus": "&lt;p&gt;Select the time this clock shows.&lt;/p&gt;&lt;div style=\"display:flex; justify-content:center;\"&gt;&lt;img src=\"https://blueberry-assets.oneclick.es/M3_MyM_15a_8.svg\" width=\"300\"&gt;&lt;/img&gt;&lt;/div&gt;",
    "hint": "&lt;p&gt;On a digital clock, the number before the colon marks the hour and the number after the colon marks the minutes.&lt;/p&gt;",
    "feedback": "&lt;p&gt;On a digital clock, the number before the colon marks the hour and the number after the colon marks the minutes.&lt;/p&gt;",
    "seed": {
        "parameters": [],
        "calculated": [
            {
                "name": "A1",
                "label": "A quarter to six.",
                "incorrect": true
            },
            {
                "name": "A2",
                "label": "Twenty-five past six.",
                "incorrect": true
            },
            {
                "name": "A3",
                "label": "Two o'clock.",
                "incorrect": true
            },
            {
                "name": "A4",
                "label": "Half past four."
            }
        ],
        "uniques": true
    },
    "algorithm": {
        "name": "trueFalse",
        "template": "Multiple choice – standard",
        "params": {
            "countCorrect": 1,
            "countIncorrect": 2,
            "showCheckIcon": true
        }
    }
}</v>
      </c>
      <c r="AA581" s="8" t="s">
        <v>2878</v>
      </c>
      <c r="AB581" s="21" t="str">
        <f t="shared" si="2"/>
        <v>M3-MyM-15a-I-8</v>
      </c>
      <c r="AC581" s="21" t="str">
        <f t="shared" si="3"/>
        <v>M3-MyM-15a-I-8-EN</v>
      </c>
      <c r="AD581" s="20" t="s">
        <v>47</v>
      </c>
      <c r="AE581" s="9"/>
      <c r="AF581" s="9" t="s">
        <v>48</v>
      </c>
      <c r="AG581" s="9" t="s">
        <v>49</v>
      </c>
    </row>
    <row r="582" ht="112.5" customHeight="1">
      <c r="A582" s="9" t="s">
        <v>2858</v>
      </c>
      <c r="B582" s="77" t="s">
        <v>2859</v>
      </c>
      <c r="C582" s="9" t="s">
        <v>50</v>
      </c>
      <c r="D582" s="10" t="s">
        <v>36</v>
      </c>
      <c r="E582" s="11"/>
      <c r="F582" s="22" t="s">
        <v>2879</v>
      </c>
      <c r="G582" s="22"/>
      <c r="H582" s="68"/>
      <c r="I582" s="23" t="s">
        <v>428</v>
      </c>
      <c r="J582" s="23" t="s">
        <v>52</v>
      </c>
      <c r="K582" s="24"/>
      <c r="L582" s="24" t="s">
        <v>2880</v>
      </c>
      <c r="M582" s="25" t="s">
        <v>42</v>
      </c>
      <c r="N582" s="22" t="s">
        <v>2861</v>
      </c>
      <c r="O582" s="22" t="s">
        <v>2862</v>
      </c>
      <c r="P582" s="18"/>
      <c r="Q582" s="21"/>
      <c r="R582" s="18"/>
      <c r="S582" s="18"/>
      <c r="T582" s="18"/>
      <c r="U582" s="18"/>
      <c r="V582" s="18"/>
      <c r="W582" s="18"/>
      <c r="X582" s="21"/>
      <c r="Y582" s="20" t="s">
        <v>2023</v>
      </c>
      <c r="Z582" s="13" t="str">
        <f t="shared" si="1"/>
        <v>{
    "id": "M3-MyM-15a-E-1-EN",
    "stimulus": "&lt;p&gt;What time does this clock show? Type it in words.&lt;/p&gt;&lt;div style=\"display:flex; justify-content:center;\"&gt;&lt;img src=\"https://blueberry-assets.oneclick.es/M3_MyM_15a_1.svg\"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"quarter past seven"
            }
        ],
        "uniques": true
    },
    "algorithm": {
        "name": "calculateOperation",
        "template": "Cloze with text"
    }
}</v>
      </c>
      <c r="AA582" s="8" t="s">
        <v>2881</v>
      </c>
      <c r="AB582" s="21" t="str">
        <f t="shared" si="2"/>
        <v>M3-MyM-15a-E-1</v>
      </c>
      <c r="AC582" s="21" t="str">
        <f t="shared" si="3"/>
        <v>M3-MyM-15a-E-1-EN</v>
      </c>
      <c r="AD582" s="20" t="s">
        <v>47</v>
      </c>
      <c r="AE582" s="23"/>
      <c r="AF582" s="9" t="s">
        <v>48</v>
      </c>
      <c r="AG582" s="9" t="s">
        <v>49</v>
      </c>
    </row>
    <row r="583" ht="112.5" customHeight="1">
      <c r="A583" s="9" t="s">
        <v>2858</v>
      </c>
      <c r="B583" s="77" t="s">
        <v>2859</v>
      </c>
      <c r="C583" s="9" t="s">
        <v>50</v>
      </c>
      <c r="D583" s="10" t="s">
        <v>36</v>
      </c>
      <c r="E583" s="11"/>
      <c r="F583" s="22" t="s">
        <v>2882</v>
      </c>
      <c r="G583" s="22"/>
      <c r="H583" s="68"/>
      <c r="I583" s="23" t="s">
        <v>428</v>
      </c>
      <c r="J583" s="23" t="s">
        <v>52</v>
      </c>
      <c r="K583" s="24"/>
      <c r="L583" s="24" t="s">
        <v>2883</v>
      </c>
      <c r="M583" s="25" t="s">
        <v>42</v>
      </c>
      <c r="N583" s="22" t="s">
        <v>2861</v>
      </c>
      <c r="O583" s="22" t="s">
        <v>2862</v>
      </c>
      <c r="P583" s="18"/>
      <c r="Q583" s="21"/>
      <c r="R583" s="18"/>
      <c r="S583" s="18"/>
      <c r="T583" s="18"/>
      <c r="U583" s="18"/>
      <c r="V583" s="18"/>
      <c r="W583" s="18"/>
      <c r="X583" s="21"/>
      <c r="Y583" s="20" t="s">
        <v>2023</v>
      </c>
      <c r="Z583" s="13" t="str">
        <f t="shared" si="1"/>
        <v>{
    "id": "M3-MyM-15a-E-2-EN",
    "stimulus": "&lt;p&gt;What time does this clock show? Type it in words.&lt;/p&gt;&lt;div style=\"display:flex; justify-content:center;\"&gt;&lt;img src=\"https://blueberry-assets.oneclick.es/M3_MyM_15a_2.svg\"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"twenty to eleven"
            }
        ],
        "uniques": true
    },
    "algorithm": {
        "name": "calculateOperation",
        "template": "Cloze with text"
    }
}</v>
      </c>
      <c r="AA583" s="81" t="s">
        <v>2884</v>
      </c>
      <c r="AB583" s="21" t="str">
        <f t="shared" si="2"/>
        <v>M3-MyM-15a-E-2</v>
      </c>
      <c r="AC583" s="21" t="str">
        <f t="shared" si="3"/>
        <v>M3-MyM-15a-E-2-EN</v>
      </c>
      <c r="AD583" s="20" t="s">
        <v>47</v>
      </c>
      <c r="AE583" s="23"/>
      <c r="AF583" s="9" t="s">
        <v>48</v>
      </c>
      <c r="AG583" s="9" t="s">
        <v>49</v>
      </c>
    </row>
    <row r="584" ht="112.5" customHeight="1">
      <c r="A584" s="9" t="s">
        <v>2858</v>
      </c>
      <c r="B584" s="77" t="s">
        <v>2859</v>
      </c>
      <c r="C584" s="9" t="s">
        <v>50</v>
      </c>
      <c r="D584" s="10" t="s">
        <v>36</v>
      </c>
      <c r="E584" s="11"/>
      <c r="F584" s="22" t="s">
        <v>2885</v>
      </c>
      <c r="G584" s="22"/>
      <c r="H584" s="68"/>
      <c r="I584" s="23" t="s">
        <v>428</v>
      </c>
      <c r="J584" s="23" t="s">
        <v>52</v>
      </c>
      <c r="K584" s="24"/>
      <c r="L584" s="24" t="s">
        <v>2886</v>
      </c>
      <c r="M584" s="25" t="s">
        <v>42</v>
      </c>
      <c r="N584" s="22" t="s">
        <v>2861</v>
      </c>
      <c r="O584" s="22" t="s">
        <v>2862</v>
      </c>
      <c r="P584" s="18"/>
      <c r="Q584" s="21"/>
      <c r="R584" s="18"/>
      <c r="S584" s="18"/>
      <c r="T584" s="18"/>
      <c r="U584" s="18"/>
      <c r="V584" s="18"/>
      <c r="W584" s="18"/>
      <c r="X584" s="21"/>
      <c r="Y584" s="20" t="s">
        <v>2023</v>
      </c>
      <c r="Z584" s="13" t="str">
        <f t="shared" si="1"/>
        <v>{
    "id": "M3-MyM-15a-E-3-EN",
    "stimulus": "&lt;p&gt;What time does this clock show? Type it in words.&lt;/p&gt;&lt;div style=\"display:flex; justify-content:center;\"&gt;&lt;img src=\"https://blueberry-assets.oneclick.es/M3_MyM_15a_3.svg\"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"half past one"
            }
        ],
        "uniques": true
    },
    "algorithm": {
        "name": "calculateOperation",
        "template": "Cloze with text"
    }
}</v>
      </c>
      <c r="AA584" s="8" t="s">
        <v>2887</v>
      </c>
      <c r="AB584" s="21" t="str">
        <f t="shared" si="2"/>
        <v>M3-MyM-15a-E-3</v>
      </c>
      <c r="AC584" s="21" t="str">
        <f t="shared" si="3"/>
        <v>M3-MyM-15a-E-3-EN</v>
      </c>
      <c r="AD584" s="20" t="s">
        <v>47</v>
      </c>
      <c r="AE584" s="23"/>
      <c r="AF584" s="9" t="s">
        <v>48</v>
      </c>
      <c r="AG584" s="9" t="s">
        <v>49</v>
      </c>
    </row>
    <row r="585" ht="112.5" customHeight="1">
      <c r="A585" s="9" t="s">
        <v>2858</v>
      </c>
      <c r="B585" s="77" t="s">
        <v>2859</v>
      </c>
      <c r="C585" s="9" t="s">
        <v>50</v>
      </c>
      <c r="D585" s="10" t="s">
        <v>36</v>
      </c>
      <c r="E585" s="11"/>
      <c r="F585" s="22" t="s">
        <v>2888</v>
      </c>
      <c r="G585" s="22"/>
      <c r="H585" s="68"/>
      <c r="I585" s="23" t="s">
        <v>428</v>
      </c>
      <c r="J585" s="23" t="s">
        <v>52</v>
      </c>
      <c r="K585" s="24"/>
      <c r="L585" s="24" t="s">
        <v>2889</v>
      </c>
      <c r="M585" s="25" t="s">
        <v>42</v>
      </c>
      <c r="N585" s="22" t="s">
        <v>2861</v>
      </c>
      <c r="O585" s="22" t="s">
        <v>2862</v>
      </c>
      <c r="P585" s="18"/>
      <c r="Q585" s="21"/>
      <c r="R585" s="18"/>
      <c r="S585" s="18"/>
      <c r="T585" s="18"/>
      <c r="U585" s="18"/>
      <c r="V585" s="18"/>
      <c r="W585" s="18"/>
      <c r="X585" s="21"/>
      <c r="Y585" s="20" t="s">
        <v>2023</v>
      </c>
      <c r="Z585" s="13" t="str">
        <f t="shared" si="1"/>
        <v>{
    "id": "M3-MyM-15a-E-4-EN",
    "stimulus": "&lt;p&gt;What time does this clock show? Type it in words.&lt;/p&gt;&lt;div style=\"display:flex; justify-content:center;\"&gt;&lt;img src=\"https://blueberry-assets.oneclick.es/M3_MyM_15a_4.svg\" width=\"300\"&gt;&lt;/img&gt;&lt;/div&gt;",
    "template": "&lt;p&gt;The clock is striking {{response}}.&lt;/p&gt;",
    "hint": "&lt;p&gt;On an analog clock, the short hand indicates the hours and the long hand indicates the minutes.&lt;/p&gt;",
    "feedback": "&lt;p&gt;On an analog clock, the short hand indicates the hours and the long hand indicates the minutes.&lt;/p&gt;",
    "seed": {
        "parameters": [],
        "calculated": [
            {
                "name": "A1",
                "label": "twenty past eight"
            }
        ],
        "uniques": true
    },
    "algorithm": {
        "name": "calculateOperation",
        "template": "Cloze with text"
    }
}</v>
      </c>
      <c r="AA585" s="8" t="s">
        <v>2890</v>
      </c>
      <c r="AB585" s="21" t="str">
        <f t="shared" si="2"/>
        <v>M3-MyM-15a-E-4</v>
      </c>
      <c r="AC585" s="21" t="str">
        <f t="shared" si="3"/>
        <v>M3-MyM-15a-E-4-EN</v>
      </c>
      <c r="AD585" s="20" t="s">
        <v>47</v>
      </c>
      <c r="AE585" s="23"/>
      <c r="AF585" s="9" t="s">
        <v>48</v>
      </c>
      <c r="AG585" s="9" t="s">
        <v>49</v>
      </c>
    </row>
    <row r="586" ht="112.5" customHeight="1">
      <c r="A586" s="9" t="s">
        <v>2858</v>
      </c>
      <c r="B586" s="77" t="s">
        <v>2859</v>
      </c>
      <c r="C586" s="9" t="s">
        <v>50</v>
      </c>
      <c r="D586" s="10" t="s">
        <v>36</v>
      </c>
      <c r="E586" s="11"/>
      <c r="F586" s="22" t="s">
        <v>2891</v>
      </c>
      <c r="G586" s="22"/>
      <c r="H586" s="68"/>
      <c r="I586" s="23" t="s">
        <v>428</v>
      </c>
      <c r="J586" s="23" t="s">
        <v>52</v>
      </c>
      <c r="K586" s="24"/>
      <c r="L586" s="24" t="s">
        <v>2892</v>
      </c>
      <c r="M586" s="25" t="s">
        <v>42</v>
      </c>
      <c r="N586" s="24" t="s">
        <v>2871</v>
      </c>
      <c r="O586" s="24" t="s">
        <v>2871</v>
      </c>
      <c r="P586" s="18"/>
      <c r="Q586" s="21"/>
      <c r="R586" s="18"/>
      <c r="S586" s="18"/>
      <c r="T586" s="18"/>
      <c r="U586" s="18"/>
      <c r="V586" s="18"/>
      <c r="W586" s="18"/>
      <c r="X586" s="21"/>
      <c r="Y586" s="20" t="s">
        <v>2023</v>
      </c>
      <c r="Z586" s="13" t="str">
        <f t="shared" si="1"/>
        <v>{
    "id": "M3-MyM-15a-E-5-EN",
    "stimulus": "&lt;p&gt;What time does this clock show? Type it in words.&lt;/p&gt;&lt;div style=\"display:flex; justify-content:center;\"&gt;&lt;img src=\"https://blueberry-assets.oneclick.es/M3_MyM_15a_5.svg\"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"A quarter to six"
            }
        ],
        "uniques": true
    },
    "algorithm": {
        "name": "calculateOperation",
        "template": "Cloze with text"
    }
}</v>
      </c>
      <c r="AA586" s="8" t="s">
        <v>2893</v>
      </c>
      <c r="AB586" s="21" t="str">
        <f t="shared" si="2"/>
        <v>M3-MyM-15a-E-5</v>
      </c>
      <c r="AC586" s="21" t="str">
        <f t="shared" si="3"/>
        <v>M3-MyM-15a-E-5-EN</v>
      </c>
      <c r="AD586" s="20" t="s">
        <v>47</v>
      </c>
      <c r="AE586" s="23"/>
      <c r="AF586" s="9" t="s">
        <v>48</v>
      </c>
      <c r="AG586" s="9" t="s">
        <v>49</v>
      </c>
    </row>
    <row r="587" ht="112.5" customHeight="1">
      <c r="A587" s="9" t="s">
        <v>2858</v>
      </c>
      <c r="B587" s="77" t="s">
        <v>2859</v>
      </c>
      <c r="C587" s="9" t="s">
        <v>50</v>
      </c>
      <c r="D587" s="10" t="s">
        <v>36</v>
      </c>
      <c r="E587" s="11"/>
      <c r="F587" s="22" t="s">
        <v>2894</v>
      </c>
      <c r="G587" s="22"/>
      <c r="H587" s="68"/>
      <c r="I587" s="23" t="s">
        <v>428</v>
      </c>
      <c r="J587" s="23" t="s">
        <v>52</v>
      </c>
      <c r="K587" s="24"/>
      <c r="L587" s="24" t="s">
        <v>2895</v>
      </c>
      <c r="M587" s="25" t="s">
        <v>42</v>
      </c>
      <c r="N587" s="24" t="s">
        <v>2871</v>
      </c>
      <c r="O587" s="24" t="s">
        <v>2871</v>
      </c>
      <c r="P587" s="18"/>
      <c r="Q587" s="21"/>
      <c r="R587" s="18"/>
      <c r="S587" s="18"/>
      <c r="T587" s="18"/>
      <c r="U587" s="18"/>
      <c r="V587" s="18"/>
      <c r="W587" s="18"/>
      <c r="X587" s="21"/>
      <c r="Y587" s="20" t="s">
        <v>2023</v>
      </c>
      <c r="Z587" s="13" t="str">
        <f t="shared" si="1"/>
        <v>{
    "id": "M3-MyM-15a-E-6-EN",
    "stimulus": "&lt;p&gt;What time does this clock show? Type it in words.&lt;/p&gt;&lt;div style=\"display:flex; justify-content:center;\"&gt;&lt;img src=\"https://blueberry-assets.oneclick.es/M3_MyM_15a_6.svg\"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"twenty-five past six"
            }
        ],
        "uniques": true
    },
    "algorithm": {
        "name": "calculateOperation",
        "template": "Cloze with text"
    }
}</v>
      </c>
      <c r="AA587" s="8" t="s">
        <v>2896</v>
      </c>
      <c r="AB587" s="21" t="str">
        <f t="shared" si="2"/>
        <v>M3-MyM-15a-E-6</v>
      </c>
      <c r="AC587" s="21" t="str">
        <f t="shared" si="3"/>
        <v>M3-MyM-15a-E-6-EN</v>
      </c>
      <c r="AD587" s="20" t="s">
        <v>47</v>
      </c>
      <c r="AE587" s="23"/>
      <c r="AF587" s="9" t="s">
        <v>48</v>
      </c>
      <c r="AG587" s="9" t="s">
        <v>49</v>
      </c>
    </row>
    <row r="588" ht="112.5" customHeight="1">
      <c r="A588" s="9" t="s">
        <v>2858</v>
      </c>
      <c r="B588" s="77" t="s">
        <v>2859</v>
      </c>
      <c r="C588" s="9" t="s">
        <v>50</v>
      </c>
      <c r="D588" s="10" t="s">
        <v>36</v>
      </c>
      <c r="E588" s="11"/>
      <c r="F588" s="22" t="s">
        <v>2897</v>
      </c>
      <c r="G588" s="22"/>
      <c r="H588" s="68"/>
      <c r="I588" s="23" t="s">
        <v>428</v>
      </c>
      <c r="J588" s="23" t="s">
        <v>52</v>
      </c>
      <c r="K588" s="24"/>
      <c r="L588" s="24" t="s">
        <v>2898</v>
      </c>
      <c r="M588" s="25" t="s">
        <v>42</v>
      </c>
      <c r="N588" s="24" t="s">
        <v>2871</v>
      </c>
      <c r="O588" s="24" t="s">
        <v>2871</v>
      </c>
      <c r="P588" s="18"/>
      <c r="Q588" s="21"/>
      <c r="R588" s="18"/>
      <c r="S588" s="18"/>
      <c r="T588" s="18"/>
      <c r="U588" s="18"/>
      <c r="V588" s="18"/>
      <c r="W588" s="18"/>
      <c r="X588" s="21"/>
      <c r="Y588" s="20" t="s">
        <v>2023</v>
      </c>
      <c r="Z588" s="13" t="str">
        <f t="shared" si="1"/>
        <v>{
    "id": "M3-MyM-15a-E-7-EN",
    "stimulus": "&lt;p&gt;What time does this clock show? Type it in words.&lt;/p&gt;&lt;div style=\"display:flex; justify-content:center;\"&gt;&lt;img src=\"https://blueberry-assets.oneclick.es/M3_MyM_15a_7.svg\"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"two o'clock"
            }
        ],
        "uniques": true
    },
    "algorithm": {
        "name": "calculateOperation",
        "template": "Cloze with text"
    }
}</v>
      </c>
      <c r="AA588" s="8" t="s">
        <v>2899</v>
      </c>
      <c r="AB588" s="21" t="str">
        <f t="shared" si="2"/>
        <v>M3-MyM-15a-E-7</v>
      </c>
      <c r="AC588" s="21" t="str">
        <f t="shared" si="3"/>
        <v>M3-MyM-15a-E-7-EN</v>
      </c>
      <c r="AD588" s="20" t="s">
        <v>47</v>
      </c>
      <c r="AE588" s="23"/>
      <c r="AF588" s="9" t="s">
        <v>48</v>
      </c>
      <c r="AG588" s="9" t="s">
        <v>49</v>
      </c>
    </row>
    <row r="589" ht="112.5" customHeight="1">
      <c r="A589" s="9" t="s">
        <v>2858</v>
      </c>
      <c r="B589" s="77" t="s">
        <v>2859</v>
      </c>
      <c r="C589" s="9" t="s">
        <v>50</v>
      </c>
      <c r="D589" s="10" t="s">
        <v>36</v>
      </c>
      <c r="E589" s="11"/>
      <c r="F589" s="22" t="s">
        <v>2900</v>
      </c>
      <c r="G589" s="22"/>
      <c r="H589" s="68"/>
      <c r="I589" s="23" t="s">
        <v>428</v>
      </c>
      <c r="J589" s="23" t="s">
        <v>52</v>
      </c>
      <c r="K589" s="24"/>
      <c r="L589" s="24" t="s">
        <v>2901</v>
      </c>
      <c r="M589" s="25" t="s">
        <v>42</v>
      </c>
      <c r="N589" s="24" t="s">
        <v>2871</v>
      </c>
      <c r="O589" s="24" t="s">
        <v>2871</v>
      </c>
      <c r="P589" s="18"/>
      <c r="Q589" s="21"/>
      <c r="R589" s="18"/>
      <c r="S589" s="18"/>
      <c r="T589" s="18"/>
      <c r="U589" s="18"/>
      <c r="V589" s="18"/>
      <c r="W589" s="18"/>
      <c r="X589" s="21"/>
      <c r="Y589" s="20" t="s">
        <v>2023</v>
      </c>
      <c r="Z589" s="13" t="str">
        <f t="shared" si="1"/>
        <v>{
    "id": "M3-MyM-15a-E-8-EN",
    "stimulus": "&lt;p&gt;What time does this clock show? Type it in words.&lt;/p&gt;&lt;div style=\"display:flex; justify-content:center;\"&gt;&lt;img src=\"https://blueberry-assets.oneclick.es/M3_MyM_15a_8.svg\" width=\"300\"&gt;&lt;/img&gt;&lt;/div&gt;",
    "template": "&lt;p&gt;The clock is striking {{response}}.&lt;/p&gt;",
    "hint": "&lt;p&gt;On a digital clock, the number before the colon marks the hour and the number after marks the minutes.&lt;/p&gt;",
    "feedback": "&lt;p&gt;On a digital clock, the number before the colon marks the hour and the number after marks the minutes.&lt;/p&gt;",
    "seed": {
        "parameters": [],
        "calculated": [
            {
                "name": "A1",
                "label": "half past four"
            }
        ],
        "uniques": true
    },
    "algorithm": {
        "name": "calculateOperation",
        "template": "Cloze with text"
    }
}</v>
      </c>
      <c r="AA589" s="8" t="s">
        <v>2902</v>
      </c>
      <c r="AB589" s="21" t="str">
        <f t="shared" si="2"/>
        <v>M3-MyM-15a-E-8</v>
      </c>
      <c r="AC589" s="21" t="str">
        <f t="shared" si="3"/>
        <v>M3-MyM-15a-E-8-EN</v>
      </c>
      <c r="AD589" s="20" t="s">
        <v>47</v>
      </c>
      <c r="AE589" s="23"/>
      <c r="AF589" s="9" t="s">
        <v>48</v>
      </c>
      <c r="AG589" s="9" t="s">
        <v>49</v>
      </c>
    </row>
    <row r="590" ht="112.5" customHeight="1">
      <c r="A590" s="9" t="s">
        <v>2903</v>
      </c>
      <c r="B590" s="77" t="s">
        <v>2904</v>
      </c>
      <c r="C590" s="9" t="s">
        <v>35</v>
      </c>
      <c r="D590" s="10" t="s">
        <v>36</v>
      </c>
      <c r="E590" s="11"/>
      <c r="F590" s="22" t="s">
        <v>2905</v>
      </c>
      <c r="G590" s="22"/>
      <c r="H590" s="68"/>
      <c r="I590" s="24"/>
      <c r="J590" s="23" t="s">
        <v>2906</v>
      </c>
      <c r="K590" s="94" t="s">
        <v>2763</v>
      </c>
      <c r="L590" s="24" t="s">
        <v>2907</v>
      </c>
      <c r="M590" s="25" t="s">
        <v>42</v>
      </c>
      <c r="N590" s="33" t="s">
        <v>2908</v>
      </c>
      <c r="O590" s="33" t="s">
        <v>2909</v>
      </c>
      <c r="P590" s="18"/>
      <c r="Q590" s="21"/>
      <c r="R590" s="18"/>
      <c r="S590" s="18"/>
      <c r="T590" s="18"/>
      <c r="U590" s="18"/>
      <c r="V590" s="18"/>
      <c r="W590" s="18"/>
      <c r="X590" s="21"/>
      <c r="Y590" s="20" t="s">
        <v>2023</v>
      </c>
      <c r="Z590" s="13" t="str">
        <f t="shared" si="1"/>
        <v>{
    "id": "M3-MyM-15b-I-1-EN",
    "stimulus": "&lt;p&gt;Drag the solution of this equivalence.&lt;/p&gt;",
    "template": "&lt;p style=\"text-align: center\"&gt;{{Q1}} quarters of an hour = {{response}} minutes&lt;/p&gt;",
    "hint": "&lt;p&gt;A quarter of an hour is a quarter of 60 minutes.&lt;/p&gt;",
    "feedback": "&lt;p&gt;A quarter of an hour is 15 minutes.&lt;/p&gt;&lt;p style=\"text-align: center\"&gt;{{Q1}} quarter hours = {{Q1}} × 15 minutes = {{A1}} minutes&lt;/p&gt;",
    "seed": {
        "parameters": [
            {
                "name": "Q1",
                "label": null,
                "list": [
                    2,
                    3,
                    4,
                    5
                ]
            }
        ],
        "calculated": [
            {
                "name": "A1",
                "label": "{{function}}",
                "function": "{{Q1}}*15"
            },
            {
                "name": "A2",
                "label": "{{function}}",
                "function": "{{Q1}}*30",
                "incorrect": true
            },
            {
                "name": "A3",
                "label": "{{function}}",
                "function": "{{Q1}}*60",
                "incorrect": true
            }
        ],
        "uniques": true
    },
    "algorithm": {
        "name": "calculateOperation",
        "template": "Cloze with drag &amp; drop",
        "params": {
            "keyboard": "NUMERICAL"
        }
    }
}</v>
      </c>
      <c r="AA590" s="8" t="s">
        <v>2910</v>
      </c>
      <c r="AB590" s="21" t="str">
        <f t="shared" si="2"/>
        <v>M3-MyM-15b-I-1</v>
      </c>
      <c r="AC590" s="21" t="str">
        <f t="shared" si="3"/>
        <v>M3-MyM-15b-I-1-EN</v>
      </c>
      <c r="AD590" s="20" t="s">
        <v>47</v>
      </c>
      <c r="AE590" s="23"/>
      <c r="AF590" s="9" t="s">
        <v>48</v>
      </c>
      <c r="AG590" s="9" t="s">
        <v>49</v>
      </c>
    </row>
    <row r="591" ht="112.5" customHeight="1">
      <c r="A591" s="9" t="s">
        <v>2903</v>
      </c>
      <c r="B591" s="77" t="s">
        <v>2904</v>
      </c>
      <c r="C591" s="9" t="s">
        <v>35</v>
      </c>
      <c r="D591" s="10" t="s">
        <v>36</v>
      </c>
      <c r="E591" s="11"/>
      <c r="F591" s="22" t="s">
        <v>2911</v>
      </c>
      <c r="G591" s="22"/>
      <c r="H591" s="68"/>
      <c r="I591" s="24"/>
      <c r="J591" s="23" t="s">
        <v>2906</v>
      </c>
      <c r="K591" s="94" t="s">
        <v>2763</v>
      </c>
      <c r="L591" s="24" t="s">
        <v>2912</v>
      </c>
      <c r="M591" s="25" t="s">
        <v>42</v>
      </c>
      <c r="N591" s="33" t="s">
        <v>2913</v>
      </c>
      <c r="O591" s="33" t="s">
        <v>2914</v>
      </c>
      <c r="P591" s="18"/>
      <c r="Q591" s="21"/>
      <c r="R591" s="18"/>
      <c r="S591" s="18"/>
      <c r="T591" s="18"/>
      <c r="U591" s="18"/>
      <c r="V591" s="18"/>
      <c r="W591" s="18"/>
      <c r="X591" s="21"/>
      <c r="Y591" s="20" t="s">
        <v>2023</v>
      </c>
      <c r="Z591" s="13" t="str">
        <f t="shared" si="1"/>
        <v>{
    "id": "M3-MyM-15b-I-2-EN",
    "stimulus": "&lt;p&gt;Drag the solution of this equivalence.&lt;/p&gt;",
    "template": "&lt;p style=\"text-align: center\"&gt;{{Q1}} half hours = {{response}} minutes&lt;/p&gt;",
    "hint": "&lt;p&gt;Half an hour is the half of 60 minutes.&lt;/p&gt;",
    "feedback": "&lt;p&gt;Half an hour is 30 minutes.&lt;/p&gt;&lt;p style=\"text-align: center\"&gt;{{Q1}} half hours = {{Q1}} × 30 minutes = {{A2}} minutes&lt;/p&gt;",
    "seed": {
        "parameters": [
            {
                "name": "Q1",
                "label": null,
                "list": [
                    2,
                    3,
                    4,
                    5
                ]
            }
        ],
        "calculated": [
            {
                "name": "A1",
                "label": "{{function}}",
                "function": "{{Q1}}*15",
                "incorrect": true
            },
            {
                "name": "A2",
                "label": "{{function}}",
                "function": "{{Q1}}*30"
            },
            {
                "name": "A3",
                "label": "{{function}}",
                "function": "{{Q1}}*60",
                "incorrect": true
            }
        ],
        "uniques": true
    },
    "algorithm": {
        "name": "calculateOperation",
        "template": "Cloze with drag &amp; drop",
        "params": {
            "keyboard": "NUMERICAL"
        }
    }
}</v>
      </c>
      <c r="AA591" s="8" t="s">
        <v>2915</v>
      </c>
      <c r="AB591" s="21" t="str">
        <f t="shared" si="2"/>
        <v>M3-MyM-15b-I-2</v>
      </c>
      <c r="AC591" s="21" t="str">
        <f t="shared" si="3"/>
        <v>M3-MyM-15b-I-2-EN</v>
      </c>
      <c r="AD591" s="20" t="s">
        <v>47</v>
      </c>
      <c r="AE591" s="23"/>
      <c r="AF591" s="9" t="s">
        <v>48</v>
      </c>
      <c r="AG591" s="9" t="s">
        <v>49</v>
      </c>
    </row>
    <row r="592" ht="112.5" customHeight="1">
      <c r="A592" s="9" t="s">
        <v>2903</v>
      </c>
      <c r="B592" s="77" t="s">
        <v>2904</v>
      </c>
      <c r="C592" s="9" t="s">
        <v>50</v>
      </c>
      <c r="D592" s="10" t="s">
        <v>36</v>
      </c>
      <c r="E592" s="11"/>
      <c r="F592" s="22" t="s">
        <v>2916</v>
      </c>
      <c r="G592" s="22"/>
      <c r="H592" s="68"/>
      <c r="I592" s="24"/>
      <c r="J592" s="23" t="s">
        <v>92</v>
      </c>
      <c r="K592" s="94" t="s">
        <v>2763</v>
      </c>
      <c r="L592" s="24" t="s">
        <v>2917</v>
      </c>
      <c r="M592" s="23" t="s">
        <v>42</v>
      </c>
      <c r="N592" s="22" t="s">
        <v>2908</v>
      </c>
      <c r="O592" s="22" t="s">
        <v>2909</v>
      </c>
      <c r="P592" s="18"/>
      <c r="Q592" s="21"/>
      <c r="R592" s="18"/>
      <c r="S592" s="18"/>
      <c r="T592" s="18"/>
      <c r="U592" s="18"/>
      <c r="V592" s="18"/>
      <c r="W592" s="18"/>
      <c r="X592" s="21"/>
      <c r="Y592" s="20" t="s">
        <v>2023</v>
      </c>
      <c r="Z592" s="13" t="str">
        <f t="shared" si="1"/>
        <v>{
    "id": "M3-MyM-15b-E-1-EN",
    "stimulus": "&lt;p&gt;Complete this equivalence.&lt;/p&gt;",
    "template": "&lt;p style=\"text-align: center\"&gt;{{Q1}} quarter of an hour = {{response}} minutes&lt;/p&gt;",
    "hint": "&lt;p&gt;A quarter of an hour is a quarter of 60 minutes.&lt;/p&gt;",
    "feedback": "&lt;p&gt;A quarter of an hour is 15 minutes. Therefore:&lt;/p&gt;&lt;p style=\"text-align: center\"&gt;{{Q1}} quarter hours = {{Q1}} × 15 minutes = {{A1}} minutes&lt;/p&gt;",
    "seed": {
        "parameters": [
            {
                "name": "Q1",
                "label": null,
                "list": [
                    2,
                    3,
                    4,
                    5
                ]
            }
        ],
        "calculated": [
            {
                "name": "A1",
                "label": "{{function}}",
                "function": "{{Q1}}*15"
            }
        ],
        "uniques": true
    },
    "algorithm": {
        "name": "calculateOperation",
        "params": {
            "method": "equivLiteral",
            "keyboard": "NUMERICAL"
        }
    }
}</v>
      </c>
      <c r="AA592" s="8" t="s">
        <v>2918</v>
      </c>
      <c r="AB592" s="21" t="str">
        <f t="shared" si="2"/>
        <v>M3-MyM-15b-E-1</v>
      </c>
      <c r="AC592" s="21" t="str">
        <f t="shared" si="3"/>
        <v>M3-MyM-15b-E-1-EN</v>
      </c>
      <c r="AD592" s="20" t="s">
        <v>47</v>
      </c>
      <c r="AE592" s="23"/>
      <c r="AF592" s="9" t="s">
        <v>48</v>
      </c>
      <c r="AG592" s="9" t="s">
        <v>49</v>
      </c>
    </row>
    <row r="593" ht="112.5" customHeight="1">
      <c r="A593" s="9" t="s">
        <v>2903</v>
      </c>
      <c r="B593" s="77" t="s">
        <v>2904</v>
      </c>
      <c r="C593" s="9" t="s">
        <v>50</v>
      </c>
      <c r="D593" s="10" t="s">
        <v>36</v>
      </c>
      <c r="E593" s="11"/>
      <c r="F593" s="22" t="s">
        <v>2919</v>
      </c>
      <c r="G593" s="22"/>
      <c r="H593" s="68"/>
      <c r="I593" s="24"/>
      <c r="J593" s="23" t="s">
        <v>92</v>
      </c>
      <c r="K593" s="94" t="s">
        <v>2763</v>
      </c>
      <c r="L593" s="22" t="s">
        <v>2920</v>
      </c>
      <c r="M593" s="23" t="s">
        <v>42</v>
      </c>
      <c r="N593" s="22" t="s">
        <v>2913</v>
      </c>
      <c r="O593" s="22" t="s">
        <v>2921</v>
      </c>
      <c r="P593" s="18"/>
      <c r="Q593" s="21"/>
      <c r="R593" s="18"/>
      <c r="S593" s="18"/>
      <c r="T593" s="18"/>
      <c r="U593" s="18"/>
      <c r="V593" s="18"/>
      <c r="W593" s="18"/>
      <c r="X593" s="21"/>
      <c r="Y593" s="20" t="s">
        <v>2023</v>
      </c>
      <c r="Z593" s="13" t="str">
        <f t="shared" si="1"/>
        <v>{
    "id": "M3-MyM-15b-E-2-EN",
    "stimulus": "&lt;p&gt;Complete this equivalence.&lt;/p&gt;",
    "template": "&lt;p style=\"text-align: center\"&gt;{{Q1}} half hours = {{response}} minutes&lt;/p&gt;",
    "hint": "&lt;p&gt;Half an hour is half of 60 minutes.&lt;/p&gt;",
    "feedback": "&lt;p&gt;Half an hour is 30 minutes. Therefore:&lt;/p&gt;&lt;p style=\"text-align: center\"&gt;{{Q1}} half hours = {{Q1}} × 30 minutes = {{A1}} minutes&lt;/p&gt;",
    "seed": {
        "parameters": [
            {
                "name": "Q1",
                "label": null,
                "list": [
                    2,
                    3,
                    4,
                    5
                ]
            }
        ],
        "calculated": [
            {
                "name": "A1",
                "label": "{{function}}",
                "function": "{{Q1}}*30"
            }
        ],
        "uniques": true
    },
    "algorithm": {
        "name": "calculateOperation",
        "params": {
            "method": "equivLiteral",
            "keyboard": "NUMERICAL"
        }
    }
}</v>
      </c>
      <c r="AA593" s="8" t="s">
        <v>2922</v>
      </c>
      <c r="AB593" s="21" t="str">
        <f t="shared" si="2"/>
        <v>M3-MyM-15b-E-2</v>
      </c>
      <c r="AC593" s="21" t="str">
        <f t="shared" si="3"/>
        <v>M3-MyM-15b-E-2-EN</v>
      </c>
      <c r="AD593" s="20" t="s">
        <v>47</v>
      </c>
      <c r="AE593" s="23"/>
      <c r="AF593" s="9" t="s">
        <v>48</v>
      </c>
      <c r="AG593" s="9" t="s">
        <v>49</v>
      </c>
    </row>
    <row r="594" ht="112.5" customHeight="1">
      <c r="A594" s="9" t="s">
        <v>2903</v>
      </c>
      <c r="B594" s="77" t="s">
        <v>2904</v>
      </c>
      <c r="C594" s="9" t="s">
        <v>68</v>
      </c>
      <c r="D594" s="10" t="s">
        <v>36</v>
      </c>
      <c r="E594" s="11"/>
      <c r="F594" s="22" t="s">
        <v>2923</v>
      </c>
      <c r="G594" s="22"/>
      <c r="H594" s="68"/>
      <c r="I594" s="24"/>
      <c r="J594" s="23" t="s">
        <v>92</v>
      </c>
      <c r="K594" s="24" t="s">
        <v>2924</v>
      </c>
      <c r="L594" s="24" t="s">
        <v>2925</v>
      </c>
      <c r="M594" s="25" t="s">
        <v>42</v>
      </c>
      <c r="N594" s="33" t="s">
        <v>2908</v>
      </c>
      <c r="O594" s="33" t="s">
        <v>2926</v>
      </c>
      <c r="P594" s="18"/>
      <c r="Q594" s="21"/>
      <c r="R594" s="8"/>
      <c r="S594" s="8"/>
      <c r="T594" s="8"/>
      <c r="U594" s="8"/>
      <c r="V594" s="8"/>
      <c r="W594" s="18"/>
      <c r="X594" s="21"/>
      <c r="Y594" s="20" t="s">
        <v>2023</v>
      </c>
      <c r="Z594" s="13" t="str">
        <f t="shared" si="1"/>
        <v>{
    "id": "M3-MyM-15b-A-1-EN",
    "stimulus": "&lt;p&gt;Angela and Charles played paddle tennis for {{T1}} minutes. How can this time be rewritten?&lt;/p&gt;",
    "template": "&lt;p&gt;They played for {{response}} quarters of an hour and {{response}} minutes.&lt;/p&gt;",
    "hint": "&lt;p&gt;A quarter of an hour is a quarter of 60 minutes.&lt;/p&gt;",
    "feedback": "&lt;p&gt;A quarter of an hour is 15 minutes. Therefore:&lt;/p&gt;&lt;p&gt;{{T1}} minutes : 15 minutes = {{Q1}} quarter hours, remainder = {{Q2}} minutes&lt;/p&gt;",
    "seed": {
        "parameters": [
            {
                "name": "Q1",
                "label": null,
                "list": [
                    2,
                    3,
                    4,
                    5
                ]
            },
            {
                "name": "Q2",
                "label": null,
                "min": 1,
                "max": 14,
                "step": 1
            }
        ],
        "calculated": [
            {
                "name": "T1",
                "label": "{{function}}",
                "function": "15*{{Q1}}+{{Q2}}",
                "temp": true
            },
            {
                "name": "A1",
                "label": "{{function}}",
                "function": "{{Q1}}"
            },
            {
                "name": "A2",
                "label": "{{function}}",
                "function": "{{Q2}}"
            }
        ],
        "uniques": true
    },
    "algorithm": {
        "name": "calculateOperation",
        "params": {
            "method": "equivLiteral",
            "keyboard": "NUMERICAL"
        }
    }
}</v>
      </c>
      <c r="AA594" s="22" t="s">
        <v>2927</v>
      </c>
      <c r="AB594" s="21" t="str">
        <f t="shared" si="2"/>
        <v>M3-MyM-15b-A-1</v>
      </c>
      <c r="AC594" s="21" t="str">
        <f t="shared" si="3"/>
        <v>M3-MyM-15b-A-1-EN</v>
      </c>
      <c r="AD594" s="20" t="s">
        <v>47</v>
      </c>
      <c r="AE594" s="23"/>
      <c r="AF594" s="9" t="s">
        <v>48</v>
      </c>
      <c r="AG594" s="9" t="s">
        <v>49</v>
      </c>
    </row>
    <row r="595" ht="112.5" customHeight="1">
      <c r="A595" s="9" t="s">
        <v>2903</v>
      </c>
      <c r="B595" s="77" t="s">
        <v>2904</v>
      </c>
      <c r="C595" s="9" t="s">
        <v>68</v>
      </c>
      <c r="D595" s="10" t="s">
        <v>36</v>
      </c>
      <c r="E595" s="11"/>
      <c r="F595" s="22" t="s">
        <v>2928</v>
      </c>
      <c r="G595" s="22"/>
      <c r="H595" s="68"/>
      <c r="I595" s="24"/>
      <c r="J595" s="23" t="s">
        <v>92</v>
      </c>
      <c r="K595" s="24" t="s">
        <v>2929</v>
      </c>
      <c r="L595" s="24" t="s">
        <v>2930</v>
      </c>
      <c r="M595" s="25" t="s">
        <v>42</v>
      </c>
      <c r="N595" s="33" t="s">
        <v>2913</v>
      </c>
      <c r="O595" s="33" t="s">
        <v>2931</v>
      </c>
      <c r="P595" s="18"/>
      <c r="Q595" s="21"/>
      <c r="R595" s="8"/>
      <c r="S595" s="8"/>
      <c r="T595" s="8"/>
      <c r="U595" s="8"/>
      <c r="V595" s="8"/>
      <c r="W595" s="18"/>
      <c r="X595" s="21"/>
      <c r="Y595" s="20" t="s">
        <v>2023</v>
      </c>
      <c r="Z595" s="13" t="str">
        <f t="shared" si="1"/>
        <v>{
    "id": "M3-MyM-15b-A-2-EN",
    "stimulus": "&lt;p&gt;A new movie has a duration of {{T1}} minutes. How can this time be rewritten?&lt;/p&gt;",
    "template": "&lt;p&gt;The movie is {{response}} half hours and {{response}} minutes long.&lt;/p&gt;",
    "hint": "&lt;p&gt;Half an hour is half of 60 minutes.&lt;/p&gt;",
    "feedback": "&lt;p&gt;Half an hour is 30 minutes. Therefore:&lt;/p&gt;&lt;p&gt;{{T1}} minutes : 30 minutes = {{Q1}} half hours, remainder = {{Q2}} minutes&lt;/p&gt;",
    "seed": {
        "parameters": [
            {
                "name": "Q1",
                "label": null,
                "list": [
                    2,
                    3,
                    4
                ]
            },
            {
                "name": "Q2",
                "label": null,
                "min": 1,
                "max": 29,
                "step": 1
            }
        ],
        "calculated": [
            {
                "name": "T1",
                "label": "{{function}}",
                "function": "30*{{Q1}}+{{Q2}}",
                "temp": true
            },
            {
                "name": "A1",
                "label": "{{function}}",
                "function": "{{Q1}}"
            },
            {
                "name": "A2",
                "label": "{{function}}",
                "function": "{{Q2}}"
            }
        ],
        "uniques": true
    },
    "algorithm": {
        "name": "calculateOperation",
        "params": {
            "method": "equivLiteral",
            "keyboard": "NUMERICAL"
        }
    }
}</v>
      </c>
      <c r="AA595" s="8" t="s">
        <v>2932</v>
      </c>
      <c r="AB595" s="21" t="str">
        <f t="shared" si="2"/>
        <v>M3-MyM-15b-A-2</v>
      </c>
      <c r="AC595" s="21" t="str">
        <f t="shared" si="3"/>
        <v>M3-MyM-15b-A-2-EN</v>
      </c>
      <c r="AD595" s="20" t="s">
        <v>47</v>
      </c>
      <c r="AE595" s="23"/>
      <c r="AF595" s="9" t="s">
        <v>48</v>
      </c>
      <c r="AG595" s="9" t="s">
        <v>49</v>
      </c>
    </row>
    <row r="596" ht="112.5" customHeight="1">
      <c r="A596" s="9" t="s">
        <v>2903</v>
      </c>
      <c r="B596" s="77" t="s">
        <v>2904</v>
      </c>
      <c r="C596" s="9" t="s">
        <v>68</v>
      </c>
      <c r="D596" s="10" t="s">
        <v>36</v>
      </c>
      <c r="E596" s="11"/>
      <c r="F596" s="22" t="s">
        <v>2933</v>
      </c>
      <c r="G596" s="22"/>
      <c r="H596" s="68"/>
      <c r="I596" s="24"/>
      <c r="J596" s="23" t="s">
        <v>92</v>
      </c>
      <c r="K596" s="24" t="s">
        <v>2934</v>
      </c>
      <c r="L596" s="24" t="s">
        <v>2935</v>
      </c>
      <c r="M596" s="25" t="s">
        <v>42</v>
      </c>
      <c r="N596" s="33" t="s">
        <v>2936</v>
      </c>
      <c r="O596" s="33" t="s">
        <v>2937</v>
      </c>
      <c r="P596" s="18"/>
      <c r="Q596" s="21"/>
      <c r="R596" s="8"/>
      <c r="S596" s="8"/>
      <c r="T596" s="8"/>
      <c r="U596" s="8"/>
      <c r="V596" s="8"/>
      <c r="W596" s="18"/>
      <c r="X596" s="21"/>
      <c r="Y596" s="20" t="s">
        <v>2023</v>
      </c>
      <c r="Z596" s="13" t="str">
        <f t="shared" si="1"/>
        <v>{
    "id": "M3-MyM-15b-A-3-EN",
    "stimulus": "&lt;p&gt;Esther attends an English course where classes last three quarters of an hour. If she has attended {{Q1}} classes in the last month, how many minutes has she received class?&lt;/ P&gt;",
    "template": "&lt;p&gt;She has received {{response}} minutes of class.&lt;/p&gt;",
    "hint": "&lt;p&gt;Three quarters of an hour are 45 minutes.&lt;/p&gt;",
    "feedback": "&lt;p&gt;Three quarters of an hour are 45 minutes. Therefore:&lt;/p&gt;&lt;p&gt;45 minutes × {{Q1}} classes = {{A1}} minutes&lt;/p&gt;",
    "seed": {
        "parameters": [
            {
                "name": "Q1",
                "label": null,
                "min": 4,
                "max": 8,
                "step": 1
            }
        ],
        "calculated": [
            {
                "name": "A1",
                "label": "{{function}}",
                "function": "{{Q1}}*45"
            }
        ],
        "uniques": true
    },
    "algorithm": {
        "name": "calculateOperation",
        "params": {
            "method": "equivLiteral",
            "keyboard": "NUMERICAL"
        }
    }
}</v>
      </c>
      <c r="AA596" s="8" t="s">
        <v>2938</v>
      </c>
      <c r="AB596" s="21" t="str">
        <f t="shared" si="2"/>
        <v>M3-MyM-15b-A-3</v>
      </c>
      <c r="AC596" s="21" t="str">
        <f t="shared" si="3"/>
        <v>M3-MyM-15b-A-3-EN</v>
      </c>
      <c r="AD596" s="20" t="s">
        <v>47</v>
      </c>
      <c r="AE596" s="23"/>
      <c r="AF596" s="9" t="s">
        <v>48</v>
      </c>
      <c r="AG596" s="9" t="s">
        <v>49</v>
      </c>
    </row>
    <row r="597" ht="112.5" customHeight="1">
      <c r="A597" s="9" t="s">
        <v>2939</v>
      </c>
      <c r="B597" s="77" t="s">
        <v>2940</v>
      </c>
      <c r="C597" s="9" t="s">
        <v>35</v>
      </c>
      <c r="D597" s="10" t="s">
        <v>36</v>
      </c>
      <c r="E597" s="11"/>
      <c r="F597" s="13" t="s">
        <v>2941</v>
      </c>
      <c r="G597" s="13"/>
      <c r="H597" s="19"/>
      <c r="I597" s="11" t="s">
        <v>38</v>
      </c>
      <c r="J597" s="20" t="s">
        <v>512</v>
      </c>
      <c r="K597" s="13" t="s">
        <v>2942</v>
      </c>
      <c r="L597" s="13" t="s">
        <v>2943</v>
      </c>
      <c r="M597" s="11" t="s">
        <v>42</v>
      </c>
      <c r="N597" s="8" t="s">
        <v>2944</v>
      </c>
      <c r="O597" s="8" t="s">
        <v>2945</v>
      </c>
      <c r="P597" s="18"/>
      <c r="Q597" s="21"/>
      <c r="R597" s="18"/>
      <c r="S597" s="18"/>
      <c r="T597" s="18"/>
      <c r="U597" s="18"/>
      <c r="V597" s="18"/>
      <c r="W597" s="18"/>
      <c r="X597" s="19"/>
      <c r="Y597" s="20" t="s">
        <v>2023</v>
      </c>
      <c r="Z597" s="13" t="str">
        <f t="shared" si="1"/>
        <v>{
    "id": "M3-MyM-15c-I-1-EN",
    "stimulus": "&lt;p&gt;Select whether the following equivalences are correct or incorrect.&lt;/p&gt;",
    "hint": "&lt;p&gt;This are the equivalences between the units of time:&lt;/p&gt;&lt;p style=\"text-align: center\"&gt;1 h = 60 min&lt;/p&gt;&lt;p style=\"text-align: center\"&gt;1 min = 60 s&lt;/p&gt;",
    "feedback": "&lt;p&gt;This are the equivalences between the units of time:&lt;/p&gt;&lt;p style=\"text-align: center\"&gt;1 h = 60 min&lt;/p&gt;&lt;p style=\"text-align: center\"&gt;1 min = 60 s&lt;/p&gt;",
    "seed": {
        "parameters": [
            {
                "name": "Q1",
                "label": null,
                "min": 1,
                "max": 10,
                "step": 1
            },
            {
                "name": "Q2",
                "label": null,
                "min": 1,
                "max": 10,
                "step": 1
            },
            {
                "name": "Q3",
                "label": null,
                "min": 1,
                "max": 10,
                "step": 1
            },
            {
                "name": "Q4",
                "label": null,
                "min": 1,
                "max": 10,
                "step": 1
            },
            {
                "name": "Q5",
                "label": null,
                "min": 1,
                "max": 10,
                "step": 1
            },
            {
                "name": "Q6",
                "label": null,
                "min": 1,
                "max": 10,
                "step": 1
            }
        ],
        "calculated": [
            {
                "name": "T1",
                "function": "{{Q1}}*60",
                "temp": true
            },
            {
                "name": "T2",
                "function": "{{Q2}}*60",
                "temp": true
            },
            {
                "name": "T3",
                "function": "{{Q3}}*60",
                "temp": true
            },
            {
                "name": "T4",
                "function": "{{Q4}}*60",
                "temp": true
            },
            {
                "name": "T5",
                "function": "{{Q5}}*60",
                "temp": true
            },
            {
                "name": "T6",
                "function": "{{Q6}}*60",
                "temp": true
            },
            {
                "name": "A1",
                "label": "&lt;span class=\"no-break\"&gt;{{Q1}} h&lt;/span&gt; = &lt;span class=\"no-break\"&gt;{{T1}} min&lt;/span&gt;"
            },
            {
                "name": "A2",
                "label": "&lt;span class=\"no-break\"&gt;{{Q2}} min&lt;/span&gt; = &lt;span class=\"no-break\"&gt;{{T2}} s&lt;/span&gt;"
            },
            {
                "name": "A3",
                "label": "&lt;span class=\"no-break\"&gt;{{T3}} s&lt;/span&gt; = &lt;span class=\"no-break\"&gt;{{Q3}} min&lt;/span&gt;"
            },
            {
                "name": "A4",
                "label": "&lt;span class=\"no-break\"&gt;{{T4}} h&lt;/span&gt; = &lt;span class=\"no-break\"&gt;{{Q4}} min&lt;/span&gt;",
                "incorrect": true,
                "feedback": "&lt;p&gt;The correct equivalence is:&lt;/p&gt;&lt;p&gt;&lt;span class=\"no-break\"&gt;{{Q4}} h&lt;/span&gt; = &lt;span class=\"no-break\"&gt;{{T4}} min&lt;/span&gt;&lt;/p&gt;"
            },
            {
                "name": "A5",
                "label": "&lt;span class=\"no-break\"&gt;{{Q5}} min&lt;/span&gt; = &lt;span class=\"no-break\"&gt;{{T5}} h&lt;/span&gt;",
                "incorrect": true,
                "feedback": "&lt;p&gt;The correct equivalence is:&lt;/p&gt;&lt;p&gt;&lt;span class=\"no-break\"&gt;{{T5}} min&lt;/span&gt; = &lt;span class=\"no-break\"&gt;{{Q5}} h&lt;/span&gt;&lt;/p&gt;"
            },
            {
                "name": "A6",
                "label": "&lt;span class=\"no-break\"&gt;{{Q6}} s&lt;/span&gt; = &lt;span class=\"no-break\"&gt;{{T6}} min&lt;/span&gt;",
                "incorrect": true,
                "feedback": "&lt;p&gt;The correct equivalence is:&lt;/p&gt;&lt;p&gt;&lt;span class=\"no-break\"&gt;{{T6}} s&lt;/span&gt; = &lt;span class=\"no-break\"&gt;{{Q6}} min&lt;/span&gt;&lt;/p&gt;"
            }
        ],
        "uniques": true
    },
    "algorithm": {
        "name": "trueFalse",
        "template": "Choice matrix – inline",
        "params": {
            "countCorrect": 1,
            "countIncorrect": 2,
            "options": [
                "Correct",
                "Incorrect"
            ]
        }
    }
}</v>
      </c>
      <c r="AA597" s="8" t="s">
        <v>2946</v>
      </c>
      <c r="AB597" s="21" t="str">
        <f t="shared" si="2"/>
        <v>M3-MyM-15c-I-1</v>
      </c>
      <c r="AC597" s="21" t="str">
        <f t="shared" si="3"/>
        <v>M3-MyM-15c-I-1-EN</v>
      </c>
      <c r="AD597" s="20" t="s">
        <v>47</v>
      </c>
      <c r="AE597" s="9"/>
      <c r="AF597" s="9" t="s">
        <v>48</v>
      </c>
      <c r="AG597" s="9" t="s">
        <v>49</v>
      </c>
    </row>
    <row r="598" ht="112.5" customHeight="1">
      <c r="A598" s="9" t="s">
        <v>2939</v>
      </c>
      <c r="B598" s="77" t="s">
        <v>2940</v>
      </c>
      <c r="C598" s="9" t="s">
        <v>50</v>
      </c>
      <c r="D598" s="10" t="s">
        <v>36</v>
      </c>
      <c r="E598" s="11"/>
      <c r="F598" s="13" t="s">
        <v>2947</v>
      </c>
      <c r="G598" s="13"/>
      <c r="H598" s="19"/>
      <c r="I598" s="21" t="s">
        <v>38</v>
      </c>
      <c r="J598" s="11" t="s">
        <v>92</v>
      </c>
      <c r="K598" s="13" t="s">
        <v>2948</v>
      </c>
      <c r="L598" s="13" t="s">
        <v>2949</v>
      </c>
      <c r="M598" s="11" t="s">
        <v>42</v>
      </c>
      <c r="N598" s="8" t="s">
        <v>2950</v>
      </c>
      <c r="O598" s="8" t="s">
        <v>2951</v>
      </c>
      <c r="P598" s="18"/>
      <c r="Q598" s="21"/>
      <c r="R598" s="18"/>
      <c r="S598" s="18"/>
      <c r="T598" s="18"/>
      <c r="U598" s="18"/>
      <c r="V598" s="18"/>
      <c r="W598" s="18"/>
      <c r="X598" s="19"/>
      <c r="Y598" s="20" t="s">
        <v>2023</v>
      </c>
      <c r="Z598" s="13" t="str">
        <f t="shared" si="1"/>
        <v>{
    "id": "M3-MyM-15c-E-1-EN",
    "stimulus": "&lt;p&gt;Complete the following equivalence.&lt;/p&gt;",
    "template": "&lt;p style=\"text-align: center\"&gt;&lt;span class=\"no-break\"&gt;{{Q1}} h&lt;/span&gt; = &lt;span class=\"no-break\"&gt;{{response}} min&lt;/span&gt;&lt;/p&gt;",
    "hint": "&lt;p&gt;This is the equivalence between hours and minutes:&lt;/p&gt;&lt;p style=\"text-align: center\"&gt;1 h = 60 min&lt;/p&gt;",
    "feedback": "&lt;p&gt;The equivalence is calculated as follows:&lt;/p&gt;&lt;p style=\"text-align: center\"&gt;{{Q1}} h × 60 = {{A1}} min&lt;/p&gt;",
    "seed": {
        "parameters": [
            {
                "name": "Q1",
                "label": null,
                "list": [
                    1,
                    2,
                    3,
                    4,
                    5
                ]
            }
        ],
        "calculated": [
            {
                "name": "A1",
                "label": "{{function}}",
                "function": "{{Q1}}*60"
            }
        ],
        "uniques": true
    },
    "algorithm": {
        "name": "calculateOperation",
        "params": {
            "method": "equivLiteral",
            "keyboard": "NUMERICAL"
        }
    }
}</v>
      </c>
      <c r="AA598" s="8" t="s">
        <v>2952</v>
      </c>
      <c r="AB598" s="21" t="str">
        <f t="shared" si="2"/>
        <v>M3-MyM-15c-E-1</v>
      </c>
      <c r="AC598" s="21" t="str">
        <f t="shared" si="3"/>
        <v>M3-MyM-15c-E-1-EN</v>
      </c>
      <c r="AD598" s="20" t="s">
        <v>47</v>
      </c>
      <c r="AE598" s="9"/>
      <c r="AF598" s="9" t="s">
        <v>48</v>
      </c>
      <c r="AG598" s="9" t="s">
        <v>49</v>
      </c>
    </row>
    <row r="599" ht="112.5" customHeight="1">
      <c r="A599" s="9" t="s">
        <v>2939</v>
      </c>
      <c r="B599" s="77" t="s">
        <v>2940</v>
      </c>
      <c r="C599" s="9" t="s">
        <v>50</v>
      </c>
      <c r="D599" s="10" t="s">
        <v>36</v>
      </c>
      <c r="E599" s="11"/>
      <c r="F599" s="13" t="s">
        <v>2953</v>
      </c>
      <c r="G599" s="13"/>
      <c r="H599" s="19"/>
      <c r="I599" s="21" t="s">
        <v>38</v>
      </c>
      <c r="J599" s="11" t="s">
        <v>92</v>
      </c>
      <c r="K599" s="13" t="s">
        <v>2948</v>
      </c>
      <c r="L599" s="13" t="s">
        <v>2954</v>
      </c>
      <c r="M599" s="11" t="s">
        <v>42</v>
      </c>
      <c r="N599" s="8" t="s">
        <v>2950</v>
      </c>
      <c r="O599" s="8" t="s">
        <v>2955</v>
      </c>
      <c r="P599" s="18"/>
      <c r="Q599" s="21"/>
      <c r="R599" s="18"/>
      <c r="S599" s="18"/>
      <c r="T599" s="18"/>
      <c r="U599" s="18"/>
      <c r="V599" s="18"/>
      <c r="W599" s="18"/>
      <c r="X599" s="19"/>
      <c r="Y599" s="20" t="s">
        <v>2023</v>
      </c>
      <c r="Z599" s="13" t="str">
        <f t="shared" si="1"/>
        <v>{
    "id": "M3-MyM-15c-E-2-EN",
    "stimulus": "&lt;p&gt;Complete the following equivalence.&lt;/p&gt;",
    "template": "&lt;p style=\"text-align: center\"&gt;&lt;span class=\"no-break\"&gt;{{T1}} min&lt;/span&gt; = &lt;span class=\"no-break\"&gt;{{response}} h&lt;/span&gt;&lt;/p&gt;",
    "hint": "&lt;p&gt;This is the equivalence between hours and minutes:&lt;/p&gt;&lt;p style=\"text-align: center\"&gt;1 h = 60 min&lt;/p&gt;",
    "feedback": "&lt;p&gt;The equivalence is calculated as follows:&lt;/p&gt;&lt;p&gt;{{T1}}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AA599" s="8" t="s">
        <v>2956</v>
      </c>
      <c r="AB599" s="21" t="str">
        <f t="shared" si="2"/>
        <v>M3-MyM-15c-E-2</v>
      </c>
      <c r="AC599" s="21" t="str">
        <f t="shared" si="3"/>
        <v>M3-MyM-15c-E-2-EN</v>
      </c>
      <c r="AD599" s="20" t="s">
        <v>47</v>
      </c>
      <c r="AE599" s="9"/>
      <c r="AF599" s="9" t="s">
        <v>48</v>
      </c>
      <c r="AG599" s="9" t="s">
        <v>49</v>
      </c>
    </row>
    <row r="600" ht="112.5" customHeight="1">
      <c r="A600" s="9" t="s">
        <v>2939</v>
      </c>
      <c r="B600" s="77" t="s">
        <v>2940</v>
      </c>
      <c r="C600" s="9" t="s">
        <v>50</v>
      </c>
      <c r="D600" s="10" t="s">
        <v>36</v>
      </c>
      <c r="E600" s="11"/>
      <c r="F600" s="13" t="s">
        <v>2957</v>
      </c>
      <c r="G600" s="13"/>
      <c r="H600" s="19"/>
      <c r="I600" s="21" t="s">
        <v>38</v>
      </c>
      <c r="J600" s="11" t="s">
        <v>92</v>
      </c>
      <c r="K600" s="13" t="s">
        <v>2948</v>
      </c>
      <c r="L600" s="13" t="s">
        <v>2954</v>
      </c>
      <c r="M600" s="11" t="s">
        <v>42</v>
      </c>
      <c r="N600" s="8" t="s">
        <v>2958</v>
      </c>
      <c r="O600" s="8" t="s">
        <v>2959</v>
      </c>
      <c r="P600" s="18"/>
      <c r="Q600" s="21"/>
      <c r="R600" s="18"/>
      <c r="S600" s="18"/>
      <c r="T600" s="18"/>
      <c r="U600" s="18"/>
      <c r="V600" s="18"/>
      <c r="W600" s="18"/>
      <c r="X600" s="19"/>
      <c r="Y600" s="20" t="s">
        <v>2023</v>
      </c>
      <c r="Z600" s="13" t="str">
        <f t="shared" si="1"/>
        <v>{
    "id": "M3-MyM-15c-E-3-EN",
    "stimulus": "&lt;p&gt;Complete the following equivalence.&lt;/p&gt;",
    "template": "&lt;p style=\"text-align: center\"&gt;&lt;span class=\"no-break\"&gt;{{T1}} s&lt;/span&gt; = &lt;span class=\"no-break\"&gt;{{response}} min&lt;/span&gt;&lt;/p&gt;",
    "hint": "&lt;p&gt;The equivalence between minutes and seconds is:&lt;/p&gt;&lt;p style=\"text-align: center\"&gt;1 min = 60 s&lt;/p&gt;",
    "feedback": "&lt;p&gt;The equivalence is calculated as follows:&lt;/p&gt;&lt;p&gt;{{T1}} s : 60 = {{A1}} min&lt;/p&gt;",
    "seed": {
        "parameters": [
            {
                "name": "Q1",
                "label": null,
                "list": [
                    1,
                    2,
                    3,
                    4,
                    5
                ]
            }
        ],
        "calculated": [
            {
                "name": "T1",
                "label": "{{function}}",
                "function": "{{Q1}}*60",
                "temp": true
            },
            {
                "name": "A1",
                "label": "{{function}}",
                "function": "{{Q1}}"
            }
        ],
        "uniques": true
    },
    "algorithm": {
        "name": "calculateOperation",
        "params": {
            "method": "equivLiteral",
            "keyboard": "NUMERICAL"
        }
    }
}</v>
      </c>
      <c r="AA600" s="8" t="s">
        <v>2960</v>
      </c>
      <c r="AB600" s="21" t="str">
        <f t="shared" si="2"/>
        <v>M3-MyM-15c-E-3</v>
      </c>
      <c r="AC600" s="21" t="str">
        <f t="shared" si="3"/>
        <v>M3-MyM-15c-E-3-EN</v>
      </c>
      <c r="AD600" s="20" t="s">
        <v>47</v>
      </c>
      <c r="AE600" s="9"/>
      <c r="AF600" s="9" t="s">
        <v>48</v>
      </c>
      <c r="AG600" s="9" t="s">
        <v>49</v>
      </c>
    </row>
    <row r="601" ht="112.5" customHeight="1">
      <c r="A601" s="9" t="s">
        <v>2939</v>
      </c>
      <c r="B601" s="77" t="s">
        <v>2940</v>
      </c>
      <c r="C601" s="9" t="s">
        <v>50</v>
      </c>
      <c r="D601" s="10" t="s">
        <v>36</v>
      </c>
      <c r="E601" s="11"/>
      <c r="F601" s="13" t="s">
        <v>2961</v>
      </c>
      <c r="G601" s="13"/>
      <c r="H601" s="19"/>
      <c r="I601" s="21" t="s">
        <v>38</v>
      </c>
      <c r="J601" s="11" t="s">
        <v>92</v>
      </c>
      <c r="K601" s="13" t="s">
        <v>2948</v>
      </c>
      <c r="L601" s="13" t="s">
        <v>2949</v>
      </c>
      <c r="M601" s="11" t="s">
        <v>42</v>
      </c>
      <c r="N601" s="8" t="s">
        <v>2958</v>
      </c>
      <c r="O601" s="8" t="s">
        <v>2962</v>
      </c>
      <c r="P601" s="18"/>
      <c r="Q601" s="21"/>
      <c r="R601" s="18"/>
      <c r="S601" s="18"/>
      <c r="T601" s="18"/>
      <c r="U601" s="18"/>
      <c r="V601" s="18"/>
      <c r="W601" s="18"/>
      <c r="X601" s="19"/>
      <c r="Y601" s="20" t="s">
        <v>2023</v>
      </c>
      <c r="Z601" s="13" t="str">
        <f t="shared" si="1"/>
        <v>{
    "id": "M3-MyM-15c-E-4-EN",
    "stimulus": "&lt;p&gt;Complete the following equivalence.&lt;/p&gt;",
    "template": "&lt;p style=\"text-align: center\"&gt;&lt;span class=\"no-break\"&gt;{{Q1}} min&lt;/span&gt; = &lt;span class=\"no-break\"&gt;{{response}} s&lt;/span&gt;&lt;/p&gt;",
    "hint": "&lt;p&gt;The equivalence between minutes and seconds is:&lt;/p&gt;&lt;p style=\"text-align: center\"&gt;1 min = 60 s&lt;/p&gt;",
    "feedback": "&lt;p&gt;The equivalence is calculated as follows:&lt;/p&gt;&lt;p style=\"text-align: center\"&gt;{{Q1}} min × 60 = {{A1}} s&lt;/p&gt;",
    "seed": {
        "parameters": [
            {
                "name": "Q1",
                "label": null,
                "list": [
                    1,
                    2,
                    3,
                    4,
                    5
                ]
            }
        ],
        "calculated": [
            {
                "name": "A1",
                "label": "{{function}}",
                "function": "{{Q1}}*60"
            }
        ],
        "uniques": true
    },
    "algorithm": {
        "name": "calculateOperation",
        "params": {
            "method": "equivLiteral",
            "keyboard": "NUMERICAL"
        }
    }
}</v>
      </c>
      <c r="AA601" s="8" t="s">
        <v>2963</v>
      </c>
      <c r="AB601" s="21" t="str">
        <f t="shared" si="2"/>
        <v>M3-MyM-15c-E-4</v>
      </c>
      <c r="AC601" s="21" t="str">
        <f t="shared" si="3"/>
        <v>M3-MyM-15c-E-4-EN</v>
      </c>
      <c r="AD601" s="20" t="s">
        <v>47</v>
      </c>
      <c r="AE601" s="9"/>
      <c r="AF601" s="9" t="s">
        <v>48</v>
      </c>
      <c r="AG601" s="9" t="s">
        <v>49</v>
      </c>
    </row>
    <row r="602" ht="112.5" customHeight="1">
      <c r="A602" s="9" t="s">
        <v>2939</v>
      </c>
      <c r="B602" s="77" t="s">
        <v>2940</v>
      </c>
      <c r="C602" s="9" t="s">
        <v>68</v>
      </c>
      <c r="D602" s="10" t="s">
        <v>36</v>
      </c>
      <c r="E602" s="11"/>
      <c r="F602" s="22" t="s">
        <v>2964</v>
      </c>
      <c r="G602" s="22"/>
      <c r="H602" s="68"/>
      <c r="I602" s="41" t="s">
        <v>38</v>
      </c>
      <c r="J602" s="23" t="s">
        <v>118</v>
      </c>
      <c r="K602" s="24" t="s">
        <v>2965</v>
      </c>
      <c r="L602" s="24" t="s">
        <v>2966</v>
      </c>
      <c r="M602" s="23" t="s">
        <v>322</v>
      </c>
      <c r="N602" s="18"/>
      <c r="O602" s="18"/>
      <c r="P602" s="18"/>
      <c r="Q602" s="21"/>
      <c r="R602" s="13"/>
      <c r="S602" s="13" t="s">
        <v>2967</v>
      </c>
      <c r="T602" s="13" t="s">
        <v>2968</v>
      </c>
      <c r="U602" s="13" t="s">
        <v>2969</v>
      </c>
      <c r="V602" s="13" t="s">
        <v>2970</v>
      </c>
      <c r="W602" s="8"/>
      <c r="X602" s="18"/>
      <c r="Y602" s="20" t="s">
        <v>2023</v>
      </c>
      <c r="Z602" s="13" t="str">
        <f t="shared" si="1"/>
        <v>{
    "id": "M3-MyM-15c-A-1-EN",
    "seed": {
        "parameters": [
            {
                "name": "Q1",
                "label": null,
                "min": 300,
                "max": 2700,
                "step": 60
            }
        ],
        "uniques": true
    },
    "scaffolding": [
        {
            "id": "step-0",
            "stimulus": "&lt;p&gt;Michael arrived at the stadium &lt;span class=\"no-break\"&gt;{{Q1}} s&lt;/span&gt; before the concert started. How many minutes does this time equal?&lt;/p&gt;",
            "template": "&lt;p&gt;He arrived &lt;span class=\"no-break\"&gt;{{response}} min&lt;/span&gt; before.&lt;/p&gt;",
            "seed": {
                "calculated": [
                    {
                        "name": "0-A1",
                        "label": "{{function}}",
                        "function": "{{Q1}}/60"
                    }
                ]
            },
            "algorithm": {
                "name": "calculateOperation",
                "params": {
                    "method": "equivLiteral",
                    "keyboard": "NUMERICAL"
                }
            }
        },
        {
            "id": "step-1",
            "stimulus": "&lt;p&gt;How many seconds before did Michael arrive at the concert?&lt;/p&gt;",
            "template": "&lt;p&gt;He arrived {{response}} s before.&lt;/p&gt;",
            "seed": {
                "calculated": [
                    {
                        "name": "1 TO 1",
                        "label": "{{function}}",
                        "function": "{{Q1}}"
                    }
                ]
            },
            "algorithm": {
                "name": "calculateOperation",
                "params": {
                    "method": "equivLiteral",
                    "keyboard": "NUMERICAL"
                }
            }
        },
        {
            "id": "step-2",
            "stimulus": "&lt;p&gt;What does the statement ask for?&lt;/p&gt;",
            "seed": {
                "calculated": [
                    {
                        "name": "2-A1",
                        "label": "&lt;p&gt;To convert the seconds in minutes.&lt;/p&gt;"
                    },
                    {
                        "name": "2-A2",
                        "label": "&lt;p&gt;To convert the seconds in hours.&lt;/p&gt;",
                        "incorrect": true
                    },
                    {
                        "name": "2-A3",
                        "label": "&lt;p&gt;To convert the minutes in seconds.&lt;/p&gt;",
                        "incorrect": true
                    }
                ]
            },
            "algorithm": {
                "name": "trueFalse",
                "template": "Multiple choice – standard"
            }
        },
        {
            "id": "step-3",
            "stimulus": "&lt;p&gt;To convert seconds to minutes, what is the correct equivalence?&lt;/p&gt;",
            "seed": {
                "calculated": [
                    {
                        "name": "3-A1",
                        "label": "&lt;p style=\"text-align: center\"&gt;1 min = 60 s&lt;/p&gt;"
                    },
                    {
                        "name": "2-A2",
                        "label": "&lt;p&gt;60 min = 1 s&lt;/p&gt;",
                        "incorrect": true
                    },
                    {
                        "name": "2-A3",
                        "label": "&lt;p style=\"text-align: center\"&gt;1 min = 3600 s&lt;/p&gt;",
                        "incorrect": true
                    }
                ]
            },
            "algorithm": {
                "name": "trueFalse",
                "template": "Multiple choice – standard"
            }
        },
        {
            "id": "step-4",
            "stimulus": "&lt;p&gt;Use the equivalence from the previous step to calculate how many minutes before Michael arrived at the concert.&lt;/p&gt;",
            "template": "&lt;p style=\"text-align: center\"&gt;{{Q1}} s : 60 = {{response}} min&lt;/p&gt;",
            "seed": {
                "calculated": [
                    {
                        "name": "4-A1",
                        "label": "{{function}}",
                        "function": "{{Q1}}/60"
                    }
                ]
            },
            "algorithm": {
                "name": "calculateOperation",
                "params": {
                    "method": "equivLiteral",
                    "keyboard": "NUMERICAL"
                }
            }
        }
    ]
}</v>
      </c>
      <c r="AA602" s="8" t="s">
        <v>2971</v>
      </c>
      <c r="AB602" s="21" t="str">
        <f t="shared" si="2"/>
        <v>M3-MyM-15c-A-1</v>
      </c>
      <c r="AC602" s="21" t="str">
        <f t="shared" si="3"/>
        <v>M3-MyM-15c-A-1-EN</v>
      </c>
      <c r="AD602" s="20" t="s">
        <v>47</v>
      </c>
      <c r="AE602" s="23"/>
      <c r="AF602" s="9" t="s">
        <v>48</v>
      </c>
      <c r="AG602" s="9" t="s">
        <v>49</v>
      </c>
    </row>
    <row r="603" ht="112.5" customHeight="1">
      <c r="A603" s="9" t="s">
        <v>2939</v>
      </c>
      <c r="B603" s="77" t="s">
        <v>2940</v>
      </c>
      <c r="C603" s="9" t="s">
        <v>68</v>
      </c>
      <c r="D603" s="10" t="s">
        <v>36</v>
      </c>
      <c r="E603" s="11"/>
      <c r="F603" s="22" t="s">
        <v>2972</v>
      </c>
      <c r="G603" s="22"/>
      <c r="H603" s="68"/>
      <c r="I603" s="41" t="s">
        <v>38</v>
      </c>
      <c r="J603" s="23" t="s">
        <v>118</v>
      </c>
      <c r="K603" s="24" t="s">
        <v>2973</v>
      </c>
      <c r="L603" s="24" t="s">
        <v>2974</v>
      </c>
      <c r="M603" s="23" t="s">
        <v>322</v>
      </c>
      <c r="N603" s="18"/>
      <c r="O603" s="18"/>
      <c r="P603" s="18"/>
      <c r="Q603" s="21"/>
      <c r="R603" s="13"/>
      <c r="S603" s="13" t="s">
        <v>2975</v>
      </c>
      <c r="T603" s="13" t="s">
        <v>2976</v>
      </c>
      <c r="U603" s="13" t="s">
        <v>2977</v>
      </c>
      <c r="V603" s="13" t="s">
        <v>2978</v>
      </c>
      <c r="W603" s="8"/>
      <c r="X603" s="18"/>
      <c r="Y603" s="20" t="s">
        <v>2023</v>
      </c>
      <c r="Z603" s="13" t="str">
        <f t="shared" si="1"/>
        <v>{
    "id": "M3-MyM-15c-A-2-EN",
    "seed": {
        "parameters": [
            {
                "name": "Q1",
                "label": null,
                "min": 1,
                "max": 15,
                "step": 1
            }
        ],
        "uniques": true
    },
    "scaffolding": [
        {
            "id": "step-0",
            "stimulus": "&lt;p&gt;A train ride to Paris lasted &lt;span class=\"no-break\"&gt;{{Q1}} h&lt;/span&gt;. How many minutes does this time equal?&lt;/p&gt;",
            "template": "&lt;p&gt;The ride lasted &lt;span class=\"no-break\"&gt;{{response}} min.&lt;/span&gt;&lt;/p&gt;",
            "seed": {
                "calculated": [
                    {
                        "name": "0-A1",
                        "label": "{{function}}",
                        "function": "{{Q1}}*60"
                    }
                ]
            },
            "algorithm": {
                "name": "calculateOperation",
                "params": {
                    "method": "equivLiteral",
                    "keyboard": "NUMERICAL"
                }
            }
        },
        {
            "id": "step-1",
            "stimulus": "&lt;p&gt;How long did the ride to Paris take?&lt;/p&gt;",
            "template": "&lt;p&gt;The ride took {{response}} h.&lt;/p&gt;",
            "seed": {
                "calculated": [
                    {
                        "name": "1 TO 1",
                        "label": "{{function}}",
                        "function": "{{Q1}}"
                    }
                ]
            },
            "algorithm": {
                "name": "calculateOperation",
                "params": {
                    "method": "equivLiteral",
                    "keyboard": "NUMERICAL"
                }
            }
        },
        {
            "id": "step-2",
            "stimulus": "&lt;p&gt;What does the statement ask for?&lt;/p&gt;",
            "seed": {
                "calculated": [
                    {
                        "name": "2-A1",
                        "label": "&lt;p&gt;To express the duration   in minutes.&lt;/p&gt;"
                    },
                    {
                        "name": "2-A2",
                        "label": "&lt;p&gt;To express the duration  in seconds.&lt;/p&gt;",
                        "incorrect": true
                    },
                    {
                        "name": "2-A3",
                        "label": "&lt;p&gt;To express the duration  in hours.&lt;/p&gt;",
                        "incorrect": true
                    }
                ]
            },
            "algorithm": {
                "name": "trueFalse",
                "template": "Multiple choice – standard"
            }
        },
        {
            "id": "step-3",
            "stimulus": "&lt;p&gt;To convert hours to minutes, what is the correct equivalence?&lt;/p&gt;",
            "seed": {
                "calculated": [
                    {
                        "name": "3-A1",
                        "label": "&lt;p style=\"text-align: center\"&gt;1 hour = 60 minutes&lt;/p&gt;"
                    },
                    {
                        "name": "2-A2",
                        "label": "&lt;p style=\"text-align: center\"&gt;1 hour = 3 600 minutes&lt;/p&gt;",
                        "incorrect": true
                    },
                    {
                        "name": "2-A3",
                        "label": "&lt;p&gt;60 hours = 1 minute&lt;/p&gt;",
                        "incorrect": true
                    }
                ]
            },
            "algorithm": {
                "name": "trueFalse",
                "template": "Multiple choice – standard"
            }
        },
        {
            "id": "step-4",
            "stimulus": "&lt;p&gt;Use the equivalence from the previous step to calculate how many minutes the train ride took.&lt;/p&gt;",
            "template": "&lt;p style=\"text-align: center\"&gt;{{Q1}} h × 60 = {{response}} min&lt;/p&gt;",
            "seed": {
                "calculated": [
                    {
                        "name": "4-A1",
                        "label": "{{function}}",
                        "function": "{{Q1}}*60"
                    }
                ]
            },
            "algorithm": {
                "name": "calculateOperation",
                "params": {
                    "method": "equivLiteral",
                    "keyboard": "NUMERICAL"
                }
            }
        }
    ]
}</v>
      </c>
      <c r="AA603" s="8" t="s">
        <v>2979</v>
      </c>
      <c r="AB603" s="21" t="str">
        <f t="shared" si="2"/>
        <v>M3-MyM-15c-A-2</v>
      </c>
      <c r="AC603" s="21" t="str">
        <f t="shared" si="3"/>
        <v>M3-MyM-15c-A-2-EN</v>
      </c>
      <c r="AD603" s="20" t="s">
        <v>47</v>
      </c>
      <c r="AE603" s="23"/>
      <c r="AF603" s="9" t="s">
        <v>48</v>
      </c>
      <c r="AG603" s="9" t="s">
        <v>49</v>
      </c>
    </row>
    <row r="604" ht="112.5" customHeight="1">
      <c r="A604" s="9" t="s">
        <v>2939</v>
      </c>
      <c r="B604" s="77" t="s">
        <v>2940</v>
      </c>
      <c r="C604" s="9" t="s">
        <v>68</v>
      </c>
      <c r="D604" s="10" t="s">
        <v>36</v>
      </c>
      <c r="E604" s="11"/>
      <c r="F604" s="33" t="s">
        <v>2980</v>
      </c>
      <c r="G604" s="33"/>
      <c r="H604" s="68"/>
      <c r="I604" s="41" t="s">
        <v>38</v>
      </c>
      <c r="J604" s="23" t="s">
        <v>118</v>
      </c>
      <c r="K604" s="24" t="s">
        <v>2981</v>
      </c>
      <c r="L604" s="24" t="s">
        <v>2966</v>
      </c>
      <c r="M604" s="23" t="s">
        <v>322</v>
      </c>
      <c r="N604" s="18"/>
      <c r="O604" s="18"/>
      <c r="P604" s="18"/>
      <c r="Q604" s="21"/>
      <c r="R604" s="13"/>
      <c r="S604" s="13" t="s">
        <v>2982</v>
      </c>
      <c r="T604" s="12" t="s">
        <v>2983</v>
      </c>
      <c r="U604" s="13" t="s">
        <v>2969</v>
      </c>
      <c r="V604" s="12" t="s">
        <v>2984</v>
      </c>
      <c r="W604" s="18"/>
      <c r="X604" s="18"/>
      <c r="Y604" s="20" t="s">
        <v>2023</v>
      </c>
      <c r="Z604" s="13" t="str">
        <f t="shared" si="1"/>
        <v>{
    "id": "M3-MyM-15c-A-3-EN",
    "seed": {
        "parameters": [
            {
                "name": "Q1",
                "label": null,
                "min": 600,
                "max": 2700,
                "step": 60
            }
        ],
        "uniques": true
    },
    "scaffolding": [
        {
            "id": "step-0",
            "stimulus": "&lt;p&gt;The estimated waiting time for the purchase of some tickets is &lt;span class=\"no-break\"&gt;{{Q1}} s.&lt;/span&gt; How many minutes does this time equal?&lt;/p&gt;",
            "template": "&lt;p&gt;The waiting time is &lt;span class=\"no-break\"&gt;{{response}} min.&lt;/span&gt;&lt;/p&gt;",
            "seed": {
                "calculated": [
                    {
                        "name": "0-A1",
                        "label": "{{function}}",
                        "function": "{{Q1}}/60"
                    }
                ]
            },
            "algorithm": {
                "name": "calculateOperation",
                "params": {
                    "method": "equivLiteral",
                    "keyboard": "NUMERICAL"
                }
            }
        },
        {
            "id": "step-1",
            "stimulus": "&lt;p&gt;How many seconds is the wait for the purchase of tickets?&lt;/p&gt;",
            "template": "&lt;p&gt;The waiting time is {{response}} s.&lt;/p&gt;",
            "seed": {
                "calculated": [
                    {
                        "name": "1 A1",
                        "label": "{{function}}",
                        "function": "{{Q1}}"
                    }
                ]
            },
            "algorithm": {
                "name": "calculateOperation",
                "params": {
                    "method": "equivLiteral",
                    "keyboard": "NUMERICAL"
                }
            }
        },
        {
            "id": "step-2",
            "stimulus": "&lt;p&gt;What does the statement ask for?&lt;/p&gt;",
            "seed": {
                "calculated": [
                    {
                        "name": "2-A1",
                        "label": "&lt;p&gt;To express the waiting time in minutes.&lt;/p&gt;"
                    },
                    {
                        "name": "2-A2",
                        "label": "&lt;p&gt;To express the waiting time in hours.&lt;/p&gt;",
                        "incorrect": true
                    },
                    {
                        "name": "2-A3",
                        "label": "&lt;p&gt;To express the waiting time in seconds.&lt;/p&gt;",
                        "incorrect": true
                    }
                ]
            },
            "algorithm": {
                "name": "trueFalse",
                "template": "Multiple choice – standard"
            }
        },
        {
            "id": "step-3",
            "stimulus": "&lt;p&gt;To convert seconds to minutes, what is the correct equivalence?&lt;/p&gt;",
            "seed": {
                "calculated": [
                    {
                        "name": "3-A1",
                        "label": "&lt;p style=\"text-align: center\"&gt;1 min = 60 s&lt;/p&gt;"
                    },
                    {
                        "name": "2-A2",
                        "label": "&lt;p&gt;60 min = 1 s&lt;/p&gt;",
                        "incorrect": true
                    },
                    {
                        "name": "2-A3",
                        "label": "&lt;p style=\"text-align: center\"&gt;1 min = 3600 s&lt;/p&gt;",
                        "incorrect": true
                    }
                ]
            },
            "algorithm": {
                "name": "trueFalse",
                "template": "Multiple choice – standard"
            }
        },
        {
            "id": "step-4",
            "stimulus": "&lt;p&gt;Use the equivalence from the previous step to calculate the minutes.&lt;/p&gt;",
            "template": "&lt;p style=\"text-align: center\"&gt;{{Q1}} s : 60 = {{response}} min&lt;/p&gt;",
            "seed": {
                "calculated": [
                    {
                        "name": "4-A1",
                        "label": "{{function}}",
                        "function": "{{Q1}}/60"
                    }
                ]
            },
            "algorithm": {
                "name": "calculateOperation",
                "params": {
                    "method": "equivLiteral",
                    "keyboard": "NUMERICAL"
                }
            }
        }
    ]
}</v>
      </c>
      <c r="AA604" s="8" t="s">
        <v>2985</v>
      </c>
      <c r="AB604" s="21" t="str">
        <f t="shared" si="2"/>
        <v>M3-MyM-15c-A-3</v>
      </c>
      <c r="AC604" s="21" t="str">
        <f t="shared" si="3"/>
        <v>M3-MyM-15c-A-3-EN</v>
      </c>
      <c r="AD604" s="20" t="s">
        <v>47</v>
      </c>
      <c r="AE604" s="23"/>
      <c r="AF604" s="9" t="s">
        <v>48</v>
      </c>
      <c r="AG604" s="9" t="s">
        <v>49</v>
      </c>
    </row>
    <row r="605" ht="112.5" customHeight="1">
      <c r="A605" s="9" t="s">
        <v>2986</v>
      </c>
      <c r="B605" s="77" t="s">
        <v>2987</v>
      </c>
      <c r="C605" s="9" t="s">
        <v>35</v>
      </c>
      <c r="D605" s="10" t="s">
        <v>36</v>
      </c>
      <c r="E605" s="11"/>
      <c r="F605" s="33" t="s">
        <v>2988</v>
      </c>
      <c r="G605" s="33"/>
      <c r="H605" s="68"/>
      <c r="I605" s="41" t="s">
        <v>38</v>
      </c>
      <c r="J605" s="23" t="s">
        <v>1198</v>
      </c>
      <c r="K605" s="24" t="s">
        <v>2989</v>
      </c>
      <c r="L605" s="33" t="s">
        <v>2990</v>
      </c>
      <c r="M605" s="23" t="s">
        <v>42</v>
      </c>
      <c r="N605" s="22" t="s">
        <v>2991</v>
      </c>
      <c r="O605" s="24" t="s">
        <v>2992</v>
      </c>
      <c r="P605" s="18"/>
      <c r="Q605" s="21"/>
      <c r="R605" s="18"/>
      <c r="S605" s="18"/>
      <c r="T605" s="18"/>
      <c r="U605" s="18"/>
      <c r="V605" s="18"/>
      <c r="W605" s="18"/>
      <c r="X605" s="21"/>
      <c r="Y605" s="20" t="s">
        <v>2023</v>
      </c>
      <c r="Z605" s="13" t="str">
        <f t="shared" si="1"/>
        <v>{
    "id": "M3-MyM-15d-I-1-EN",
    "stimulus": "&lt;p&gt;Choose the result of this operation.&lt;/p&gt;",
    "template": "&lt;p style=\"text-align: center\"&gt;{{Q1}} h and {{Q2}} min + {{Q3}} h and {{Q4}} min = {{response}} h and {{response}} min&lt;/p&gt;",
    "hint": "&lt;p&gt;Add the hours and minutes separately.&lt;/p&gt;",
    "feedback": "&lt;p&gt;When adding time intervals, operate with the hours and minutes separately.&lt;/p&gt;&lt;p style=\"text-align: center\"&gt;{{Q1}} h + {{Q3}} h = {{A1}} h&lt;/p&gt;&lt;p&gt;{{Q2}} min + {{Q4}} min = {{A4}} min&lt;/p&gt;",
    "seed": {
        "parameters": [
            {
                "name": "Q1",
                "label": null,
                "min": 1,
                "max": 10,
                "step": 1
            },
            {
                "name": "Q2",
                "label": null,
                "min": 5,
                "max": 30,
                "step": 1
            },
            {
                "name": "Q3",
                "label": null,
                "min": 1,
                "max": 10,
                "step": 1
            },
            {
                "name": "Q4",
                "label": null,
                "min": 5,
                "max": 29,
                "step": 1
            }
        ],
        "calculated": [
            {
                "name": "A1",
                "label": "{{function}}",
                "function": "{{Q1}}+{{Q3}}",
                "group": 1
            },
            {
                "name": "A2",
                "label": "{{function}}",
                "function": "{{Q1}}+{{Q2}}",
                "group": 1,
                "incorrect": true
            },
            {
                "name": "A3",
                "label": "{{function}}",
                "function": "{{Q2}}+{{Q4}}",
                "group": 1,
                "incorrect": true
            },
            {
                "name": "A4",
                "label": "{{function}}",
                "function": "{{Q2}}+{{Q4}}",
                "group": 2
            },
            {
                "name": "A5",
                "label": "{{function}}",
                "function": "{{Q3}}+{{Q4}}",
                "group": 2,
                "incorrect": true
            },
            {
                "name": "A6",
                "label": "{{function}}",
                "function": "{{Q1}}+{{Q3}}",
                "group": 2,
                "incorrect": true
            }
        ],
        "uniques": true
    },
    "algorithm": {
        "name": "groupResponses",
        "template": "Cloze with drop down"
    }
}</v>
      </c>
      <c r="AA605" s="8" t="s">
        <v>2993</v>
      </c>
      <c r="AB605" s="21" t="str">
        <f t="shared" si="2"/>
        <v>M3-MyM-15d-I-1</v>
      </c>
      <c r="AC605" s="21" t="str">
        <f t="shared" si="3"/>
        <v>M3-MyM-15d-I-1-EN</v>
      </c>
      <c r="AD605" s="20" t="s">
        <v>47</v>
      </c>
      <c r="AE605" s="23"/>
      <c r="AF605" s="9" t="s">
        <v>48</v>
      </c>
      <c r="AG605" s="9" t="s">
        <v>49</v>
      </c>
    </row>
    <row r="606" ht="112.5" customHeight="1">
      <c r="A606" s="9" t="s">
        <v>2986</v>
      </c>
      <c r="B606" s="77" t="s">
        <v>2987</v>
      </c>
      <c r="C606" s="9" t="s">
        <v>35</v>
      </c>
      <c r="D606" s="10" t="s">
        <v>36</v>
      </c>
      <c r="E606" s="11"/>
      <c r="F606" s="33" t="s">
        <v>2994</v>
      </c>
      <c r="G606" s="33"/>
      <c r="H606" s="68"/>
      <c r="I606" s="41" t="s">
        <v>38</v>
      </c>
      <c r="J606" s="23" t="s">
        <v>1198</v>
      </c>
      <c r="K606" s="24" t="s">
        <v>2995</v>
      </c>
      <c r="L606" s="22" t="s">
        <v>2996</v>
      </c>
      <c r="M606" s="23" t="s">
        <v>42</v>
      </c>
      <c r="N606" s="22" t="s">
        <v>2997</v>
      </c>
      <c r="O606" s="24" t="s">
        <v>2998</v>
      </c>
      <c r="P606" s="18"/>
      <c r="Q606" s="21"/>
      <c r="R606" s="18"/>
      <c r="S606" s="18"/>
      <c r="T606" s="18"/>
      <c r="U606" s="18"/>
      <c r="V606" s="18"/>
      <c r="W606" s="18"/>
      <c r="X606" s="21"/>
      <c r="Y606" s="20" t="s">
        <v>2023</v>
      </c>
      <c r="Z606" s="13" t="str">
        <f t="shared" si="1"/>
        <v>{
    "id": "M3-MyM-15d-I-2-EN",
    "stimulus": "&lt;p&gt;Choose the result of this operation.&lt;/p&gt;",
    "template": "&lt;p style=\"text-align: center\"&gt;{{T1}} h and {{T2}} min − {{Q3}} h and {{Q4}} min = {{response}} h and {{response}} min&lt;/p&gt;",
    "hint": "&lt;p&gt;Subtract the hours and minutes separately.&lt;/p&gt;",
    "feedback": "&lt;p&gt;When subtracting time intervals, operate with the hours and minutes separately.&lt;/p&gt;&lt;p style=\"text-align: center\"&gt;{{T1}} h − {{Q3}} h = {{Q1}} h&lt;/p&gt;&lt;p style=\"text-align: center\"&gt;{{T2}} min − {{Q4}} min = {{Q2}} min&lt;/p&gt;",
    "seed": {
        "parameters": [
            {
                "name": "Q1",
                "label": null,
                "min": 2,
                "max": 5,
                "step": 1
            },
            {
                "name": "Q2",
                "label": null,
                "min": 5,
                "max": 29,
                "step": 1
            },
            {
                "name": "Q3",
                "label": null,
                "min": 2,
                "max": 5,
                "step": 1
            },
            {
                "name": "Q4",
                "label": null,
                "min": 5,
                "max": 29,
                "step": 1
            }
        ],
        "calculated": [
            {
                "name": "T1",
                "label": "{{function}}",
                "function": "{{Q1}}+{{Q3}}",
                "temp": true
            },
            {
                "name": "T2",
                "label": "{{function}}",
                "function": "{{Q2}}+{{Q4}}",
                "temp": true
            },
            {
                "name": "A1",
                "label": "{{function}}",
                "function": "{{Q1}}",
                "group": 1
            },
            {
                "name": "A2",
                "label": "{{function}}",
                "function": "{{T1}}+{{Q3}}",
                "group": 1,
                "incorrect": true
            },
            {
                "name": "A3",
                "label": "{{function}}",
                "function": "{{T1}}+{{T2}}",
                "group": 1,
                "incorrect": true
            },
            {
                "name": "A4",
                "label": "{{function}}",
                "function": "{{Q2}}",
                "group": 2
            },
            {
                "name": "A5",
                "label": "{{function}}",
                "function": "{{T2}}+{{Q4}}",
                "group": 2,
                "incorrect": true
            },
            {
                "name": "A6",
                "label": "{{function}}",
                "function": "{{Q3}}+{{Q4}}",
                "group": 2,
                "incorrect": true
            }
        ],
        "uniques": true
    },
    "algorithm": {
        "name": "groupResponses",
        "template": "Cloze with drop down"
    }
}</v>
      </c>
      <c r="AA606" s="8" t="s">
        <v>2999</v>
      </c>
      <c r="AB606" s="21" t="str">
        <f t="shared" si="2"/>
        <v>M3-MyM-15d-I-2</v>
      </c>
      <c r="AC606" s="21" t="str">
        <f t="shared" si="3"/>
        <v>M3-MyM-15d-I-2-EN</v>
      </c>
      <c r="AD606" s="20" t="s">
        <v>47</v>
      </c>
      <c r="AE606" s="23"/>
      <c r="AF606" s="9" t="s">
        <v>48</v>
      </c>
      <c r="AG606" s="9" t="s">
        <v>49</v>
      </c>
    </row>
    <row r="607" ht="112.5" customHeight="1">
      <c r="A607" s="9" t="s">
        <v>2986</v>
      </c>
      <c r="B607" s="77" t="s">
        <v>2987</v>
      </c>
      <c r="C607" s="9" t="s">
        <v>50</v>
      </c>
      <c r="D607" s="10" t="s">
        <v>36</v>
      </c>
      <c r="E607" s="11"/>
      <c r="F607" s="33" t="s">
        <v>3000</v>
      </c>
      <c r="G607" s="33"/>
      <c r="H607" s="59"/>
      <c r="I607" s="58" t="s">
        <v>38</v>
      </c>
      <c r="J607" s="25" t="s">
        <v>92</v>
      </c>
      <c r="K607" s="33" t="s">
        <v>3001</v>
      </c>
      <c r="L607" s="32" t="s">
        <v>3002</v>
      </c>
      <c r="M607" s="23" t="s">
        <v>42</v>
      </c>
      <c r="N607" s="22" t="s">
        <v>2991</v>
      </c>
      <c r="O607" s="22" t="s">
        <v>3003</v>
      </c>
      <c r="P607" s="8" t="s">
        <v>3004</v>
      </c>
      <c r="Q607" s="21"/>
      <c r="R607" s="18"/>
      <c r="S607" s="18"/>
      <c r="T607" s="18"/>
      <c r="U607" s="18"/>
      <c r="V607" s="18"/>
      <c r="W607" s="18"/>
      <c r="X607" s="21"/>
      <c r="Y607" s="20" t="s">
        <v>2023</v>
      </c>
      <c r="Z607" s="13" t="str">
        <f t="shared" si="1"/>
        <v>{
    "id": "M3-MyM-15d-E-1-EN",
    "stimulus": "&lt;p&gt;Calculate the following addition.&lt;/p&gt;",
    "template": "&lt;p style=\"text-align: center\"&gt;{{Q1}} h and {{Q2}} min + {{Q3}} h and {{Q4}} min = {{response}} h and {{response}} min&lt;/p&gt;",
    "hint": "&lt;p&gt;Add the hours and minutes separately.&lt;/p&gt;",
    "feedback": "&lt;p&gt;When adding time intervals, operate with the hours and minutes separately.&lt;/p&gt;&lt;p style=\"text-align: center\"&gt;{{Q1}} h + {{Q3}} h = {{T1}} h&lt;/p&gt;&lt;p&gt;{{Q2}} min + {{Q4}} min = {{T2}} min&lt;/p&gt;&lt;p&gt;Since the minutes are more than 60, convert 60 minutes to 1 hour:&lt;/p&gt;&lt;p style=\"text-align: center\"&gt;{{T1}} h + 1 h = {{A1}} h&lt;/p&gt;&lt;p style=\"text-align: center\"&gt;{{T2}} min − 60 min = {{A2}} min&lt;/p&gt;",
    "seed": {
        "parameters": [
            {
                "name": "Q1",
                "label": null,
                "min": 1,
                "max": 10,
                "step": 1
            },
            {
                "name": "Q2",
                "label": null,
                "min": 30,
                "max": 59,
                "step": 1
            },
            {
                "name": "Q3",
                "label": null,
                "min": 1,
                "max": 10,
                "step": 1
            },
            {
                "name": "Q4",
                "label": null,
                "min": 30,
                "max": 59,
                "step": 1
            }
        ],
        "calculated": [
            {
                "name": "T1",
                "label": "{{function}}",
                "function": "{{Q1}}+{{Q3}}",
                "temp": true
            },
            {
                "name": "T2",
                "label": "{{function}}",
                "function": "{{Q2}}+{{Q4}}",
                "temp": true
            },
            {
                "name": "A1",
                "label": "{{function}}",
                "function": "{{Q1}}+{{Q3}}+1"
            },
            {
                "name": "A2",
                "label": "{{function}}",
                "function": "{{Q2}}+{{Q4}}-60"
            }
        ],
        "uniques": true
    },
    "algorithm": {
        "name": "calculateOperation",
        "params": {
            "method": "equivLiteral",
            "keyboard": "NUMERICAL"
        }
    }
}</v>
      </c>
      <c r="AA607" s="8" t="s">
        <v>3005</v>
      </c>
      <c r="AB607" s="21" t="str">
        <f t="shared" si="2"/>
        <v>M3-MyM-15d-E-1</v>
      </c>
      <c r="AC607" s="21" t="str">
        <f t="shared" si="3"/>
        <v>M3-MyM-15d-E-1-EN</v>
      </c>
      <c r="AD607" s="20" t="s">
        <v>47</v>
      </c>
      <c r="AE607" s="23"/>
      <c r="AF607" s="9" t="s">
        <v>48</v>
      </c>
      <c r="AG607" s="9" t="s">
        <v>49</v>
      </c>
    </row>
    <row r="608" ht="112.5" customHeight="1">
      <c r="A608" s="9" t="s">
        <v>2986</v>
      </c>
      <c r="B608" s="77" t="s">
        <v>2987</v>
      </c>
      <c r="C608" s="9" t="s">
        <v>50</v>
      </c>
      <c r="D608" s="10" t="s">
        <v>36</v>
      </c>
      <c r="E608" s="11"/>
      <c r="F608" s="33" t="s">
        <v>3006</v>
      </c>
      <c r="G608" s="33"/>
      <c r="H608" s="59"/>
      <c r="I608" s="58" t="s">
        <v>38</v>
      </c>
      <c r="J608" s="25" t="s">
        <v>92</v>
      </c>
      <c r="K608" s="33" t="s">
        <v>3007</v>
      </c>
      <c r="L608" s="32" t="s">
        <v>3008</v>
      </c>
      <c r="M608" s="23" t="s">
        <v>42</v>
      </c>
      <c r="N608" s="22" t="s">
        <v>2997</v>
      </c>
      <c r="O608" s="22" t="s">
        <v>3009</v>
      </c>
      <c r="P608" s="68" t="s">
        <v>3010</v>
      </c>
      <c r="Q608" s="21"/>
      <c r="R608" s="18"/>
      <c r="S608" s="18"/>
      <c r="T608" s="18"/>
      <c r="U608" s="18"/>
      <c r="V608" s="18"/>
      <c r="W608" s="18"/>
      <c r="X608" s="21"/>
      <c r="Y608" s="20" t="s">
        <v>2023</v>
      </c>
      <c r="Z608" s="13" t="str">
        <f t="shared" si="1"/>
        <v>{
    "id": "M3-MyM-15d-E-2-EN",
    "stimulus": "&lt;p&gt;Calculate the following subtraction.&lt;/p&gt;",
    "template": "&lt;p style=\"text-align: center\"&gt;{{T1}} h and {{T2}} min − {{Q3}} h and {{Q4}} min = {{response}} h and {{response}} min&lt;/p&gt;",
    "hint": "&lt;p&gt;Subtract the hours and minutes separately.&lt;/p&gt;",
    "feedback": "&lt;p&gt;When subtracting time intervals, operate with the hours and minutes separately.&lt;/p&gt;&lt;p&gt;As {{T2}} minutes is less than {{Q4}} minutes, 1 hour becomes 60 minutes:&lt;/p&gt;&lt;p style=\"text-align: center\"&gt;{{T1}} h − 1 h = {{T3}} h&lt;/p&gt;&lt;p style=\"text-align: center\"&gt;{{T2}} min + 60 min = {{T4}} min&lt;/p&gt;&lt;p&gt;Then, subtract:&lt;/p&gt;&lt;p style=\"text-align: center\"&gt;{{T3}} h − {{Q3}} h = {{Q1}} h&lt;/p&gt;&lt;p&gt;{{T4}} min − {{Q4}} min = {{Q2}} min&lt;/p&gt;",
    "seed": {
        "parameters": [
            {
                "name": "Q1",
                "label": null,
                "list": [
                    2,
                    3,
                    4,
                    5
                ]
            },
            {
                "name": "Q2",
                "label": null,
                "min": 30,
                "max": 59,
                "step": 1
            },
            {
                "name": "Q3",
                "label": null,
                "list": [
                    2,
                    3,
                    4,
                    5
                ]
            },
            {
                "name": "Q4",
                "label": null,
                "min": 30,
                "max": 59,
                "step": 1
            }
        ],
        "calculated": [
            {
                "name": "T1",
                "label": "{{function}}",
                "function": "{{Q1}}+{{Q3}}+1",
                "temp": true
            },
            {
                "name": "T2",
                "label": "{{function}}",
                "function": "{{Q2}}+{{Q4}}-60",
                "temp": true
            },
            {
                "name": "T3",
                "label": "{{function}}",
                "function": "{{Q1}}+{{Q3}}",
                "temp": true
            },
            {
                "name": "T4",
                "label": "{{function}}",
                "function": "{{Q2}}+{{Q4}}",
                "temp": true
            },
            {
                "name": "A1",
                "label": "{{function}}",
                "function": "{{Q1}}"
            },
            {
                "name": "A2",
                "label": "{{function}}",
                "function": "{{Q2}}"
            }
        ],
        "uniques": true
    },
    "algorithm": {
        "name": "calculateOperation",
        "params": {
            "method": "equivLiteral",
            "keyboard": "NUMERICAL"
        }
    }
}</v>
      </c>
      <c r="AA608" s="8" t="s">
        <v>3011</v>
      </c>
      <c r="AB608" s="21" t="str">
        <f t="shared" si="2"/>
        <v>M3-MyM-15d-E-2</v>
      </c>
      <c r="AC608" s="21" t="str">
        <f t="shared" si="3"/>
        <v>M3-MyM-15d-E-2-EN</v>
      </c>
      <c r="AD608" s="20" t="s">
        <v>47</v>
      </c>
      <c r="AE608" s="23"/>
      <c r="AF608" s="9" t="s">
        <v>48</v>
      </c>
      <c r="AG608" s="9" t="s">
        <v>49</v>
      </c>
    </row>
    <row r="609" ht="112.5" customHeight="1">
      <c r="A609" s="9" t="s">
        <v>2986</v>
      </c>
      <c r="B609" s="77" t="s">
        <v>2987</v>
      </c>
      <c r="C609" s="9" t="s">
        <v>68</v>
      </c>
      <c r="D609" s="10" t="s">
        <v>36</v>
      </c>
      <c r="E609" s="11"/>
      <c r="F609" s="33" t="s">
        <v>3012</v>
      </c>
      <c r="G609" s="33"/>
      <c r="H609" s="68"/>
      <c r="I609" s="41" t="s">
        <v>38</v>
      </c>
      <c r="J609" s="23" t="s">
        <v>52</v>
      </c>
      <c r="K609" s="24" t="s">
        <v>3013</v>
      </c>
      <c r="L609" s="24" t="s">
        <v>3014</v>
      </c>
      <c r="M609" s="23" t="s">
        <v>322</v>
      </c>
      <c r="N609" s="18"/>
      <c r="O609" s="18"/>
      <c r="P609" s="18"/>
      <c r="Q609" s="21"/>
      <c r="R609" s="22"/>
      <c r="S609" s="22" t="s">
        <v>3015</v>
      </c>
      <c r="T609" s="22" t="s">
        <v>3016</v>
      </c>
      <c r="U609" s="22" t="s">
        <v>3017</v>
      </c>
      <c r="V609" s="22" t="s">
        <v>3018</v>
      </c>
      <c r="W609" s="18"/>
      <c r="X609" s="21"/>
      <c r="Y609" s="20" t="s">
        <v>2023</v>
      </c>
      <c r="Z609" s="13" t="str">
        <f t="shared" si="1"/>
        <v>{
    "id": "M3-MyM-15d-A-1-EN",
    "seed": {
        "parameters": [
            {
                "name": "Q1",
                "label": null,
                "min": 10,
                "max": 17,
                "step": 1
            },
            {
                "name": "Q2",
                "label": null,
                "min": 10,
                "max": 29,
                "step": 1
            },
            {
                "name": "Q3",
                "label": null,
                "list": [
                    1,
                    2
                ]
            },
            {
                "name": "Q4",
                "label": null,
                "min": 5,
                "max": 29,
                "step": 1
            }
        ],
        "uniques": true
    },
    "scaffolding": [
        {
            "id": "step-0",
            "stimulus": "&lt;p&gt;Marc has started watching a movie at {{Q1}}:{{Q2}}. If it is {{Q3}} h and {{Q4}} min long, what time will he finish watching it?&lt;/p&gt;",
            "template": "&lt;p&gt;The movie will end at {{response}}.&lt;/p&gt;",
            "seed": {
                "calculated": [
                    {
                        "name": "T1",
                        "label": "{{function}}",
                        "function": "{{Q1}}+{{Q3}}",
                        "temp": true
                    },
                    {
                        "name": "T2",
                        "label": "{{function}}",
                        "function": "{{Q2}}+{{Q4}}",
                        "temp": true
                    },
                    {
                        "name": "0-A1",
                        "label": "{{T1}}:{{T2}}"
                    }
                ]
            },
            "algorithm": {
                "name": "calculateOperation",
                "template": "Cloze with text"
            }
        },
        {
            "id": "step-1",
            "stimulus": "&lt;p&gt;What time did Marc start watching the movie? How long is it?&lt;/p&gt;",
            "template": "&lt;p&gt;The movie started at {{response}} and is {{response}} h {{response}} min long.&lt;/p&gt;",
            "seed": {
                "calculated": [
                    {
                        "name": "1 TO 1",
                        "label": "{{Q1}}:{{Q2}}"
                    },
                    {
                        "name": "1-A2",
                        "label": "{{function}}",
                        "function": "{{Q3}}"
                    },
                    {
                        "name": "1-A3",
                        "label": "{{function}}",
                        "function": "{{Q4}}"
                    }
                ]
            },
            "algorithm": {
                "name": "calculateOperation",
                "template": "Cloze with text"
            }
        },
        {
            "id": "step-2",
            "stimulus": "&lt;p&gt;What does the statement ask for?&lt;/p&gt;",
            "seed": {
                "calculated": [
                    {
                        "name": "2-A1",
                        "label": "&lt;p&gt;The time the movie will end.&lt;/p&gt;"
                    },
                    {
                        "name": "2-A2",
                        "label": "&lt;p&gt;The time the movie started.&lt;/p&gt;",
                        "incorrect": true
                    },
                    {
                        "name": "2-A3",
                        "label": "&lt;p&gt;The length of the movie.&lt;/p&gt;",
                        "incorrect": true
                    }
                ]
            },
            "algorithm": {
                "name": "trueFalse",
                "template": "Multiple choice – standard"
            }
        },
        {
            "id": "step-3",
            "stimulus": "&lt;p&gt;What operation must be carried out to calculate the time at which the movie will end?&lt;/p&gt;",
            "seed": {
                "calculated": [
                    {
                        "name": "3-A1",
                        "label": "&lt;p&gt;Add the duration of the movie to the time at which Marc started watching it.&lt;/p&gt;"
                    },
                    {
                        "name": "3-A2",
                        "label": "&lt;p&gt;Subtract the duration of the movie from the time Marc started watching it.&lt;/p&gt;",
                        "incorrect": true
                    }
                ]
            },
            "algorithm": {
                "name": "trueFalse",
                "template": "Multiple choice – standard"
            }
        },
        {
            "id": "step-4",
            "stimulus": "&lt;p&gt;Then, add the hours on one side and the minutes on the other to get the time the movie will end.&lt;/p&gt;",
            "template": "&lt;p style=\"text-align: center\"&gt;{{Q1}} h + {{Q3}} h = {{response}} h&lt;/p&gt;&lt;p style=\"text-align: center\"&gt;{{Q2}} min + {{Q4}} min = {{response}} min&lt;/p&gt;&lt;p&gt;The movie will end at {{response}}.&lt;/p&gt;",
            "seed": {
                "calculated": [
                    {
                        "name": "T1",
                        "label": "{{function}}",
                        "function": "{{Q1}}+{{Q3}}",
                        "temp": true
                    },
                    {
                        "name": "T2",
                        "label": "{{function}}",
                        "function": "{{Q2}}+{{Q4}}",
                        "temp": true
                    },
                    {
                        "name": "4-A1",
                        "label": "{{function}}",
                        "function": "{{Q1}}+{{Q3}}"
                    },
                    {
                        "name": "4-A2",
                        "label": "{{function}}",
                        "function": "{{Q2}}+{{Q4}}"
                    },
                    {
                        "name": "4-A3",
                        "label": "{{T1}}:{{T2}}"
                    }
                ]
            },
            "algorithm": {
                "name": "calculateOperation",
                "template": "Cloze with text"
            }
        }
    ]
}</v>
      </c>
      <c r="AA609" s="8" t="s">
        <v>3019</v>
      </c>
      <c r="AB609" s="21" t="str">
        <f t="shared" si="2"/>
        <v>M3-MyM-15d-A-1</v>
      </c>
      <c r="AC609" s="21" t="str">
        <f t="shared" si="3"/>
        <v>M3-MyM-15d-A-1-EN</v>
      </c>
      <c r="AD609" s="20" t="s">
        <v>47</v>
      </c>
      <c r="AE609" s="23"/>
      <c r="AF609" s="9" t="s">
        <v>48</v>
      </c>
      <c r="AG609" s="9" t="s">
        <v>49</v>
      </c>
    </row>
    <row r="610" ht="112.5" customHeight="1">
      <c r="A610" s="9" t="s">
        <v>2986</v>
      </c>
      <c r="B610" s="77" t="s">
        <v>2987</v>
      </c>
      <c r="C610" s="9" t="s">
        <v>68</v>
      </c>
      <c r="D610" s="10" t="s">
        <v>36</v>
      </c>
      <c r="E610" s="11"/>
      <c r="F610" s="33" t="s">
        <v>3020</v>
      </c>
      <c r="G610" s="33"/>
      <c r="H610" s="68"/>
      <c r="I610" s="41" t="s">
        <v>38</v>
      </c>
      <c r="J610" s="23" t="s">
        <v>92</v>
      </c>
      <c r="K610" s="33" t="s">
        <v>3021</v>
      </c>
      <c r="L610" s="32" t="s">
        <v>3022</v>
      </c>
      <c r="M610" s="23" t="s">
        <v>322</v>
      </c>
      <c r="N610" s="18"/>
      <c r="O610" s="18"/>
      <c r="P610" s="18"/>
      <c r="Q610" s="21"/>
      <c r="R610" s="22"/>
      <c r="S610" s="22" t="s">
        <v>3023</v>
      </c>
      <c r="T610" s="22" t="s">
        <v>3024</v>
      </c>
      <c r="U610" s="22" t="s">
        <v>3025</v>
      </c>
      <c r="V610" s="22" t="s">
        <v>3026</v>
      </c>
      <c r="W610" s="18"/>
      <c r="X610" s="21"/>
      <c r="Y610" s="20" t="s">
        <v>2023</v>
      </c>
      <c r="Z610" s="13" t="str">
        <f t="shared" si="1"/>
        <v>{
    "id": "M3-MyM-15d-A-2-EN",
    "seed": {
        "parameters": [
            {
                "name": "Q1",
                "label": null,
                "list": [
                    1,
                    2
                ]
            },
            {
                "name": "Q2",
                "label": null,
                "min": 10,
                "max": 29,
                "step": 1
            },
            {
                "name": "Q3",
                "label": null,
                "min": 12,
                "max": 17,
                "step": 1
            },
            {
                "name": "Q4",
                "label": null,
                "min": 10,
                "max": 30,
                "step": 1
            }
        ],
        "uniques": true
    },
    "scaffolding": [
        {
            "id": "step-0",
            "stimulus": "&lt;p&gt;Romeo has a doctor's appointment at {{T1}}:{{T2}}. If he leaves home at {{Q3}}:{{Q4}}, how much time does he need to get to the doctor?&lt;/p&gt;",
            "template": "&lt;p&gt;He needs {{response}} h and {{response}} min.&lt;/p&gt;",
            "seed": {
                "calculated": [
                    {
                        "name": "T1",
                        "label": "{{function}}",
                        "function": "{{Q1}}+{{Q3}}",
                        "temp": true
                    },
                    {
                        "name": "T2",
                        "label": "{{function}}",
                        "function": "{{Q2}}+{{Q4}}",
                        "temp": true
                    },
                    {
                        "name": "0-A1",
                        "label": "{{function}}",
                        "function": "{{Q1}}"
                    },
                    {
                        "name": "0-A2",
                        "label": "{{function}}",
                        "function": "{{Q2}}"
                    }
                ]
            },
            "algorithm": {
                "name": "calculateOperation",
                "params": {
                    "method": "equivLiteral",
                    "keyboard": "NUMERICAL"
                }
            }
        },
        {
            "id": "step-1",
            "stimulus": "&lt;p&gt;What time does Romeo have an appointment at the doctor? And what time will he be leaving his home?&lt;/p&gt;",
            "template": "&lt;p&gt;Romeo has an appointment at {{response}} and he will leave his home at {{response}}.&lt;/p&gt;",
            "seed": {
                "calculated": [
                    {
                        "name": "T1",
                        "label": "{{function}}",
                        "function": "{{Q1}}+{{Q3}}",
                        "temp": true
                    },
                    {
                        "name": "T2",
                        "label": "{{function}}",
                        "function": "{{Q2}}+{{Q4}}",
                        "temp": true
                    },
                    {
                        "name": "1 TO 1",
                        "label": "{{T1}}:{{T2}}"
                    },
                    {
                        "name": "1-A2",
                        "label": "{{Q3}}:{{Q4}}"
                    }
                ]
            },
            "algorithm": {
                "name": "calculateOperation",
                "template": "Cloze with text"
            }
        },
        {
            "id": "step-2",
            "stimulus": "&lt;p&gt;What does the statement ask for?&lt;/p&gt;",
            "seed": {
                "calculated": [
                    {
                        "name": "2-A1",
                        "label": "&lt;p&gt;The time it takes to get to the appointment.&lt;/p&gt;"
                    },
                    {
                        "name": "2-A2",
                        "label": "&lt;p&gt;The waiting time to be attended.&lt;/p&gt;",
                        "incorrect": true
                    },
                    {
                        "name": "2-A3",
                        "label": "&lt;p&gt;The duration of the consultation.&lt;/p&gt;",
                        "incorrect": true
                    }
                ]
            },
            "algorithm": {
                "name": "trueFalse",
                "template": "Multiple choice – standard"
            }
        },
        {
            "id": "step-3",
            "stimulus": "&lt;p&gt;What operation is needed to calculate the time it takes to get to the doctor?&lt;/p&gt;",
            "seed": {
                "calculated": [
                    {
                        "name": "3-A1",
                        "label": "&lt;p&gt;Subtract the time he leaves home from the time he arrives at the doctor.&lt;/p&gt;"
                    },
                    {
                        "name": "3-A2",
                        "label": "&lt;p&gt;Add the time he arrives at the doctor and the time he leaves home.&lt;/p&gt;",
                        "incorrect": true
                    },
                    {
                        "name": "3-A3",
                        "label": "&lt;p&gt;Subtract the time he arrives at the doctor from the time he leaves home.&lt;/p&gt;",
                        "incorrect": true
                    }
                ]
            },
            "algorithm": {
                "name": "trueFalse",
                "template": "Multiple choice – standard"
            }
        },
        {
            "id": "step-4",
            "stimulus": "&lt;p&gt;Therefore, subtract the hours on the one hand and the minutes on the other to get the time it takes to get to the doctor.&lt;/p&gt;",
            "template": "&lt;p style=\"text-align: center\"&gt;{{T1}} h − {{Q3}} h = {{response}} h&lt;/p&gt;&lt;p style=\"text-align: center\"&gt;{{T2}} min − {{Q4}} min = {{response}} min&lt;/p&gt;&lt;p&gt;Romeo needs {{response}} h and {{response}} min to get to the doctor.&lt;/p&gt;",
            "seed": {
                "calculated": [
                    {
                        "name": "T1",
                        "label": "{{function}}",
                        "function": "{{Q1}}+{{Q3}}",
                        "temp": true
                    },
                    {
                        "name": "T2",
                        "label": "{{function}}",
                        "function": "{{Q2}}+{{Q4}}",
                        "temp": true
                    },
                    {
                        "name": "4-A1",
                        "label": "{{function}}",
                        "function": "{{Q1}}"
                    },
                    {
                        "name": "4-A2",
                        "label": "{{function}}",
                        "function": "{{Q2}}"
                    },
                    {
                        "name": "4-A3",
                        "label": "{{function}}",
                        "function": "{{Q1}}"
                    },
                    {
                        "name": "4-A3",
                        "label": "{{function}}",
                        "function": "{{Q2}}"
                    }
                ]
            },
            "algorithm": {
                "name": "calculateOperation",
                "params": {
                    "method": "equivLiteral",
                    "keyboard": "NUMERICAL"
                }
            }
        }
    ]
}</v>
      </c>
      <c r="AA610" s="8" t="s">
        <v>3027</v>
      </c>
      <c r="AB610" s="21" t="str">
        <f t="shared" si="2"/>
        <v>M3-MyM-15d-A-2</v>
      </c>
      <c r="AC610" s="21" t="str">
        <f t="shared" si="3"/>
        <v>M3-MyM-15d-A-2-EN</v>
      </c>
      <c r="AD610" s="20" t="s">
        <v>47</v>
      </c>
      <c r="AE610" s="23"/>
      <c r="AF610" s="9" t="s">
        <v>48</v>
      </c>
      <c r="AG610" s="9" t="s">
        <v>49</v>
      </c>
    </row>
    <row r="611" ht="112.5" customHeight="1">
      <c r="A611" s="9" t="s">
        <v>2986</v>
      </c>
      <c r="B611" s="77" t="s">
        <v>2987</v>
      </c>
      <c r="C611" s="9" t="s">
        <v>68</v>
      </c>
      <c r="D611" s="10" t="s">
        <v>36</v>
      </c>
      <c r="E611" s="11"/>
      <c r="F611" s="33" t="s">
        <v>3028</v>
      </c>
      <c r="G611" s="33"/>
      <c r="H611" s="68"/>
      <c r="I611" s="41" t="s">
        <v>38</v>
      </c>
      <c r="J611" s="23" t="s">
        <v>92</v>
      </c>
      <c r="K611" s="24" t="s">
        <v>3029</v>
      </c>
      <c r="L611" s="24" t="s">
        <v>3030</v>
      </c>
      <c r="M611" s="23" t="s">
        <v>322</v>
      </c>
      <c r="N611" s="18"/>
      <c r="O611" s="18"/>
      <c r="P611" s="18"/>
      <c r="Q611" s="21"/>
      <c r="R611" s="68"/>
      <c r="S611" s="68" t="s">
        <v>3031</v>
      </c>
      <c r="T611" s="22" t="s">
        <v>3032</v>
      </c>
      <c r="U611" s="22" t="s">
        <v>3033</v>
      </c>
      <c r="V611" s="22" t="s">
        <v>3034</v>
      </c>
      <c r="W611" s="18"/>
      <c r="X611" s="21"/>
      <c r="Y611" s="20" t="s">
        <v>2023</v>
      </c>
      <c r="Z611" s="13" t="str">
        <f t="shared" si="1"/>
        <v>{
    "id": "M3-MyM-15d-A-3-EN",
    "seed": {
        "parameters": [
            {
                "name": "Q2",
                "label": null,
                "min": 10,
                "max": 29,
                "step": 1
            },
            {
                "name": "Q3",
                "label": null,
                "min": 10,
                "max": 17,
                "step": 1
            },
            {
                "name": "Q4",
                "label": null,
                "min": 30,
                "max": 59,
                "step": 1
            }
        ],
        "uniques": true
    },
    "scaffolding": [
        {
            "id": "step-0",
            "stimulus": "&lt;p&gt;Lucy rests at work from {{Q3}}:{{Q4}} until {{T1}}:{{Q2}}. How much time off does Lucy have?&lt;/p&gt;",
            "template": "&lt;p&gt;Her break is {{response}} min long.&lt;/p&gt;",
            "seed": {
                "calculated": [
                    {
                        "name": "T1",
                        "label": "{{function}}",
                        "function": "1+{{Q3}}",
                        "temp": true
                    },
                    {
                        "name": "0-A1",
                        "label": "{{function}}",
                        "function": "60+{{Q2}}-{{Q4}}"
                    }
                ]
            },
            "algorithm": {
                "name": "calculateOperation",
                "params": {
                    "method": "equivLiteral",
                    "keyboard": "NUMERICAL"
                }
            }
        },
        {
            "id": "step-1",
            "stimulus": "&lt;p&gt;What time does Lucy's break start?&lt;/p&gt;",
            "template": "&lt;p&gt;Lucy's break begins at {{response}} and it ends at {{response}}.&lt;/p&gt;",
            "seed": {
                "calculated": [
                    {
                        "name": "T1",
                        "label": "{{function}}",
                        "function": "1+{{Q3}}",
                        "temp": true
                    },
                    {
                        "name": "1 TO 1",
                        "label": "{{Q3}}:{{Q4}}"
                    },
                    {
                        "name": "1-A2",
                        "label": "{{T1}}:{{Q2}}"
                    }
                ]
            },
            "algorithm": {
                "name": "calculateOperation",
                "template": "Cloze with text"
            }
        },
        {
            "id": "step-2",
            "stimulus": "&lt;p&gt;What does the statement ask for?&lt;/p&gt;",
            "seed": {
                "calculated": [
                    {
                        "name": "2-A1",
                        "label": "&lt;p&gt;The time that Lucy's break lasts.&lt;/p&gt;"
                    },
                    {
                        "name": "2-A2",
                        "label": "&lt;p&gt;The time that Lucy works.&lt;/p&gt;",
                        "incorrect": true
                    },
                    {
                        "name": "2-A3",
                        "label": "&lt;p&gt;The time her break starts.&lt;/p&gt;",
                        "incorrect": true
                    }
                ]
            },
            "algorithm": {
                "name": "trueFalse",
                "template": "Multiple choice – standard"
            }
        },
        {
            "id": "step-3",
            "stimulus": "&lt;p&gt;What operation must be carried out to calculate the time that Lucy's break lasts?&lt;/p&gt;",
            "seed": {
                "calculated": [
                    {
                        "name": "3-A1",
                        "label": "&lt;p&gt;Subtract the start time from the end time.&lt;/p&gt;"
                    },
                    {
                        "name": "3-A2",
                        "label": "&lt;p&gt;Subtract the end time from the start time.&lt;/p&gt;",
                        "incorrect": true
                    },
                    {
                        "name": "3-A3",
                        "label": "&lt;p&gt;Add the end time and the start time.&lt;/p&gt;",
                        "incorrect": true
                    }
                ]
            },
            "algorithm": {
                "name": "trueFalse",
                "template": "Multiple choice – standard"
            }
        },
        {
            "id": "step-4",
            "stimulus": "&lt;p&gt;Therefore, calculate the minutes between the two hours.&lt;/p&gt;",
            "template": "&lt;p&gt;From {{Q3}}:{{Q4}} until {{T1}}:00 there are {{response}} min.&lt;/p&gt;&lt;p&gt;From {{T1}}:00 until {{T1}}:{{Q2}} there are {{response}} min.&lt;/p&gt;&lt;p&gt;Therefore, the break is {{response}} min long.&lt;/p&gt;",
            "seed": {
                "calculated": [
                    {
                        "name": "T1",
                        "label": "{{function}}",
                        "function": "1+{{Q3}}",
                        "temp": true
                    },
                    {
                        "name": "4-A1",
                        "label": "{{function}}",
                        "function": "60-{{Q4}}"
                    },
                    {
                        "name": "4-A2",
                        "label": "{{function}}",
                        "function": "{{Q2}}"
                    },
                    {
                        "name": "4-A3",
                        "label": "{{function}}",
                        "function": "60-{{Q4}}+{{Q2}}"
                    }
                ]
            },
            "algorithm": {
                "name": "calculateOperation",
                "params": {
                    "method": "equivLiteral",
                    "keyboard": "NUMERICAL"
                }
            }
        }
    ]
}</v>
      </c>
      <c r="AA611" s="8" t="s">
        <v>3035</v>
      </c>
      <c r="AB611" s="21" t="str">
        <f t="shared" si="2"/>
        <v>M3-MyM-15d-A-3</v>
      </c>
      <c r="AC611" s="21" t="str">
        <f t="shared" si="3"/>
        <v>M3-MyM-15d-A-3-EN</v>
      </c>
      <c r="AD611" s="20" t="s">
        <v>47</v>
      </c>
      <c r="AE611" s="23"/>
      <c r="AF611" s="9" t="s">
        <v>48</v>
      </c>
      <c r="AG611" s="9" t="s">
        <v>49</v>
      </c>
    </row>
    <row r="612" ht="112.5" customHeight="1">
      <c r="A612" s="9" t="s">
        <v>3036</v>
      </c>
      <c r="B612" s="77" t="s">
        <v>3037</v>
      </c>
      <c r="C612" s="9" t="s">
        <v>35</v>
      </c>
      <c r="D612" s="10" t="s">
        <v>36</v>
      </c>
      <c r="E612" s="11"/>
      <c r="F612" s="32" t="s">
        <v>3038</v>
      </c>
      <c r="G612" s="46"/>
      <c r="H612" s="95"/>
      <c r="I612" s="41" t="s">
        <v>428</v>
      </c>
      <c r="J612" s="23" t="s">
        <v>456</v>
      </c>
      <c r="K612" s="24" t="s">
        <v>113</v>
      </c>
      <c r="L612" s="22" t="s">
        <v>3039</v>
      </c>
      <c r="M612" s="23" t="s">
        <v>42</v>
      </c>
      <c r="N612" s="22" t="s">
        <v>3040</v>
      </c>
      <c r="O612" s="22" t="s">
        <v>3041</v>
      </c>
      <c r="P612" s="18"/>
      <c r="Q612" s="21"/>
      <c r="R612" s="18"/>
      <c r="S612" s="18"/>
      <c r="T612" s="18"/>
      <c r="U612" s="18"/>
      <c r="V612" s="18"/>
      <c r="W612" s="18"/>
      <c r="X612" s="21"/>
      <c r="Y612" s="20" t="s">
        <v>2023</v>
      </c>
      <c r="Z612" s="13" t="str">
        <f t="shared" si="1"/>
        <v>{
    "id": "M3-MyM-15e-I-1-EN",
    "stimulus": "&lt;p&gt;Drag the time marked by these clocks.&lt;/p&gt;",
    "template": "&lt;table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"twenty-five past ten",
                "temp": true
            },
            {
                "name": "T2",
                "function": "a quarter to ten",
                "temp": true
            },
            {
                "name": "T3",
                "function": "twenty past eight",
                "temp": true
            },
            {
                "name": "A1",
                "label": "Twenty-five past ten",
                "feedback": "&lt;p&gt;The clock strikes {{T1}}.&lt;/p&gt;"
            },
            {
                "name": "A2",
                "label": "A quarter to ten",
                "feedback": "&lt;p&gt;The clock strikes {{T2}}.&lt;/p&gt;"
            },
            {
                "name": "A3",
                "label": "Twenty past eight",
                "feedback": "&lt;p&gt;The clock strikes {{T3}}.&lt;/p&gt;"
            },
            {
                "name": "A4",
                "label": "Twenty past ten",
                "incorrect": true
            },
            {
                "name": "A5",
                "label": "Twenty to four",
                "incorrect": true
            },
            {
                "name": "A6",
                "label": "Ten past five",
                "incorrect": true
            }
        ],
        "uniques": true
    },
    "algorithm": {
        "name": "calculateOperation",
        "template": "Cloze with drag &amp; drop",
        "params": {
            "keyboard": "NUMERICAL"
        }
    }
}</v>
      </c>
      <c r="AA612" s="8" t="s">
        <v>3042</v>
      </c>
      <c r="AB612" s="21" t="str">
        <f t="shared" si="2"/>
        <v>M3-MyM-15e-I-1</v>
      </c>
      <c r="AC612" s="21" t="str">
        <f t="shared" si="3"/>
        <v>M3-MyM-15e-I-1-EN</v>
      </c>
      <c r="AD612" s="20" t="s">
        <v>47</v>
      </c>
      <c r="AE612" s="23"/>
      <c r="AF612" s="9" t="s">
        <v>48</v>
      </c>
      <c r="AG612" s="9" t="s">
        <v>49</v>
      </c>
    </row>
    <row r="613" ht="112.5" customHeight="1">
      <c r="A613" s="9" t="s">
        <v>3036</v>
      </c>
      <c r="B613" s="77" t="s">
        <v>3037</v>
      </c>
      <c r="C613" s="9" t="s">
        <v>35</v>
      </c>
      <c r="D613" s="10" t="s">
        <v>36</v>
      </c>
      <c r="E613" s="11"/>
      <c r="F613" s="32" t="s">
        <v>3043</v>
      </c>
      <c r="G613" s="46"/>
      <c r="H613" s="95"/>
      <c r="I613" s="41" t="s">
        <v>428</v>
      </c>
      <c r="J613" s="23" t="s">
        <v>456</v>
      </c>
      <c r="K613" s="24" t="s">
        <v>113</v>
      </c>
      <c r="L613" s="22" t="s">
        <v>3044</v>
      </c>
      <c r="M613" s="25" t="s">
        <v>42</v>
      </c>
      <c r="N613" s="22" t="s">
        <v>3040</v>
      </c>
      <c r="O613" s="22" t="s">
        <v>3041</v>
      </c>
      <c r="P613" s="18"/>
      <c r="Q613" s="21"/>
      <c r="R613" s="18"/>
      <c r="S613" s="18"/>
      <c r="T613" s="18"/>
      <c r="U613" s="18"/>
      <c r="V613" s="18"/>
      <c r="W613" s="18"/>
      <c r="X613" s="21"/>
      <c r="Y613" s="20" t="s">
        <v>2023</v>
      </c>
      <c r="Z613" s="13" t="str">
        <f t="shared" si="1"/>
        <v>{
    "id": "M3-MyM-15e-I-2-EN",
    "stimulus": "&lt;p&gt;Drag the time marked by these clocks.&lt;/p&gt;",
    "template": "&lt;table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"half past four",
                "temp": true
            },
            {
                "name": "T2",
                "function": "five past ten",
                "temp": true
            },
            {
                "name": "T3",
                "function": "ten to nine",
                "temp": true
            },
            {
                "name": "A1",
                "label": "Half past four",
                "feedback": "&lt;p&gt;The clock strikes {{T1}}.&lt;/p&gt;"
            },
            {
                "name": "A2",
                "label": "Five past ten",
                "feedback": "&lt;p&gt;The clock strikes {{T2}}.&lt;/p&gt;"
            },
            {
                "name": "A3",
                "label": "Ten to nine",
                "feedback": "&lt;p&gt;The clock strikes {{T3}}.&lt;/p&gt;"
            },
            {
                "name": "A4",
                "label": "Twenty past one",
                "incorrect": true
            },
            {
                "name": "A5",
                "label": "Half past two",
                "incorrect": true
            },
            {
                "name": "A6",
                "label": "Quarter to twelve",
                "incorrect": true
            }
        ],
        "uniques": true
    },
    "algorithm": {
        "name": "calculateOperation",
        "template": "Cloze with drag &amp; drop",
        "params": {
            "keyboard": "NUMERICAL"
        }
    }
}</v>
      </c>
      <c r="AA613" s="8" t="s">
        <v>3045</v>
      </c>
      <c r="AB613" s="21" t="str">
        <f t="shared" si="2"/>
        <v>M3-MyM-15e-I-2</v>
      </c>
      <c r="AC613" s="21" t="str">
        <f t="shared" si="3"/>
        <v>M3-MyM-15e-I-2-EN</v>
      </c>
      <c r="AD613" s="20" t="s">
        <v>47</v>
      </c>
      <c r="AE613" s="23"/>
      <c r="AF613" s="9" t="s">
        <v>48</v>
      </c>
      <c r="AG613" s="9" t="s">
        <v>49</v>
      </c>
    </row>
    <row r="614" ht="112.5" customHeight="1">
      <c r="A614" s="9" t="s">
        <v>3036</v>
      </c>
      <c r="B614" s="77" t="s">
        <v>3037</v>
      </c>
      <c r="C614" s="9" t="s">
        <v>35</v>
      </c>
      <c r="D614" s="10" t="s">
        <v>36</v>
      </c>
      <c r="E614" s="11"/>
      <c r="F614" s="32" t="s">
        <v>3046</v>
      </c>
      <c r="G614" s="46"/>
      <c r="H614" s="95"/>
      <c r="I614" s="41" t="s">
        <v>428</v>
      </c>
      <c r="J614" s="23" t="s">
        <v>456</v>
      </c>
      <c r="K614" s="24" t="s">
        <v>113</v>
      </c>
      <c r="L614" s="22" t="s">
        <v>3047</v>
      </c>
      <c r="M614" s="25" t="s">
        <v>42</v>
      </c>
      <c r="N614" s="22" t="s">
        <v>3040</v>
      </c>
      <c r="O614" s="22" t="s">
        <v>3048</v>
      </c>
      <c r="P614" s="18"/>
      <c r="Q614" s="21"/>
      <c r="R614" s="18"/>
      <c r="S614" s="18"/>
      <c r="T614" s="18"/>
      <c r="U614" s="18"/>
      <c r="V614" s="18"/>
      <c r="W614" s="18"/>
      <c r="X614" s="21"/>
      <c r="Y614" s="20" t="s">
        <v>2023</v>
      </c>
      <c r="Z614" s="13" t="str">
        <f t="shared" si="1"/>
        <v>{
    "id": "M3-MyM-15e-I-3-EN",
    "stimulus": "&lt;p&gt;Drag the time marked by these clocks.&lt;/p&gt;",
    "template": "&lt;table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
    "hint": "&lt;p&gt;On an analog watch, the short hand marks the hours and the long hand the minutes.&lt;/p&gt;",
    "feedback": "&lt;p&gt;On an &lt;b&gt;analog watch&lt;/b&gt;, the short hand marks the hours and the long hand marks the minutes.&lt;/p&gt;&lt;p&gt;On a &lt;b&gt;digital clock&lt;/b&gt;, the number to the left of the colon marks the hours, while the one to the right marks the minutes.&lt;/p&gt;",
    "seed": {
        "parameters": [],
        "calculated": [
            {
                "name": "T1",
                "function": "quarter to ten",
                "temp": true
            },
            {
                "name": "T2",
                "function": "half past four",
                "temp": true
            },
            {
                "name": "T3",
                "function": "ten to nine",
                "temp": true
            },
            {
                "name": "A1",
                "label": "Quarter to ten",
                "feedback": "&lt;p&gt;The clock strikes {{T1}}.&lt;/p&gt;"
            },
            {
                "name": "A2",
                "label": "Half past four",
                "feedback": "&lt;p&gt;The clock strikes {{T2}}.&lt;/p&gt;"
            },
            {
                "name": "A3",
                "label": "Ten to nine",
                "feedback": "&lt;p&gt;The clock strikes {{T3}}.&lt;/p&gt;"
            },
            {
                "name": "A4",
                "label": "Twenty to six",
                "incorrect": true
            },
            {
                "name": "A5",
                "label": "Quarter past nine",
                "incorrect": true
            },
            {
                "name": "A6",
                "label": "Five to nine",
                "incorrect": true
            }
        ],
        "uniques": true
    },
    "algorithm": {
        "name": "calculateOperation",
        "template": "Cloze with drag &amp; drop",
        "params": {
            "keyboard": "NUMERICAL"
        }
    }
}</v>
      </c>
      <c r="AA614" s="8" t="s">
        <v>3049</v>
      </c>
      <c r="AB614" s="21" t="str">
        <f t="shared" si="2"/>
        <v>M3-MyM-15e-I-3</v>
      </c>
      <c r="AC614" s="21" t="str">
        <f t="shared" si="3"/>
        <v>M3-MyM-15e-I-3-EN</v>
      </c>
      <c r="AD614" s="20" t="s">
        <v>47</v>
      </c>
      <c r="AE614" s="23"/>
      <c r="AF614" s="9" t="s">
        <v>48</v>
      </c>
      <c r="AG614" s="9" t="s">
        <v>49</v>
      </c>
    </row>
    <row r="615" ht="112.5" customHeight="1">
      <c r="A615" s="9" t="s">
        <v>3036</v>
      </c>
      <c r="B615" s="77" t="s">
        <v>3037</v>
      </c>
      <c r="C615" s="9" t="s">
        <v>50</v>
      </c>
      <c r="D615" s="10" t="s">
        <v>36</v>
      </c>
      <c r="E615" s="11"/>
      <c r="F615" s="24" t="s">
        <v>3050</v>
      </c>
      <c r="G615" s="32"/>
      <c r="H615" s="96" t="s">
        <v>263</v>
      </c>
      <c r="I615" s="41" t="s">
        <v>3051</v>
      </c>
      <c r="J615" s="9" t="s">
        <v>3052</v>
      </c>
      <c r="K615" s="24" t="s">
        <v>3053</v>
      </c>
      <c r="L615" s="24" t="s">
        <v>3054</v>
      </c>
      <c r="M615" s="23" t="s">
        <v>42</v>
      </c>
      <c r="N615" s="68" t="s">
        <v>3055</v>
      </c>
      <c r="O615" s="8" t="s">
        <v>3056</v>
      </c>
      <c r="P615" s="18"/>
      <c r="Q615" s="21"/>
      <c r="R615" s="18"/>
      <c r="S615" s="18"/>
      <c r="T615" s="18"/>
      <c r="U615" s="18"/>
      <c r="V615" s="18"/>
      <c r="W615" s="18"/>
      <c r="X615" s="21"/>
      <c r="Y615" s="20" t="s">
        <v>2023</v>
      </c>
      <c r="Z615" s="13" t="str">
        <f t="shared" si="1"/>
        <v>{
    "id": "M3-MyM-15e-E-1-EN",
    "stimulus": "&lt;p&gt;Set the hands of the clock so that it marks {{T12}}.&lt;/p&gt;",
    "feedback": "&lt;p&gt;On an analog watch, the short hand marks the hours and the long hand the minutes.&lt;/p&gt;",
    "hint": "&lt;p&gt;On an analog watch, the short hand marks the hours and the long hand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v>
      </c>
      <c r="AA615" s="8" t="s">
        <v>3057</v>
      </c>
      <c r="AB615" s="21" t="str">
        <f t="shared" si="2"/>
        <v>M3-MyM-15e-E-1</v>
      </c>
      <c r="AC615" s="21" t="str">
        <f t="shared" si="3"/>
        <v>M3-MyM-15e-E-1-EN</v>
      </c>
      <c r="AD615" s="20" t="s">
        <v>47</v>
      </c>
      <c r="AE615" s="23"/>
      <c r="AF615" s="9"/>
      <c r="AG615" s="9" t="s">
        <v>49</v>
      </c>
    </row>
    <row r="616" ht="112.5" customHeight="1">
      <c r="A616" s="9" t="s">
        <v>3036</v>
      </c>
      <c r="B616" s="77" t="s">
        <v>3037</v>
      </c>
      <c r="C616" s="9" t="s">
        <v>50</v>
      </c>
      <c r="D616" s="10" t="s">
        <v>36</v>
      </c>
      <c r="E616" s="11"/>
      <c r="F616" s="24" t="s">
        <v>3058</v>
      </c>
      <c r="G616" s="32"/>
      <c r="H616" s="96"/>
      <c r="I616" s="41" t="s">
        <v>3051</v>
      </c>
      <c r="J616" s="9" t="s">
        <v>3052</v>
      </c>
      <c r="K616" s="24" t="s">
        <v>3053</v>
      </c>
      <c r="L616" s="24" t="s">
        <v>3054</v>
      </c>
      <c r="M616" s="23" t="s">
        <v>42</v>
      </c>
      <c r="N616" s="22" t="s">
        <v>3059</v>
      </c>
      <c r="O616" s="8" t="s">
        <v>3060</v>
      </c>
      <c r="P616" s="18"/>
      <c r="Q616" s="21"/>
      <c r="R616" s="18"/>
      <c r="S616" s="18"/>
      <c r="T616" s="18"/>
      <c r="U616" s="18"/>
      <c r="V616" s="18"/>
      <c r="W616" s="18"/>
      <c r="X616" s="21"/>
      <c r="Y616" s="20" t="s">
        <v>2023</v>
      </c>
      <c r="Z616" s="13" t="str">
        <f t="shared" si="1"/>
        <v>{
    "id": "M3-MyM-15e-E-2-EN",
    "stimulus": "&lt;p&gt;Change the numbers of the clock so that it marks {{T12}}.&lt;/p&gt;",
    "feedback": "&lt;p&gt;On a digital watch, the number to the left of the colon marks the hours, while the number to the right marks the minutes.&lt;/p&gt;",
    "hint": "&lt;p&gt;On a digital watch, the number to the left of the colon marks the hours, while the number to the right marks the minutes.&lt;/p&gt;",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v>
      </c>
      <c r="AA616" s="8" t="s">
        <v>3061</v>
      </c>
      <c r="AB616" s="21" t="str">
        <f t="shared" si="2"/>
        <v>M3-MyM-15e-E-2</v>
      </c>
      <c r="AC616" s="21" t="str">
        <f t="shared" si="3"/>
        <v>M3-MyM-15e-E-2-EN</v>
      </c>
      <c r="AD616" s="20" t="s">
        <v>47</v>
      </c>
      <c r="AE616" s="23"/>
      <c r="AF616" s="9"/>
      <c r="AG616" s="9" t="s">
        <v>49</v>
      </c>
    </row>
    <row r="617" ht="112.5" customHeight="1">
      <c r="A617" s="9" t="s">
        <v>3062</v>
      </c>
      <c r="B617" s="77" t="s">
        <v>3063</v>
      </c>
      <c r="C617" s="9" t="s">
        <v>35</v>
      </c>
      <c r="D617" s="10" t="s">
        <v>36</v>
      </c>
      <c r="E617" s="20"/>
      <c r="F617" s="22" t="s">
        <v>3064</v>
      </c>
      <c r="G617" s="22"/>
      <c r="H617" s="93"/>
      <c r="I617" s="58" t="s">
        <v>428</v>
      </c>
      <c r="J617" s="97" t="s">
        <v>3065</v>
      </c>
      <c r="K617" s="32" t="s">
        <v>113</v>
      </c>
      <c r="L617" s="32" t="s">
        <v>113</v>
      </c>
      <c r="M617" s="25" t="s">
        <v>42</v>
      </c>
      <c r="N617" s="8" t="s">
        <v>3066</v>
      </c>
      <c r="O617" s="8" t="s">
        <v>3067</v>
      </c>
      <c r="P617" s="18"/>
      <c r="Q617" s="21"/>
      <c r="R617" s="18"/>
      <c r="S617" s="18"/>
      <c r="T617" s="18"/>
      <c r="U617" s="18"/>
      <c r="V617" s="18"/>
      <c r="W617" s="18"/>
      <c r="X617" s="21"/>
      <c r="Y617" s="20" t="s">
        <v>2023</v>
      </c>
      <c r="Z617" s="13" t="str">
        <f t="shared" si="1"/>
        <v>{
    "id": "M3-MyM-16a-I-1-EN",
    "stimulus": "&lt;p&gt;Select the necessary coins to add 56¢.&lt;/p&gt;",
    "hint": "&lt;p&gt;Add the value of the coins.&lt;/p&gt;",
    "feedback": "&lt;p&gt;Add the value of the coins.&lt;/p&gt;&lt;p style=\"text-align: center\"&gt;50 ¢ + 5 ¢ + 1 ¢ = 56 ¢&lt;/p&gt;",
    "seed": {
        "parameters": [],
        "calculated": [
            {
                "name": "A1",
                "label": "&lt;div style=\"display:flex; justify-content:center;\"&gt;&lt;img src=\"https://blueberry-assets.oneclick.es/M3_MyM_16a_18.png\" width=\"300\"&gt;&lt;/img&gt;&lt;/div&gt;"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
            {
                "name": "A4",
                "label": "&lt;div style=\"display:flex; justify-content:center;\"&gt;&lt;img src=\"https://blueberry-assets.oneclick.es/M3_MyM_16a_20.png\" width=\"300\"&gt;&lt;/img&gt;&lt;/div&gt;",
                "incorrect": true
            },
            {
                "name": "A5",
                "label": "&lt;div style=\"display:flex; justify-content:center;\"&gt;&lt;img src=\"https://blueberry-assets.oneclick.es/M3_MyM_16a_21.png\" width=\"300\"&gt;&lt;/img&gt;&lt;/div&gt;",
                "incorrect": true
            }
        ],
        "uniques": true
    },
    "algorithm": {
        "name": "trueFalse",
        "template": "Multiple choice – multiple response",
        "params": {
            "countCorrect": 3,
            "countIncorrect": 2,
            "showCheckIcon": false,
            "columns": 3
        }
    }
}</v>
      </c>
      <c r="AA617" s="8" t="s">
        <v>3068</v>
      </c>
      <c r="AB617" s="21" t="str">
        <f t="shared" si="2"/>
        <v>M3-MyM-16a-I-1</v>
      </c>
      <c r="AC617" s="21" t="str">
        <f t="shared" si="3"/>
        <v>M3-MyM-16a-I-1-EN</v>
      </c>
      <c r="AD617" s="20" t="s">
        <v>47</v>
      </c>
      <c r="AE617" s="23"/>
      <c r="AF617" s="9" t="s">
        <v>48</v>
      </c>
      <c r="AG617" s="9" t="s">
        <v>49</v>
      </c>
    </row>
    <row r="618" ht="112.5" customHeight="1">
      <c r="A618" s="9" t="s">
        <v>3062</v>
      </c>
      <c r="B618" s="77" t="s">
        <v>3063</v>
      </c>
      <c r="C618" s="9" t="s">
        <v>35</v>
      </c>
      <c r="D618" s="10" t="s">
        <v>36</v>
      </c>
      <c r="E618" s="20"/>
      <c r="F618" s="22" t="s">
        <v>3069</v>
      </c>
      <c r="G618" s="22"/>
      <c r="H618" s="93"/>
      <c r="I618" s="58" t="s">
        <v>428</v>
      </c>
      <c r="J618" s="97" t="s">
        <v>3065</v>
      </c>
      <c r="K618" s="32" t="s">
        <v>113</v>
      </c>
      <c r="L618" s="32" t="s">
        <v>113</v>
      </c>
      <c r="M618" s="25" t="s">
        <v>42</v>
      </c>
      <c r="N618" s="8" t="s">
        <v>3066</v>
      </c>
      <c r="O618" s="8" t="s">
        <v>3070</v>
      </c>
      <c r="P618" s="18"/>
      <c r="Q618" s="21"/>
      <c r="R618" s="18"/>
      <c r="S618" s="18"/>
      <c r="T618" s="18"/>
      <c r="U618" s="18"/>
      <c r="V618" s="18"/>
      <c r="W618" s="18"/>
      <c r="X618" s="21"/>
      <c r="Y618" s="20" t="s">
        <v>2023</v>
      </c>
      <c r="Z618" s="13" t="str">
        <f t="shared" si="1"/>
        <v>{
    "id": "M3-MyM-16a-I-2-EN",
    "stimulus": "&lt;p&gt;Select the necessary coins to add 16¢.&lt;/p&gt;",
    "hint": "&lt;p&gt;Add the value of the coins.&lt;/p&gt;",
    "feedback": "&lt;p&gt;Add the value of the coins.&lt;/p&gt;&lt;p style=\"text-align: center\"&gt;10 ¢ + 5 ¢ + 1 ¢ = 16 ¢&lt;/p&gt;",
    "seed": {
        "parameters": [],
        "calculated": [
            {
                "name": "A1",
                "label": "&lt;div style=\"display:flex; justify-content:center;\"&gt;&lt;img src=\"https://blueberry-assets.oneclick.es/M3_MyM_16a_18.png\" width=\"300\"&gt;&lt;/img&gt;&lt;/div&gt;"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"incorrect": true
            },
            {
                "name": "A4",
                "label": "&lt;div style=\"display:flex; justify-content:center;\"&gt;&lt;img src=\"https://blueberry-assets.oneclick.es/M3_MyM_16a_20.png\" width=\"300\"&gt;&lt;/img&gt;&lt;/div&gt;"
            },
            {
                "name": "A5",
                "label": "&lt;div style=\"display:flex; justify-content:center;\"&gt;&lt;img src=\"https://blueberry-assets.oneclick.es/M3_MyM_16a_21.png\" width=\"300\"&gt;&lt;/img&gt;&lt;/div&gt;",
                "incorrect": true
            }
        ],
        "uniques": true
    },
    "algorithm": {
        "name": "trueFalse",
        "template": "Multiple choice – multiple response",
        "params": {
            "countCorrect": 3,
            "countIncorrect": 2,
            "showCheckIcon": false,
            "columns": 3
        }
    }
}</v>
      </c>
      <c r="AA618" s="81" t="s">
        <v>3071</v>
      </c>
      <c r="AB618" s="21" t="str">
        <f t="shared" si="2"/>
        <v>M3-MyM-16a-I-2</v>
      </c>
      <c r="AC618" s="21" t="str">
        <f t="shared" si="3"/>
        <v>M3-MyM-16a-I-2-EN</v>
      </c>
      <c r="AD618" s="20" t="s">
        <v>47</v>
      </c>
      <c r="AE618" s="23"/>
      <c r="AF618" s="9" t="s">
        <v>48</v>
      </c>
      <c r="AG618" s="9" t="s">
        <v>49</v>
      </c>
    </row>
    <row r="619" ht="112.5" customHeight="1">
      <c r="A619" s="9" t="s">
        <v>3062</v>
      </c>
      <c r="B619" s="77" t="s">
        <v>3063</v>
      </c>
      <c r="C619" s="9" t="s">
        <v>35</v>
      </c>
      <c r="D619" s="10" t="s">
        <v>36</v>
      </c>
      <c r="E619" s="20"/>
      <c r="F619" s="22" t="s">
        <v>3072</v>
      </c>
      <c r="G619" s="22"/>
      <c r="H619" s="93"/>
      <c r="I619" s="58" t="s">
        <v>428</v>
      </c>
      <c r="J619" s="97" t="s">
        <v>3065</v>
      </c>
      <c r="K619" s="32" t="s">
        <v>113</v>
      </c>
      <c r="L619" s="32" t="s">
        <v>113</v>
      </c>
      <c r="M619" s="25" t="s">
        <v>42</v>
      </c>
      <c r="N619" s="8" t="s">
        <v>3066</v>
      </c>
      <c r="O619" s="8" t="s">
        <v>3073</v>
      </c>
      <c r="P619" s="18"/>
      <c r="Q619" s="21"/>
      <c r="R619" s="18"/>
      <c r="S619" s="18"/>
      <c r="T619" s="18"/>
      <c r="U619" s="18"/>
      <c r="V619" s="18"/>
      <c r="W619" s="18"/>
      <c r="X619" s="21"/>
      <c r="Y619" s="20" t="s">
        <v>2023</v>
      </c>
      <c r="Z619" s="13" t="str">
        <f t="shared" si="1"/>
        <v>{
    "id": "M3-MyM-16a-I-3-EN",
    "stimulus": "&lt;p&gt;Select the necessary coins to add 40¢.&lt;/p&gt;",
    "hint": "&lt;p&gt;Add the value of the coins.&lt;/p&gt;",
    "feedback": "&lt;p&gt;Add the value of the coins.&lt;/p&gt;&lt;p style=\"text-align: center\"&gt;25¢ + 10¢ + 5¢ = 40¢&lt;/p&gt;",
    "seed": {
        "parameters": [],
        "calculated": [
            {
                "name": "A1",
                "label": "&lt;div style=\"display:flex; justify-content:center;\"&gt;&lt;img src=\"https://blueberry-assets.oneclick.es/M3_MyM_16a_18.png\" width=\"300\"&gt;&lt;/img&gt;&lt;/div&gt;",
                "incorrect": true
            },
            {
                "name": "A2",
                "label": "&lt;div style=\"display:flex; justify-content:center;\"&gt;&lt;img src=\"https://blueberry-assets.oneclick.es/M3_MyM_16a_19.png\" width=\"300\"&gt;&lt;/img&gt;&lt;/div&gt;"
            },
            {
                "name": "A3",
                "label": "&lt;div style=\"display:flex; justify-content:center;\"&gt;&lt;img src=\"https://blueberry-assets.oneclick.es/M3_MyM_16a_22.png\" width=\"300\"&gt;&lt;/img&gt;&lt;/div&gt;",
                "incorrect": true
            },
            {
                "name": "A4",
                "label": "&lt;div style=\"display:flex; justify-content:center;\"&gt;&lt;img src=\"https://blueberry-assets.oneclick.es/M3_MyM_16a_20.png\" width=\"300\"&gt;&lt;/img&gt;&lt;/div&gt;"
            },
            {
                "name": "A5",
                "label": "&lt;div style=\"display:flex; justify-content:center;\"&gt;&lt;img src=\"https://blueberry-assets.oneclick.es/M3_MyM_16a_21.png\" width=\"300\"&gt;&lt;/img&gt;&lt;/div&gt;"
            }
        ],
        "uniques": true
    },
    "algorithm": {
        "name": "trueFalse",
        "template": "Multiple choice – multiple response",
        "params": {
            "countCorrect": 3,
            "countIncorrect": 2,
            "showCheckIcon": false,
            "columns": 3
        }
    }
}</v>
      </c>
      <c r="AA619" s="81" t="s">
        <v>3074</v>
      </c>
      <c r="AB619" s="21" t="str">
        <f t="shared" si="2"/>
        <v>M3-MyM-16a-I-3</v>
      </c>
      <c r="AC619" s="21" t="str">
        <f t="shared" si="3"/>
        <v>M3-MyM-16a-I-3-EN</v>
      </c>
      <c r="AD619" s="20" t="s">
        <v>47</v>
      </c>
      <c r="AE619" s="23"/>
      <c r="AF619" s="9" t="s">
        <v>48</v>
      </c>
      <c r="AG619" s="9" t="s">
        <v>49</v>
      </c>
    </row>
    <row r="620" ht="112.5" customHeight="1">
      <c r="A620" s="9" t="s">
        <v>3062</v>
      </c>
      <c r="B620" s="77" t="s">
        <v>3063</v>
      </c>
      <c r="C620" s="9" t="s">
        <v>50</v>
      </c>
      <c r="D620" s="10" t="s">
        <v>36</v>
      </c>
      <c r="E620" s="20"/>
      <c r="F620" s="22" t="s">
        <v>3075</v>
      </c>
      <c r="G620" s="22"/>
      <c r="H620" s="82"/>
      <c r="I620" s="41" t="s">
        <v>38</v>
      </c>
      <c r="J620" s="23" t="s">
        <v>92</v>
      </c>
      <c r="K620" s="33" t="s">
        <v>3076</v>
      </c>
      <c r="L620" s="22" t="s">
        <v>3077</v>
      </c>
      <c r="M620" s="25" t="s">
        <v>42</v>
      </c>
      <c r="N620" s="8" t="s">
        <v>3078</v>
      </c>
      <c r="O620" s="8" t="s">
        <v>3079</v>
      </c>
      <c r="P620" s="8" t="s">
        <v>3080</v>
      </c>
      <c r="Q620" s="21"/>
      <c r="R620" s="18"/>
      <c r="S620" s="18"/>
      <c r="T620" s="18"/>
      <c r="U620" s="18"/>
      <c r="V620" s="18"/>
      <c r="W620" s="18"/>
      <c r="X620" s="21"/>
      <c r="Y620" s="20" t="s">
        <v>2023</v>
      </c>
      <c r="Z620" s="13" t="str">
        <f t="shared" si="1"/>
        <v>{
    "id": "M3-MyM-16a-E-1-EN",
    "stimulus": "&lt;p&gt;How many cents are there in total in these coins?&lt;/p&gt;&lt;div style=\"display:flex\"&gt;{{T1}}&lt;/div&gt;&lt;div style=\"display:flex\"&gt;{{T2}}&lt;/div&gt;&lt;div style=\"display:flex\"&gt;{{T3}}&lt;/div&gt;",
    "template": "&lt;p&gt;There are {{response}}¢.&lt;/p&gt;",
    "hint": "&lt;p&gt;Add the value of the coins.&lt;/p&gt;",
    "feedback": "&lt;p&gt;Add the value of the coins.&lt;/p&gt;&lt;p style=\"text-align: center\"&gt;{{Q1}} halfs = {{T4}}¢&lt;/p&gt;&lt;p style=\"text-align: center\"&gt;{{Q2}} dimes = {{T5}}¢&lt;/p&gt;&lt;p style=\"text-align: center\"&gt;{{Q3}} quarters = {{T6}}¢&lt;/p&gt;&lt;p style=\"text-align: center\"&gt;{{T4}}¢ + {{T5}}¢ + {{T6}}¢ = {{A1}}¢&lt;/p&gt;",
    "seed": {
        "parameters": [
            {
                "name": "Q1",
                "label": null,
                "list": [
                    2,
                    3,
                    4,
                    5
                ]
            },
            {
                "name": "Q2",
                "label": null,
                "list": [
                    2,
                    3,
                    4,
                    5
                ]
            },
            {
                "name": "Q3",
                "label": null,
                "list": [
                    2,
                    3,
                    4,
                    5
                ]
            }
        ],
        "calculated": [
            {
                "name": "T1",
                "label": "{{function}}",
                "function": "'&lt;img src=\"https://blueberry-assets.oneclick.es/M3_MyM_16a_22.png\" width=\"130\"&gt;'.repeat({{Q1}})",
                "temp": true
            },
            {
                "name": "T2",
                "label": "{{function}}",
                "function": "'&lt;img src=\"https://blueberry-assets.oneclick.es/M3_MyM_16a_20.png\" width=\"130\"&gt;'.repeat({{Q2}})",
                "temp": true
            },
            {
                "name": "T3",
                "label": "{{function}}",
                "function": "'&lt;img src=\"https://blueberry-assets.oneclick.es/M3_MyM_16a_21.png\" width=\"130\"&gt;'.repeat({{Q3}})",
                "temp": true
            },
            {
                "name": "T4",
                "label": "{{function}}",
                "function": "{{Q1}}*50",
                "temp": true
            },
            {
                "name": "T5",
                "label": "{{function}}",
                "function": "{{Q2}}*10",
                "temp": true
            },
            {
                "name": "T6",
                "label": "{{function}}",
                "function": "{{Q3}}*25",
                "temp": true
            },
            {
                "name": "A1",
                "label": "{{function}}",
                "function": "{{Q1}}*50+{{Q2}}*10+{{Q3}}*25"
            }
        ],
        "uniques": false
    },
    "algorithm": {
        "name": "calculateOperation",
        "params": {
            "method": "equivLiteral",
            "keyboard": "NUMERICAL"
        }
    }
}</v>
      </c>
      <c r="AA620" s="8" t="s">
        <v>3081</v>
      </c>
      <c r="AB620" s="21" t="str">
        <f t="shared" si="2"/>
        <v>M3-MyM-16a-E-1</v>
      </c>
      <c r="AC620" s="21" t="str">
        <f t="shared" si="3"/>
        <v>M3-MyM-16a-E-1-EN</v>
      </c>
      <c r="AD620" s="20" t="s">
        <v>47</v>
      </c>
      <c r="AE620" s="23"/>
      <c r="AF620" s="9" t="s">
        <v>48</v>
      </c>
      <c r="AG620" s="9" t="s">
        <v>49</v>
      </c>
    </row>
    <row r="621" ht="112.5" customHeight="1">
      <c r="A621" s="9" t="s">
        <v>3062</v>
      </c>
      <c r="B621" s="77" t="s">
        <v>3063</v>
      </c>
      <c r="C621" s="9" t="s">
        <v>50</v>
      </c>
      <c r="D621" s="10" t="s">
        <v>36</v>
      </c>
      <c r="E621" s="20"/>
      <c r="F621" s="22" t="s">
        <v>3082</v>
      </c>
      <c r="G621" s="22"/>
      <c r="H621" s="82"/>
      <c r="I621" s="41" t="s">
        <v>38</v>
      </c>
      <c r="J621" s="23" t="s">
        <v>92</v>
      </c>
      <c r="K621" s="33" t="s">
        <v>3083</v>
      </c>
      <c r="L621" s="22" t="s">
        <v>3084</v>
      </c>
      <c r="M621" s="25" t="s">
        <v>42</v>
      </c>
      <c r="N621" s="8" t="s">
        <v>3066</v>
      </c>
      <c r="O621" s="8" t="s">
        <v>3085</v>
      </c>
      <c r="P621" s="8" t="s">
        <v>3086</v>
      </c>
      <c r="Q621" s="21"/>
      <c r="R621" s="18"/>
      <c r="S621" s="18"/>
      <c r="T621" s="18"/>
      <c r="U621" s="18"/>
      <c r="V621" s="18"/>
      <c r="W621" s="18"/>
      <c r="X621" s="21"/>
      <c r="Y621" s="20" t="s">
        <v>2023</v>
      </c>
      <c r="Z621" s="13" t="str">
        <f t="shared" si="1"/>
        <v>{
    "id": "M3-MyM-16a-E-2-EN",
    "stimulus": "&lt;p&gt;How many cents are there in total in these coins?&lt;/p&gt;&lt;div style=\"display:flex\"&gt;{{T1}}{{T2}}&lt;/div&gt;&lt;div style=\"display:flex\"&gt;{{T3}}{{T4}}&lt;/div&gt;&lt;div style=\"display:flex\"&gt;{{T5}}&lt;/div&gt;",
    "template": "&lt;p&gt;There are {{response}}¢.&lt;/p&gt;",
    "hint": "&lt;p&gt;Add the value of the coins.&lt;/p&gt;",
    "feedback": "&lt;p&gt;Add the value of the coins.&lt;/p&gt;&lt;p style=\"text-align: center\"&gt;{{Q1}} pennies = {{Q1}}¢&lt;/p&gt;&lt;p style=\"text-align: center\"&gt;{{Q2}} nickels = {{T7}}¢&lt;/p&gt;&lt;p style=\"text-align: center\"&gt;{{Q3}} dimes = {{T8}}¢&lt;/p&gt;&lt;p style=\"text-align: center\"&gt;{{Q4}} quarters =  {{T9}}¢&lt;/p&gt;&lt;p style=\"text-align: center\"&gt;{{Q5}} halfs =  {{T10}}¢&lt;/p&gt;&lt;p style=\"text-align: center\"&gt;{{Q1}}¢ + {{T7}}¢ + {{T8}}¢ + {{T9}}¢ + {{T10}}¢ = {{A1}}¢.&lt;/p&gt;",
    "seed": {
        "parameters": [
            {
                "name": "Q1",
                "label": null,
                "list": [
                    2,
                    3,
                    4
                ]
            },
            {
                "name": "Q2",
                "label": null,
                "list": [
                    2,
                    3,
                    4
                ]
            },
            {
                "name": "Q3",
                "label": null,
                "list": [
                    2,
                    3,
                    4
                ]
            },
            {
                "name": "Q4",
                "label": null,
                "list": [
                    2,
                    3,
                    4
                ]
            },
            {
                "name": "Q5",
                "label": null,
                "list": [
                    2,
                    3,
                    4
                ]
            }
        ],
        "calculated": [
            {
                "name": "T1",
                "label": "{{function}}",
                "function": "'&lt;img src=\"https://blueberry-assets.oneclick.es/M3_MyM_16a_18.png\" width=\"130\"&gt;'.repeat({{Q1}})",
                "temp": true
            },
            {
                "name": "T2",
                "label": "{{function}}",
                "function": "'&lt;img src=\"https://blueberry-assets.oneclick.es/M3_MyM_16a_19.png\" width=\"130\"&gt;'.repeat({{Q2}})",
                "temp": true
            },
            {
                "name": "T3",
                "label": "{{function}}",
                "function": "'&lt;img src=\"https://blueberry-assets.oneclick.es/M3_MyM_16a_20.png\" width=\"130\"&gt;'.repeat({{Q3}})",
                "temp": true
            },
            {
                "name": "T4",
                "label": "{{function}}",
                "function": "'&lt;img src=\"https://blueberry-assets.oneclick.es/M3_MyM_16a_21.png\" width=\"130\"&gt;'.repeat({{Q4}})",
                "temp": true
            },
            {
                "name": "T5",
                "label": "{{function}}",
                "function": "'&lt;img src=\"https://blueberry-assets.oneclick.es/M3_MyM_16a_22.png\" width=\"130\"&gt;'.repeat({{Q5}})",
                "temp": true
            },
            {
                "name": "T7",
                "label": "{{function}}",
                "function": "{{Q2}}*5",
                "temp": true
            },
            {
                "name": "T8",
                "label": "{{function}}",
                "function": "{{Q3}}*10",
                "temp": true
            },
            {
                "name": "T9",
                "label": "{{function}}",
                "function": "{{Q4}}*25",
                "temp": true
            },
            {
                "name": "T10",
                "label": "{{function}}",
                "function": "{{Q5}}*50",
                "temp": true
            },
            {
                "name": "A1",
                "label": "{{function}}",
                "function": "{{Q1}}+{{Q2}}*5+{{Q3}}*10+{{Q4}}*25+{{Q5}}*50"
            }
        ],
        "uniques": false
    },
    "algorithm": {
        "name": "calculateOperation",
        "params": {
            "method": "equivLiteral",
            "keyboard": "NUMERICAL"
        }
    }
}</v>
      </c>
      <c r="AA621" s="8" t="s">
        <v>3087</v>
      </c>
      <c r="AB621" s="21" t="str">
        <f t="shared" si="2"/>
        <v>M3-MyM-16a-E-2</v>
      </c>
      <c r="AC621" s="21" t="str">
        <f t="shared" si="3"/>
        <v>M3-MyM-16a-E-2-EN</v>
      </c>
      <c r="AD621" s="20" t="s">
        <v>47</v>
      </c>
      <c r="AE621" s="23"/>
      <c r="AF621" s="9" t="s">
        <v>48</v>
      </c>
      <c r="AG621" s="9" t="s">
        <v>49</v>
      </c>
    </row>
    <row r="622" ht="112.5" customHeight="1">
      <c r="A622" s="9" t="s">
        <v>3088</v>
      </c>
      <c r="B622" s="77" t="s">
        <v>3089</v>
      </c>
      <c r="C622" s="9" t="s">
        <v>35</v>
      </c>
      <c r="D622" s="10" t="s">
        <v>36</v>
      </c>
      <c r="E622" s="11"/>
      <c r="F622" s="22" t="s">
        <v>3090</v>
      </c>
      <c r="G622" s="22"/>
      <c r="H622" s="87"/>
      <c r="I622" s="23" t="s">
        <v>38</v>
      </c>
      <c r="J622" s="23" t="s">
        <v>309</v>
      </c>
      <c r="K622" s="24" t="s">
        <v>3091</v>
      </c>
      <c r="L622" s="24" t="s">
        <v>3092</v>
      </c>
      <c r="M622" s="25" t="s">
        <v>42</v>
      </c>
      <c r="N622" s="32" t="s">
        <v>3093</v>
      </c>
      <c r="O622" s="86" t="s">
        <v>3094</v>
      </c>
      <c r="P622" s="68" t="s">
        <v>3095</v>
      </c>
      <c r="Q622" s="21"/>
      <c r="R622" s="18"/>
      <c r="S622" s="18"/>
      <c r="T622" s="18"/>
      <c r="U622" s="18"/>
      <c r="V622" s="18"/>
      <c r="W622" s="18"/>
      <c r="X622" s="21"/>
      <c r="Y622" s="20" t="s">
        <v>2023</v>
      </c>
      <c r="Z622" s="13" t="str">
        <f t="shared" si="1"/>
        <v>{
    "id": "M3-MyM-16b-I-1-EN",
    "stimulus": "&lt;p&gt;If Lucas has {{Q1}} pennies, {{Q2}} nickels and {{Q3}} dimes, how many cents are left to reach $1?&lt;/p&gt;",
    "hint": "&lt;p&gt;1 dollar equals 100 cents.&lt;/p&gt;",
    "feedback": "&lt;p&gt;1 dollar equals 100 cents.&lt;/p&gt;&lt;p&gt;{{Q1}} pennies are {{T1}}¢, {{Q2}} nickels are  {{T2}}¢ and {{Q3}} dimes are {{T3}}¢.&lt;/p&gt;&lt;p&gt;Therefore, to reach $1, we need:&lt;/p&gt;&lt;p style=\"text-align: center\"&gt;100 − {{T1}} − {{T2}} − {{T3}} = {{A1}}¢&lt;/p&gt;",
    "seed": {
        "parameters": [
            {
                "name": "Q1",
                "label": null,
                "list": [
                    2,
                    3,
                    4,
                    5,
                    6
                ]
            },
            {
                "name": "Q2",
                "label": null,
                "list": [
                    2,
                    3,
                    4,
                    5,
                    6
                ]
            },
            {
                "name": "Q3",
                "label": null,
                "list": [
                    2,
                    3,
                    4,
                    5,
                    6
                ]
            }
        ],
        "calculated": [
            {
                "name": "T1",
                "label": "{{function}}",
                "function": "{{Q1}}",
                "temp": true
            },
            {
                "name": "T2",
                "label": "{{function}}",
                "function": "{{Q2}}*5",
                "temp": true
            },
            {
                "name": "T3",
                "label": "{{function}}",
                "function": "{{Q3}}*10",
                "temp": true
            },
            {
                "name": "A1",
                "label": "{{function}}¢",
                "function": "100-{{Q1}}-{{Q2}}*5-{{Q3}}*10"
            },
            {
                "name": "A2",
                "label": "{{function}}¢",
                "function": "{{Q1}}+{{Q2}}*5+{{Q3}}*10",
                "incorrect": true
            },
            {
                "name": "A3",
                "label": "{{function}}¢",
                "function": "100-(1+5+10)",
                "incorrect": true
            },
            {
                "name": "A4",
                "label": "{{function}}¢",
                "function": "100-{{Q1}}-{{Q2}}-{{Q3}}",
                "incorrect": true
            },
            {
                "name": "A5",
                "label": "{{function}}¢",
                "function": "1+5+10",
                "incorrect": true
            }
        ],
        "uniques": true
    },
    "algorithm": {
        "name": "trueFalse",
        "template": "Multiple choice – standard",
        "params": {
            "countCorrect": 1,
            "countIncorrect": 2,
            "showCheckIcon":false,
            "columns": 3
        }
    }
}</v>
      </c>
      <c r="AA622" s="8" t="s">
        <v>3096</v>
      </c>
      <c r="AB622" s="21" t="str">
        <f t="shared" si="2"/>
        <v>M3-MyM-16b-I-1</v>
      </c>
      <c r="AC622" s="21" t="str">
        <f t="shared" si="3"/>
        <v>M3-MyM-16b-I-1-EN</v>
      </c>
      <c r="AD622" s="20" t="s">
        <v>47</v>
      </c>
      <c r="AE622" s="23"/>
      <c r="AF622" s="9" t="s">
        <v>48</v>
      </c>
      <c r="AG622" s="9" t="s">
        <v>49</v>
      </c>
    </row>
    <row r="623" ht="112.5" customHeight="1">
      <c r="A623" s="9" t="s">
        <v>3088</v>
      </c>
      <c r="B623" s="77" t="s">
        <v>3089</v>
      </c>
      <c r="C623" s="9" t="s">
        <v>35</v>
      </c>
      <c r="D623" s="10" t="s">
        <v>36</v>
      </c>
      <c r="E623" s="11"/>
      <c r="F623" s="22" t="s">
        <v>3097</v>
      </c>
      <c r="G623" s="22"/>
      <c r="H623" s="87"/>
      <c r="I623" s="23" t="s">
        <v>38</v>
      </c>
      <c r="J623" s="23" t="s">
        <v>39</v>
      </c>
      <c r="K623" s="22" t="s">
        <v>3098</v>
      </c>
      <c r="L623" s="22" t="s">
        <v>3099</v>
      </c>
      <c r="M623" s="23" t="s">
        <v>42</v>
      </c>
      <c r="N623" s="59" t="s">
        <v>3100</v>
      </c>
      <c r="O623" s="98" t="s">
        <v>3101</v>
      </c>
      <c r="P623" s="18"/>
      <c r="Q623" s="21"/>
      <c r="R623" s="18"/>
      <c r="S623" s="18"/>
      <c r="T623" s="18"/>
      <c r="U623" s="18"/>
      <c r="V623" s="18"/>
      <c r="W623" s="18"/>
      <c r="X623" s="21"/>
      <c r="Y623" s="20" t="s">
        <v>2023</v>
      </c>
      <c r="Z623" s="13" t="str">
        <f t="shared" si="1"/>
        <v>{
    "id": "M3-MyM-16b-I-2-EN",
    "stimulus": "&lt;p&gt;Drag each amount of dollars to its equivalent in cents.&lt;/p&gt;",
    "hint": "&lt;p&gt;100 cents are equal to 1 dollar.&lt;/p&gt;",
    "feedback": "&lt;p&gt;100 cents are equal to 1 dollar.&lt;/p&gt;&lt;p&gt;To find out how many dollars are {{T1}}¢, calculate:&lt;/p&gt;&lt;p style=\"text-align: center\"&gt;{{T1}}¢ = {{T1}} : 100 = ${{Q1}}&lt;/p&gt;",
    "seed": {
        "parameters": [
            {
                "name": "Q1",
                "label": null,
                "min": 1,
                "max": 99,
                "step": 1.11
            },
            {
                "name": "Q2",
                "label": null,
                "min": 1,
                "max": 99,
                "step": 1.11
            },
            {
                "name": "Q3",
                "label": null,
                "min": 1,
                "max": 99,
                "step": 1.11
            }
        ],
        "calculated": [
            {
                "name": "T1",
                "label": "{{function}}",
                "function": "Lemonlib.round({{Q1}}*100, 1)",
                "temp": true
            },
            {
                "name": "T2",
                "label": "{{function}}",
                "function": "Lemonlib.round({{Q2}}*100, 1)",
                "temp": true
            },
            {
                "name": "T3",
                "label": "{{function}}",
                "function": "Lemonlib.round({{Q3}}*100, 1)",
                "temp": true
            },
            {
                "name": "A1",
                "label": "{{T1}}¢",
                "function": "${{Q1}}"
            },
            {
                "name": "A2",
                "label": "{{T2}}¢",
                "function": "${{Q2}}"
            },
            {
                "name": "A3",
                "label": "{{T3}}¢",
                "function": "${{Q3}}"
            }
        ],
        "isNumToWords": true,
        "uniques": true
    },
    "algorithm": {
        "name": "linkOperationResult",
        "params": {
            "invert": true
        },
        "template": "match list"
    }
}</v>
      </c>
      <c r="AA623" s="40" t="s">
        <v>3102</v>
      </c>
      <c r="AB623" s="21" t="str">
        <f t="shared" si="2"/>
        <v>M3-MyM-16b-I-2</v>
      </c>
      <c r="AC623" s="21" t="str">
        <f t="shared" si="3"/>
        <v>M3-MyM-16b-I-2-EN</v>
      </c>
      <c r="AD623" s="20" t="s">
        <v>47</v>
      </c>
      <c r="AE623" s="23"/>
      <c r="AF623" s="9" t="s">
        <v>48</v>
      </c>
      <c r="AG623" s="9" t="s">
        <v>49</v>
      </c>
    </row>
    <row r="624" ht="112.5" customHeight="1">
      <c r="A624" s="9" t="s">
        <v>3088</v>
      </c>
      <c r="B624" s="77" t="s">
        <v>3089</v>
      </c>
      <c r="C624" s="9" t="s">
        <v>35</v>
      </c>
      <c r="D624" s="10" t="s">
        <v>36</v>
      </c>
      <c r="E624" s="10" t="s">
        <v>38</v>
      </c>
      <c r="F624" s="22" t="s">
        <v>3103</v>
      </c>
      <c r="G624" s="22"/>
      <c r="H624" s="87"/>
      <c r="I624" s="23" t="s">
        <v>38</v>
      </c>
      <c r="J624" s="23" t="s">
        <v>309</v>
      </c>
      <c r="K624" s="22" t="s">
        <v>3104</v>
      </c>
      <c r="L624" s="24" t="s">
        <v>3105</v>
      </c>
      <c r="M624" s="25" t="s">
        <v>322</v>
      </c>
      <c r="N624" s="18"/>
      <c r="O624" s="8"/>
      <c r="P624" s="18"/>
      <c r="Q624" s="21"/>
      <c r="R624" s="22"/>
      <c r="S624" s="22" t="s">
        <v>3106</v>
      </c>
      <c r="T624" s="22" t="s">
        <v>3107</v>
      </c>
      <c r="U624" s="68" t="s">
        <v>3108</v>
      </c>
      <c r="V624" s="68" t="s">
        <v>3109</v>
      </c>
      <c r="W624" s="22" t="s">
        <v>3110</v>
      </c>
      <c r="X624" s="21"/>
      <c r="Y624" s="20" t="s">
        <v>2023</v>
      </c>
      <c r="Z624" s="13" t="str">
        <f t="shared" si="1"/>
        <v>{
    "id": "M3-MyM-16b-I-3-EN",
    "seed": {
        "parameters": [
            {
                "name": "Q1",
                "label": null,
                "list": [
                    2,
                    3,
                    4,
                    5
                ]
            },
            {
                "name": "Q2",
                "label": null,
                "list": [
                    2,
                    5,
                    10,
                    20
                ]
            },
            {
                "name": "Q3",
                "label": null,
                "min": 2,
                "max": 9,
                "step": 1
            },
            {
                "name": "Q4",
                "label": null,
                "min": 2,
                "max": 9,
                "step": 1
            },
            {
                "name": "Q5",
                "label": null,
                "list": [
                    5,
                    10
                ]
            }
        ],
        "uniques": true
    },
    "scaffolding": [
        {
            "id": "step-0",
            "stimulus": "&lt;p&gt;If Daisy has {{Q1}} {{T02}}-dollar bills, {{Q3}} one-dollar bills and {{Q4}} {{T01}}, how much money does she have?&lt;/p&gt;",
            "seed": {
                "calculated": [
                    {
                        "name": "T01",
                        "label": "{{function}}",
                        "function": "if({{Q5}}==5){'nickels'}else{'dimes'}",
                        "temp": true
                    },
                    {
                        "name": "T02",
                        "label": "{{function}}",
                        "function": "if({{Q2}}==2){'two'} else if ({{Q2}} == 5) {'five'} else if ({{Q2}} == 10) {'ten'} else if ({{Q2}} == 20) {'twenty'}",
                        "temp": true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and {{T2}}¢"
                    },
                    {
                        "name": "0-A2",
                        "label": "${{T3}} and {{T2}}¢",
                        "incorrect": true
                    },
                    {
                        "name": "0-A3",
                        "label": "${{T4}} and {{T2}}¢",
                        "incorrect": true
                    },
                    {
                        "name": "0-A4",
                        "label": "${{T1}} and {{T5}}¢",
                        "incorrect": true
                    },
                    {
                        "name": "0-A5",
                        "label": "${{T1}} and {{T6}}¢",
                        "incorrect": true
                    }
                ]
            },
            "algorithm": {
                "name": "trueFalse",
                "template": "Multiple choice – standard",
                "params": {
                    "countCorrect": 1,
                    "countIncorrect": 2,
                    "showCheckIcon": false,
                    "columns": 3
                }
            }
        },
        {
            "id": "step-1",
            "stimulus": "&lt;p&gt;How many bills and coins does Daisy have?&lt;/p&gt;",
            "template": "&lt;p&gt;{{response}} {{T02}}-dollar bills.&lt;/p&gt;&lt;p&gt;{{response}} one-dollar bills.&lt;/p&gt;&lt;p&gt;{{response}} {{T01}}.&lt;/p&gt;",
            "seed": {
                "calculated": [
                    {
                        "name": "T01",
                        "label": "{{function}}",
                        "function": "if({{Q5}}==5){'nickels'}else{'dimes'}",
                        "temp": true
                    },
                    {
                        "name": "T02",
                        "label": "{{function}}",
                        "function": "if({{Q2}}==2){'two'} else if ({{Q2}} == 5) {'five'} else if ({{Q2}} == 10) {'ten'} else if ({{Q2}} == 20) {'twenty'}",
                        "temp": true
                    },
                    {
                        "name": "1-A1",
                        "label": "{{function}}",
                        "function": "{{Q1}}"
                    },
                    {
                        "name": "1-A2",
                        "label": "{{function}}",
                        "function": "{{Q3}}"
                    },
                    {
                        "name": "1-A2",
                        "label": "{{function}}",
                        "function": "{{Q4}}"
                    }
                ]
            },
            "algorithm": {
                "name": "calculateOperation",
                "params": {
                    "method": "equivLiteral",
                    "keyboard": "NUMERICAL"
                }
            }
        },
        {
            "id": "step-2",
            "stimulus": "&lt;p&gt;What has to be calculated?&lt;/p&gt;",
            "seed": {
                "calculated": [
                    {
                        "name": "2-A1",
                        "label": "&lt;p&gt;The total amount of money.&lt;/p&gt;"
                    },
                    {
                        "name": "2-A2",
                        "label": "&lt;p&gt;The money Daisy needs.&lt;/p&gt;",
                        "incorrect": true
                    },
                    {
                        "name": "2-A3",
                        "label": "&lt;p&gt;The number of bills and coins Daisy has.&lt;/p&gt;",
                        "incorrect": true
                    }
                ]
            },
            "algorithm": {
                "name": "trueFalse",
                "template": "Multiple choice – standard",
                "params": {
                    "countCorrect": 1,
                    "countIncorrect": 2,
                    "showCheckIcon": false
                }
            }
        },
        {
            "id": "step-3",
            "stimulus": "&lt;p&gt;How many dollars are {{Q1}} {{T02}}-dollar bills?&lt;/p&gt;",
            "template": "&lt;p style=\"text-align: center\"&gt;${{Q2}} × {{Q1}} = ${{response}}.&lt;/p&gt;",
            "seed": {
                "calculated": [
                    {
                        "name": "T02",
                        "label": "{{function}}",
                        "function": "if({{Q2}}==2){'two'} else if ({{Q2}} == 5) {'five'} else if ({{Q2}} == 10) {'ten'} else if ({{Q2}} == 20) {'twenty'}",
                        "temp": true
                    },
                    {
                        "name": "3-A1",
                        "label": "{{function}}",
                        "function": "{{Q1}}*{{Q2}}"
                    }
                ]
            },
            "algorithm": {
                "name": "calculateOperation",
                "params": {
                    "method": "equivLiteral",
                    "keyboard": "NUMERICAL"
                }
            }
        },
        {
            "id": "step-4",
            "stimulus": "&lt;p&gt;And how many cents are {{Q4}} {{T01}}?&lt;/p&gt;",
            "template": "&lt;p style=\"text-align: center\"&gt;{{Q5}}¢ × {{Q4}} = {{response}}¢&lt;/p&gt;",
            "seed": {
                "calculated": [
                    {
                        "name": "T01",
                        "label": "{{function}}",
                        "function": "if({{Q5}}==5){'nickels'}else{'dimes'}",
                        "temp": true
                    },
                    {
                        "name": "4-A1",
                        "label": "{{function}}",
                        "function": "{{Q4}}*{{Q5}}"
                    }
                ]
            },
            "algorithm": {
                "name": "calculateOperation",
                "params": {
                    "method": "equivLiteral",
                    "keyboard": "NUMERICAL"
                }
            }
        },
        {
            "id": "step-5",
            "stimulus": "&lt;p&gt;So how much money is that in total?&lt;/p&gt;",
            "template": "&lt;p style=\"text-align: center\"&gt;${{T1}} + ${{Q3}} + {{T3}}¢ =  ${{response}} and {{response}}¢&lt;/p&gt;",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AA624" s="8" t="s">
        <v>3111</v>
      </c>
      <c r="AB624" s="21" t="str">
        <f t="shared" si="2"/>
        <v>M3-MyM-16b-I-3</v>
      </c>
      <c r="AC624" s="21" t="str">
        <f t="shared" si="3"/>
        <v>M3-MyM-16b-I-3-EN</v>
      </c>
      <c r="AD624" s="20" t="s">
        <v>47</v>
      </c>
      <c r="AE624" s="23"/>
      <c r="AF624" s="9" t="s">
        <v>48</v>
      </c>
      <c r="AG624" s="9" t="s">
        <v>49</v>
      </c>
    </row>
    <row r="625" ht="112.5" customHeight="1">
      <c r="A625" s="9" t="s">
        <v>3088</v>
      </c>
      <c r="B625" s="77" t="s">
        <v>3089</v>
      </c>
      <c r="C625" s="9" t="s">
        <v>50</v>
      </c>
      <c r="D625" s="10" t="s">
        <v>36</v>
      </c>
      <c r="E625" s="11"/>
      <c r="F625" s="22" t="s">
        <v>3112</v>
      </c>
      <c r="G625" s="24"/>
      <c r="H625" s="87"/>
      <c r="I625" s="23" t="s">
        <v>38</v>
      </c>
      <c r="J625" s="23" t="s">
        <v>92</v>
      </c>
      <c r="K625" s="77" t="s">
        <v>3113</v>
      </c>
      <c r="L625" s="24" t="s">
        <v>3114</v>
      </c>
      <c r="M625" s="25" t="s">
        <v>322</v>
      </c>
      <c r="N625" s="18"/>
      <c r="O625" s="8"/>
      <c r="P625" s="18"/>
      <c r="Q625" s="21"/>
      <c r="R625" s="77"/>
      <c r="S625" s="77" t="s">
        <v>3115</v>
      </c>
      <c r="T625" s="77" t="s">
        <v>3116</v>
      </c>
      <c r="U625" s="22" t="s">
        <v>3117</v>
      </c>
      <c r="V625" s="22" t="s">
        <v>3118</v>
      </c>
      <c r="W625" s="22" t="s">
        <v>3119</v>
      </c>
      <c r="X625" s="21"/>
      <c r="Y625" s="20" t="s">
        <v>2023</v>
      </c>
      <c r="Z625" s="13" t="str">
        <f t="shared" si="1"/>
        <v>{
    "id": "M3-MyM-16b-E-1-EN",
    "seed": {
        "parameters": [
            {
                "name": "Q1",
                "label": null,
                "min": 60,
                "max": 100,
                "step": 1
            },
            {
                "name": "Q2",
                "label": null,
                "min": 20,
                "max": 40,
                "step": 1
            },
            {
                "name": "Q3",
                "label": null,
                "min": 10,
                "max": 95,
                "step": 5
            }
        ],
        "uniques": true
    },
    "scaffolding": [
        {
            "id": "step-0",
            "stimulus": "&lt;p&gt;Susan wants to buy headphones that costs ${{Q1}}.  If she has ${{Q2}} and {{Q3}}¢ saved, how much does she need to pay for it?&lt;/p&gt;",
            "template": "&lt;p&gt;She is missing ${{response}} and {{response}}¢.&lt;/p&gt;",
            "seed": {
                "calculated": [
                    {
                        "name": "0-A1",
                        "label": "{{function}}",
                        "function": "{{Q1}}-{{Q2}}-1"
                    },
                    {
                        "name": "0-A2",
                        "label": "{{function}}",
                        "function": "100-{{Q3}}"
                    }
                ]
            },
            "algorithm": {
                "name": "calculateOperation",
                "params": {
                    "method": "equivLiteral",
                    "keyboard": "NUMERICAL"
                }
            }
        },
        {
            "id": "step-1",
            "stimulus": "&lt;p&gt;How much do the headphones cost?&lt;/p&gt;",
            "template": "&lt;p&gt;Its price is ${{response}} and Susan has ${{response}} and {{response}}¢.&lt;/p&gt;",
            "seed": {
                "calculated": [
                    {
                        "name": "1-A1",
                        "label": "{{function}}",
                        "function": "{{Q1}}"
                    },
                    {
                        "name": "1-A2",
                        "label": "{{function}}",
                        "function": "{{Q2}}"
                    },
                    {
                        "name": "1-A2",
                        "label": "{{function}}",
                        "function": "{{Q3}}"
                    }
                ]
            },
            "algorithm": {
                "name": "calculateOperation",
                "params": {
                    "method": "equivLiteral",
                    "keyboard": "NUMERICAL"
                }
            }
        },
        {
            "id": "step-2",
            "stimulus": "&lt;p&gt;What has to be calculated?&lt;/p&gt;",
            "seed": {
                "calculated": [
                    {
                        "name": "2-A1",
                        "label": "&lt;p&gt;How much money Susan needs to buy the headphones.&lt;/p&gt;"
                    },
                    {
                        "name": "2-A2",
                        "label": "&lt;p&gt;How many cents Susan have saved.&lt;/p&gt;",
                        "incorrect": true
                    },
                    {
                        "name": "2-A3",
                        "label": "&lt;p&gt;How many cents the headphones cost.&lt;/p&gt;",
                        "incorrect": true
                    }
                ]
            },
            "algorithm": {
                "name": "trueFalse",
                "template": "Multiple choice – standard"
            }
        },
        {
            "id": "step-3",
            "stimulus": "&lt;p&gt;What calculation needs to be done?&lt;/p&gt;",
            "seed": {
                "calculated": [
                    {
                        "name": "3-A1",
                        "label": "&lt;p&gt;Subtract ${{Q2}} and {{Q3}}¢  to ${{Q1}}.&lt;/p&gt;"
                    },
                    {
                        "name": "3-A2",
                        "label": "&lt;p&gt;Add ${{Q2}} and {{Q3}}¢ to  ${{Q1}}.&lt;/p&gt;",
                        "incorrect": true
                    },
                    {
                        "name": "3-A3",
                        "label": "&lt;p&gt;Subtract ${{Q1}} to ${{Q2}} and {{Q3}}¢.&lt;/p&gt;",
                        "incorrect": true
                    }
                ]
            },
            "algorithm": {
                "name": "trueFalse",
                "template": "Multiple choice – standard"
            }
        },
        {
            "id": "step-4",
            "stimulus": "&lt;p&gt;Therefore, complete this calculation to find out the dollars that Susana needs.&lt;/p&gt;",
            "template": "&lt;p style=\"text-align: center\"&gt;${{Q1}} − ${{Q2}} = ${{response}}&lt;/p&gt;",
            "seed": {
                "calculated": [
                    {
                        "name": "4-A1",
                        "label": "{{function}}",
                        "function": "{{Q1}}-{{Q2}}"
                    }
                ]
            },
            "algorithm": {
                "name": "calculateOperation",
                "params": {
                    "method": "equivLiteral",
                    "keyboard": "NUMERICAL"
                }
            }
        },
        {
            "id": "step-5",
            "stimulus": "&lt;p&gt;And now subtract to know the dollar and the total cents that are missing.&lt;/p&gt;",
            "template": "&lt;p style=\"text-align: center\"&gt;${{T1}} − {{Q3}}¢ = ${{response}} and {{response}}¢&lt;/p&gt;",
            "seed": {
                "calculated": [
                    {
                        "name": "T1",
                        "label": "{{function}}",
                        "function": "{{Q1}}-{{Q2}}",
                        "temp": true
                    },
                    {
                        "name": "5-A1",
                        "label": "{{function}}",
                        "function": "{{Q1}}-{{Q2}}-1"
                    },
                    {
                        "name": "5-A2",
                        "label": "{{function}}",
                        "function": "100-{{Q3}}"
                    }
                ]
            },
            "algorithm": {
                "name": "calculateOperation",
                "params": {
                    "method": "equivLiteral",
                    "keyboard": "NUMERICAL"
                }
            }
        }
    ]
}</v>
      </c>
      <c r="AA625" s="8" t="s">
        <v>3120</v>
      </c>
      <c r="AB625" s="21" t="str">
        <f t="shared" si="2"/>
        <v>M3-MyM-16b-E-1</v>
      </c>
      <c r="AC625" s="21" t="str">
        <f t="shared" si="3"/>
        <v>M3-MyM-16b-E-1-EN</v>
      </c>
      <c r="AD625" s="20" t="s">
        <v>47</v>
      </c>
      <c r="AE625" s="23"/>
      <c r="AF625" s="9" t="s">
        <v>48</v>
      </c>
      <c r="AG625" s="9" t="s">
        <v>49</v>
      </c>
    </row>
    <row r="626" ht="112.5" customHeight="1">
      <c r="A626" s="9" t="s">
        <v>3088</v>
      </c>
      <c r="B626" s="77" t="s">
        <v>3089</v>
      </c>
      <c r="C626" s="9" t="s">
        <v>50</v>
      </c>
      <c r="D626" s="10" t="s">
        <v>36</v>
      </c>
      <c r="E626" s="11"/>
      <c r="F626" s="22" t="s">
        <v>3121</v>
      </c>
      <c r="G626" s="22"/>
      <c r="H626" s="87"/>
      <c r="I626" s="23" t="s">
        <v>38</v>
      </c>
      <c r="J626" s="23" t="s">
        <v>92</v>
      </c>
      <c r="K626" s="24" t="s">
        <v>3122</v>
      </c>
      <c r="L626" s="24" t="s">
        <v>3123</v>
      </c>
      <c r="M626" s="25" t="s">
        <v>322</v>
      </c>
      <c r="N626" s="18"/>
      <c r="O626" s="8"/>
      <c r="P626" s="18"/>
      <c r="Q626" s="21"/>
      <c r="R626" s="22"/>
      <c r="S626" s="22" t="s">
        <v>3124</v>
      </c>
      <c r="T626" s="22" t="s">
        <v>3125</v>
      </c>
      <c r="U626" s="68" t="s">
        <v>3126</v>
      </c>
      <c r="V626" s="22" t="s">
        <v>3127</v>
      </c>
      <c r="W626" s="22" t="s">
        <v>3128</v>
      </c>
      <c r="X626" s="21"/>
      <c r="Y626" s="20" t="s">
        <v>2023</v>
      </c>
      <c r="Z626" s="13" t="str">
        <f t="shared" si="1"/>
        <v>{
    "id": "M3-MyM-16b-E-2-EN",
    "seed": {
        "parameters": [
            {
                "name": "Q1",
                "label": null,
                "min": 5,
                "max": 18,
                "step": 1
            },
            {
                "name": "Q2",
                "label": null,
                "min": 25,
                "max": 75,
                "step": 1
            },
            {
                "name": "Q3",
                "label": null,
                "list": [
                    20,
                    50,
                    100
                ]
            }
        ],
        "uniques": true
    },
    "scaffolding": [
        {
            "id": "step-0",
            "stimulus": "&lt;p&gt;Cristian has been charged ${{Q1}} and {{Q2}}¢ in a grocery store. If he paid with a bill of ${{Q3}}, how much change did he get back?&lt;/p&gt;",
            "template": "&lt;p&gt;He got back ${{response}} and {{response}}¢.&lt;/p&gt;",
            "seed": {
                "calculated": [
                    {
                        "name": "0-A1",
                        "label": "{{function}}",
                        "function": "{{Q3}}-{{Q1}}-1"
                    },
                    {
                        "name": "0-A2",
                        "label": "{{function}}",
                        "function": "100-{{Q2}}"
                    }
                ]
            },
            "algorithm": {
                "name": "calculateOperation",
                "params": {
                    "method": "equivLiteral",
                    "keyboard": "NUMERICAL"
                }
            }
        },
        {
            "id": "step-1",
            "stimulus": "&lt;p&gt;How much did the food cost? And what bill did Cristian use to pay?&lt;/p&gt;",
            "template": "&lt;p&gt;It cost ${{response}} and {{response}}¢. Cristian used a bill of &lt;span class=\"no-break\"&gt;${{response}}&lt;/span&gt; to pay.&lt;/p&gt;",
            "seed": {
                "calculated": [
                    {
                        "name": "1-A1",
                        "label": "{{function}}",
                        "function": "{{Q1}}"
                    },
                    {
                        "name": "1-A2",
                        "label": "{{function}}",
                        "function": "{{Q2}}"
                    },
                    {
                        "name": "1-A2",
                        "label": "{{function}}",
                        "function": "{{Q3}}"
                    }
                ]
            },
            "algorithm": {
                "name": "calculateOperation",
                "params": {
                    "method": "equivLiteral",
                    "keyboard": "NUMERICAL"
                }
            }
        },
        {
            "id": "step-2",
            "stimulus": "&lt;p&gt;What needs to be calculated?&lt;/p&gt;",
            "seed": {
                "calculated": [
                    {
                        "name": "2-A1",
                        "label": "&lt;p&gt;The money Cristian got in change.&lt;/p&gt;"
                    },
                    {
                        "name": "2-A2",
                        "label": "&lt;p&gt;The money Cristian spent on the food.&lt;/p&gt;",
                        "incorrect": true
                    },
                    {
                        "name": "2-A3",
                        "label": "&lt;p&gt;The bills Cristian got in change.&lt;/p&gt;",
                        "incorrect": true
                    }
                ]
            },
            "algorithm": {
                "name": "trueFalse",
                "template": "Multiple choice – standard"
            }
        },
        {
            "id": "step-3",
            "stimulus": "&lt;p&gt;What calculation needs to be done?&lt;/p&gt;",
            "seed": {
                "calculated": [
                    {
                        "name": "3-A1",
                        "label": "&lt;p&gt;Subtract ${{Q1}} and {{Q2}}¢ from ${{Q3}}.&lt;/p&gt;"
                    },
                    {
                        "name": "3-A2",
                        "label": "&lt;p&gt;Add ${{Q1}} and {{Q2}}¢ to ${{Q3}}.&lt;/p&gt;",
                        "incorrect": true
                    },
                    {
                        "name": "3-A3",
                        "label": "&lt;p&gt;Subtract ${{Q3}} from ${{Q1}} and {{Q2}}¢.&lt;/p&gt;",
                        "incorrect": true
                    }
                ]
            },
            "algorithm": {
                "name": "trueFalse",
                "template": "Multiple choice – standard"
            }
        },
        {
            "id": "step-4",
            "stimulus": "&lt;p&gt;Therefore, complete this calculation to find the dollars that Cristian got back.&lt;/p&gt;",
            "template": "&lt;p style=\"text-align: center\"&gt;${{Q3}} − ${{Q1}} = ${{response}}&lt;/p&gt;",
            "seed": {
                "calculated": [
                    {
                        "name": "4-A1",
                        "label": "{{function}}",
                        "function": "{{Q3}}-{{Q1}}"
                    }
                ]
            },
            "algorithm": {
                "name": "calculateOperation",
                "params": {
                    "method": "equivLiteral",
                    "keyboard": "NUMERICAL"
                }
            }
        },
        {
            "id": "step-5",
            "stimulus": "&lt;p&gt;Now substract to find the total money that was returned to Cristian.&lt;/p&gt;",
            "template": "&lt;p style=\"text-align: center\"&gt;${{T1}} − {{Q2}}¢ = ${{response}} and {{response}}¢.&lt;/p&gt;",
            "seed": {
                "calculated": [
                    {
                        "name": "T1",
                        "label": "{{function}}",
                        "function": "{{Q3}}-{{Q1}}",
                        "temp": true
                    },
                    {
                        "name": "5-A1",
                        "label": "{{function}}",
                        "function": "{{Q3}}-{{Q1}}-1"
                    },
                    {
                        "name": "5-A2",
                        "label": "{{function}}",
                        "function": "100-{{Q2}}"
                    }
                ]
            },
            "algorithm": {
                "name": "calculateOperation",
                "params": {
                    "method": "equivLiteral",
                    "keyboard": "NUMERICAL"
                }
            }
        }
    ]
}</v>
      </c>
      <c r="AA626" s="8" t="s">
        <v>3129</v>
      </c>
      <c r="AB626" s="21" t="str">
        <f t="shared" si="2"/>
        <v>M3-MyM-16b-E-2</v>
      </c>
      <c r="AC626" s="21" t="str">
        <f t="shared" si="3"/>
        <v>M3-MyM-16b-E-2-EN</v>
      </c>
      <c r="AD626" s="20" t="s">
        <v>47</v>
      </c>
      <c r="AE626" s="23"/>
      <c r="AF626" s="9" t="s">
        <v>48</v>
      </c>
      <c r="AG626" s="9" t="s">
        <v>49</v>
      </c>
    </row>
    <row r="627" ht="112.5" customHeight="1">
      <c r="A627" s="9" t="s">
        <v>3088</v>
      </c>
      <c r="B627" s="77" t="s">
        <v>3089</v>
      </c>
      <c r="C627" s="9" t="s">
        <v>50</v>
      </c>
      <c r="D627" s="10" t="s">
        <v>36</v>
      </c>
      <c r="E627" s="11"/>
      <c r="F627" s="22" t="s">
        <v>3130</v>
      </c>
      <c r="G627" s="22"/>
      <c r="H627" s="87"/>
      <c r="I627" s="23" t="s">
        <v>38</v>
      </c>
      <c r="J627" s="23" t="s">
        <v>92</v>
      </c>
      <c r="K627" s="24" t="s">
        <v>3131</v>
      </c>
      <c r="L627" s="24" t="s">
        <v>3123</v>
      </c>
      <c r="M627" s="25" t="s">
        <v>322</v>
      </c>
      <c r="N627" s="18"/>
      <c r="O627" s="8"/>
      <c r="P627" s="18"/>
      <c r="Q627" s="21"/>
      <c r="R627" s="22"/>
      <c r="S627" s="22" t="s">
        <v>3132</v>
      </c>
      <c r="T627" s="22" t="s">
        <v>3133</v>
      </c>
      <c r="U627" s="22" t="s">
        <v>3126</v>
      </c>
      <c r="V627" s="22" t="s">
        <v>3134</v>
      </c>
      <c r="W627" s="22" t="s">
        <v>3135</v>
      </c>
      <c r="X627" s="21"/>
      <c r="Y627" s="20" t="s">
        <v>2023</v>
      </c>
      <c r="Z627" s="13" t="str">
        <f t="shared" si="1"/>
        <v>{
    "id": "M3-MyM-16b-E-3-EN",
    "seed": {
        "parameters": [
            {
                "name": "Q1",
                "label": null,
                "min": 25,
                "max": 35,
                "step": 1
            },
            {
                "name": "Q2",
                "label": null,
                "min": 10,
                "max": 95,
                "step": 5
            },
            {
                "name": "Q3",
                "label": null,
                "min": 40,
                "max": 70,
                "step": 1
            }
        ],
        "uniques": true
    },
    "scaffolding": [
        {
            "id": "step-0",
            "stimulus": "&lt;p&gt;Derek has ${{Q1}} and {{Q2}}¢ to buy some sneakers. If the price of the sneakers he wants is ${{Q3}}, how much money is he short?&lt;/p&gt;",
            "template": "&lt;p&gt;He is ${{response}} and {{response}}¢ short.&lt;/p&gt;",
            "seed": {
                "calculated": [
                    {
                        "name": "0-A1",
                        "label": "{{function}}",
                        "function": "{{Q3}}-{{Q1}}-1"
                    },
                    {
                        "name": "0-A2",
                        "label": "{{function}}",
                        "function": "100-{{Q2}}"
                    }
                ]
            },
            "algorithm": {
                "name": "calculateOperation",
                "params": {
                    "method": "equivLiteral",
                    "keyboard": "NUMERICAL"
                }
            }
        },
        {
            "id": "step-1",
            "stimulus": "&lt;p&gt;How much money does Derek have?&lt;/p&gt;",
            "template": "&lt;p&gt;Derek has ${{response}} and {{response}}¢.&lt;/p&gt;",
            "seed": {
                "calculated": [
                    {
                        "name": "1 TO 1",
                        "label": "{{function}}",
                        "function": "{{Q1}}"
                    },
                    {
                        "name": "1-A2",
                        "label": "{{function}}",
                        "function": "{{Q2}}"
                    },
                    {
                        "name": "1-A2",
                        "label": "{{function}}",
                        "function": "{{Q3}}"
                    }
                ]
            },
            "algorithm": {
                "name": "calculateOperation",
                "params": {
                    "method": "equivLiteral",
                    "keyboard": "NUMERICAL"
                }
            }
        },
        {
            "id": "step-2",
            "stimulus": "&lt;p&gt;What needs to be calculated?&lt;/p&gt;",
            "seed": {
                "calculated": [
                    {
                        "name": "2-A1",
                        "label": "&lt;p&gt;The money Derek needs to be able to buy the sneakers.&lt;/p&gt;"
                    },
                    {
                        "name": "2-A2",
                        "label": "&lt;p&gt;The money Derek received in change for the sneakers.&lt;/p&gt;",
                        "incorrect": true
                    },
                    {
                        "name": "2-A3",
                        "label": "&lt;p&gt;The bills Derek received in change for the sneakers.&lt;/p&gt;",
                        "incorrect": true
                    }
                ]
            },
            "algorithm": {
                "name": "trueFalse",
                "template": "Multiple choice – standard"
            }
        },
        {
            "id": "step-3",
            "stimulus": "&lt;p&gt;What calculation needs to be done?&lt;/p&gt;",
            "seed": {
                "calculated": [
                    {
                        "name": "3-A1",
                        "label": "&lt;p&gt;Subtract ${{Q1}} and {{Q2}}¢ to ${{Q3}}.&lt;/p&gt;"
                    },
                    {
                        "name": "3-A2",
                        "label": "&lt;p&gt;Add ${{Q1}} and {{Q2}}¢ to ${{Q3}}.&lt;/p&gt;",
                        "incorrect": true
                    },
                    {
                        "name": "3-A3",
                        "label": "&lt;p&gt;Subtract ${{Q3}} to ${{Q1}} and {{Q2}}¢.&lt;/p&gt;",
                        "incorrect": true
                    }
                ]
            },
            "algorithm": {
                "name": "trueFalse",
                "template": "Multiple choice – standard"
            }
        },
        {
            "id": "step-4",
            "stimulus": "&lt;p&gt;Therefore, complete this calculation to find the dollars that Derek needs.&lt;/p&gt;",
            "template": "&lt;p style=\"text-align: center\"&gt;${{Q3}} − ${{Q1}} = ${{response}}&lt;/p&gt;",
            "seed": {
                "calculated": [
                    {
                        "name": "4-A1",
                        "label": "{{function}}",
                        "function": "{{Q3}}-{{Q1}}"
                    }
                ]
            },
            "algorithm": {
                "name": "calculateOperation",
                "params": {
                    "method": "equivLiteral",
                    "keyboard": "NUMERICAL"
                }
            }
        },
        {
            "id": "step-5",
            "stimulus": "&lt;p&gt;Now substract to find the total dollars and cents he needs to buy the sneakers.&lt;/p&gt;",
            "template": "&lt;p style=\"text-align: center\"&gt;${{T1}} − {{Q2}}¢ = {{response}} € and {{response}} cts.&lt;/p&gt;",
            "seed": {
                "calculated": [
                    {
                        "name": "T1",
                        "label": "{{function}}",
                        "function": "{{Q3}}-{{Q1}}",
                        "temp": true
                    },
                    {
                        "name": "5-A1",
                        "label": "{{function}}",
                        "function": "{{Q3}}-{{Q1}}-1"
                    },
                    {
                        "name": "5-A2",
                        "label": "{{function}}",
                        "function": "100-{{Q2}}"
                    }
                ]
            },
            "algorithm": {
                "name": "calculateOperation",
                "params": {
                    "method": "equivLiteral",
                    "keyboard": "NUMERICAL"
                }
            }
        }
    ]
}</v>
      </c>
      <c r="AA627" s="8" t="s">
        <v>3136</v>
      </c>
      <c r="AB627" s="21" t="str">
        <f t="shared" si="2"/>
        <v>M3-MyM-16b-E-3</v>
      </c>
      <c r="AC627" s="21" t="str">
        <f t="shared" si="3"/>
        <v>M3-MyM-16b-E-3-EN</v>
      </c>
      <c r="AD627" s="20" t="s">
        <v>47</v>
      </c>
      <c r="AE627" s="23"/>
      <c r="AF627" s="9" t="s">
        <v>48</v>
      </c>
      <c r="AG627" s="9" t="s">
        <v>49</v>
      </c>
    </row>
    <row r="628" ht="112.5" customHeight="1">
      <c r="A628" s="9" t="s">
        <v>3137</v>
      </c>
      <c r="B628" s="77" t="s">
        <v>3138</v>
      </c>
      <c r="C628" s="9" t="s">
        <v>35</v>
      </c>
      <c r="D628" s="10" t="s">
        <v>36</v>
      </c>
      <c r="E628" s="11"/>
      <c r="F628" s="13" t="s">
        <v>3139</v>
      </c>
      <c r="G628" s="13"/>
      <c r="H628" s="19"/>
      <c r="I628" s="11" t="s">
        <v>38</v>
      </c>
      <c r="J628" s="20" t="s">
        <v>512</v>
      </c>
      <c r="K628" s="12" t="s">
        <v>113</v>
      </c>
      <c r="L628" s="12" t="s">
        <v>113</v>
      </c>
      <c r="M628" s="11" t="s">
        <v>42</v>
      </c>
      <c r="N628" s="8" t="s">
        <v>3140</v>
      </c>
      <c r="O628" s="8" t="s">
        <v>3141</v>
      </c>
      <c r="P628" s="18"/>
      <c r="Q628" s="21"/>
      <c r="R628" s="18"/>
      <c r="S628" s="18"/>
      <c r="T628" s="18"/>
      <c r="U628" s="18"/>
      <c r="V628" s="18"/>
      <c r="W628" s="18"/>
      <c r="X628" s="21"/>
      <c r="Y628" s="20" t="s">
        <v>3142</v>
      </c>
      <c r="Z628" s="13" t="str">
        <f t="shared" si="1"/>
        <v>{
    "id": "M3-G-1a-I-1-EN",
    "stimulus": "&lt;p&gt;Select if the following statements are true or false.&lt;/p&gt;",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"calculated": [
            {
                "name": "A1",
                "label": "A straight line is a succession of points in the same direction.",
                "function": ""
            },
            {
                "name": "A2",
                "label": "A straight line has no beginning or end.",
                "function": ""
            },
            {
                "name": "A3",
                "label": "A segment is the part of a line between two points.",
                "function": ""
            },
            {
                "name": "A4",
                "label": "A point divides a straight line into two rays.",
                "function": ""
            },
            {
                "name": "A5",
                "label": "A ray is the midpoint of a straight line",
                "function": "",
                "incorrect": true,
                "feedback": "&lt;p&gt;It is incorrect because a point on a straight line divides it into two rays.&lt;/p&gt;"
            },
            {
                "name": "A6",
                "label": "A straight line has a starting point and continues to infinity.",
                "function": "",
                "incorrect": true,
                "feedback": "&lt;p&gt;It is incorrect because a line has neither beginning nor end.&lt;/p&gt;"
            },
            {
                "name": "A7",
                "label": "A segment has no beginning or end.",
                "function": "",
                "incorrect": true,
                "feedback": "&lt;p&gt;It is incorrect because a segment has two points, which are its start and its end.&lt;/p&gt;"
            },
            {
                "name": "A8",
                "label": "A ray is the part of a straight line between two points.",
                "function": "",
                "incorrect": true,
                "feedback": "&lt;p&gt;It is incorrect because a ray starts at a point and continues to infinity.&lt;/p&gt;"
            },
            {
                "name": "A9",
                "label": "A point divides a segment into two rays.",
                "function": "",
                "incorrect": true,
                "feedback": "&lt;p&gt;It is incorrect because dividing a segment results in two segments.&lt;/p&gt;"
            }
        ],
        "uniques": true
    },
    "algorithm": {
        "name": "trueFalse",
        "template": "Choice matrix – inline",
        "params": {
            "countCorrect": 2,
            "countIncorrect": 1,
            "showCheckIcon": false,
            "options": [
                "True",
                "False"
            ]
        }
    }
}</v>
      </c>
      <c r="AA628" s="8" t="s">
        <v>3143</v>
      </c>
      <c r="AB628" s="21" t="str">
        <f t="shared" si="2"/>
        <v>M3-G-1a-I-1</v>
      </c>
      <c r="AC628" s="21" t="str">
        <f t="shared" si="3"/>
        <v>M3-G-1a-I-1-EN</v>
      </c>
      <c r="AD628" s="20" t="s">
        <v>47</v>
      </c>
      <c r="AE628" s="23"/>
      <c r="AF628" s="9" t="s">
        <v>48</v>
      </c>
      <c r="AG628" s="9" t="s">
        <v>49</v>
      </c>
    </row>
    <row r="629" ht="112.5" customHeight="1">
      <c r="A629" s="9" t="s">
        <v>3137</v>
      </c>
      <c r="B629" s="77" t="s">
        <v>3138</v>
      </c>
      <c r="C629" s="9" t="s">
        <v>50</v>
      </c>
      <c r="D629" s="10" t="s">
        <v>36</v>
      </c>
      <c r="E629" s="20"/>
      <c r="F629" s="12" t="s">
        <v>3144</v>
      </c>
      <c r="G629" s="12"/>
      <c r="H629" s="19"/>
      <c r="I629" s="11" t="s">
        <v>428</v>
      </c>
      <c r="J629" s="11" t="s">
        <v>52</v>
      </c>
      <c r="K629" s="12" t="s">
        <v>3145</v>
      </c>
      <c r="L629" s="42" t="s">
        <v>3146</v>
      </c>
      <c r="M629" s="11" t="s">
        <v>42</v>
      </c>
      <c r="N629" s="8" t="s">
        <v>3147</v>
      </c>
      <c r="O629" s="26" t="s">
        <v>3148</v>
      </c>
      <c r="P629" s="18"/>
      <c r="Q629" s="21"/>
      <c r="R629" s="18"/>
      <c r="S629" s="18"/>
      <c r="T629" s="18"/>
      <c r="U629" s="18"/>
      <c r="V629" s="18"/>
      <c r="W629" s="18"/>
      <c r="X629" s="21"/>
      <c r="Y629" s="20" t="s">
        <v>3142</v>
      </c>
      <c r="Z629" s="13" t="str">
        <f t="shared" si="1"/>
        <v>{
    "id": "M3-G-1a-E-1-EN",
    "stimulus": "&lt;p&gt;Type the name of the following lines.&lt;/p&gt;",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"Q1",
                "label": null,
                "list": [
                    "M3_G_1a_1.svg",
                    "M3_G_1a_2.svg"
                ]
            },
            {
                "name": "Q2",
                "label": null,
                "list": [
                    "M3_G_1a_3.svg",
                    "M3_G_1a_4.svg"
                ]
            },
            {
                "name": "Q3",
                "label": null,
                "list": [
                    "M3_G_1a_5.svg",
                    "M3_G_1a_6.svg"
                ]
            }
        ],
        "calculated": [
            {
                "name": "A1",
                "label": "straight line",
                "function": ""
            },
            {
                "name": "A2",
                "label": "ray",
                "function": ""
            },
            {
                "name": "A3",
                "label": "segment",
                "function": ""
            }
        ],
        "uniques": true
    },
    "algorithm": {
        "name": "calculateOperation",
        "template": "Cloze with text"
    }
}</v>
      </c>
      <c r="AA629" s="8" t="s">
        <v>3149</v>
      </c>
      <c r="AB629" s="21" t="str">
        <f t="shared" si="2"/>
        <v>M3-G-1a-E-1</v>
      </c>
      <c r="AC629" s="21" t="str">
        <f t="shared" si="3"/>
        <v>M3-G-1a-E-1-EN</v>
      </c>
      <c r="AD629" s="20" t="s">
        <v>47</v>
      </c>
      <c r="AE629" s="23"/>
      <c r="AF629" s="9" t="s">
        <v>48</v>
      </c>
      <c r="AG629" s="9" t="s">
        <v>49</v>
      </c>
    </row>
    <row r="630" ht="112.5" customHeight="1">
      <c r="A630" s="9" t="s">
        <v>3137</v>
      </c>
      <c r="B630" s="77" t="s">
        <v>3138</v>
      </c>
      <c r="C630" s="9" t="s">
        <v>50</v>
      </c>
      <c r="D630" s="10" t="s">
        <v>36</v>
      </c>
      <c r="E630" s="11"/>
      <c r="F630" s="12" t="s">
        <v>3144</v>
      </c>
      <c r="G630" s="12"/>
      <c r="H630" s="19"/>
      <c r="I630" s="11" t="s">
        <v>428</v>
      </c>
      <c r="J630" s="11" t="s">
        <v>52</v>
      </c>
      <c r="K630" s="12" t="s">
        <v>3145</v>
      </c>
      <c r="L630" s="42" t="s">
        <v>3150</v>
      </c>
      <c r="M630" s="11" t="s">
        <v>42</v>
      </c>
      <c r="N630" s="8" t="s">
        <v>3151</v>
      </c>
      <c r="O630" s="26" t="s">
        <v>3148</v>
      </c>
      <c r="P630" s="18"/>
      <c r="Q630" s="21"/>
      <c r="R630" s="18"/>
      <c r="S630" s="18"/>
      <c r="T630" s="18"/>
      <c r="U630" s="18"/>
      <c r="V630" s="18"/>
      <c r="W630" s="18"/>
      <c r="X630" s="21"/>
      <c r="Y630" s="20" t="s">
        <v>3142</v>
      </c>
      <c r="Z630" s="13" t="str">
        <f t="shared" si="1"/>
        <v>{
    "id": "M3-G-1a-E-2-EN",
    "stimulus": "&lt;p&gt;Type the name of the following lines.&lt;/p&gt;",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"Q1",
                "label": null,
                "list": [
                    "M3_G_1a_3.svg",
                    "M3_G_1a_4.svg"
                ]
            },
            {
                "name": "Q2",
                "label": null,
                "list": [
                    "M3_G_1a_1.svg",
                    "M3_G_1a_2.svg"
                ]
            },
            {
                "name": "Q3",
                "label": null,
                "list": [
                    "M3_G_1a_5.svg",
                    "M3_G_1a_6.svg"
                ]
            }
        ],
        "calculated": [
            {
                "name": "A1",
                "label": "ray",
                "function": ""
            },
            {
                "name": "A2",
                "label": "straight line",
                "function": ""
            },
            {
                "name": "A3",
                "label": "segment",
                "function": ""
            }
        ],
        "uniques": true
    },
    "algorithm": {
        "name": "calculateOperation",
        "template": "Cloze with text"
    }
}</v>
      </c>
      <c r="AA630" s="8" t="s">
        <v>3152</v>
      </c>
      <c r="AB630" s="21" t="str">
        <f t="shared" si="2"/>
        <v>M3-G-1a-E-2</v>
      </c>
      <c r="AC630" s="21" t="str">
        <f t="shared" si="3"/>
        <v>M3-G-1a-E-2-EN</v>
      </c>
      <c r="AD630" s="20" t="s">
        <v>47</v>
      </c>
      <c r="AE630" s="23"/>
      <c r="AF630" s="9" t="s">
        <v>48</v>
      </c>
      <c r="AG630" s="9" t="s">
        <v>49</v>
      </c>
    </row>
    <row r="631" ht="112.5" customHeight="1">
      <c r="A631" s="9" t="s">
        <v>3137</v>
      </c>
      <c r="B631" s="77" t="s">
        <v>3138</v>
      </c>
      <c r="C631" s="9" t="s">
        <v>50</v>
      </c>
      <c r="D631" s="10" t="s">
        <v>36</v>
      </c>
      <c r="E631" s="11"/>
      <c r="F631" s="12" t="s">
        <v>3144</v>
      </c>
      <c r="G631" s="12"/>
      <c r="H631" s="19"/>
      <c r="I631" s="11" t="s">
        <v>428</v>
      </c>
      <c r="J631" s="11" t="s">
        <v>52</v>
      </c>
      <c r="K631" s="12" t="s">
        <v>3145</v>
      </c>
      <c r="L631" s="42" t="s">
        <v>3153</v>
      </c>
      <c r="M631" s="11" t="s">
        <v>42</v>
      </c>
      <c r="N631" s="8" t="s">
        <v>3154</v>
      </c>
      <c r="O631" s="26" t="s">
        <v>3148</v>
      </c>
      <c r="P631" s="18"/>
      <c r="Q631" s="21"/>
      <c r="R631" s="18"/>
      <c r="S631" s="18"/>
      <c r="T631" s="18"/>
      <c r="U631" s="18"/>
      <c r="V631" s="18"/>
      <c r="W631" s="18"/>
      <c r="X631" s="21"/>
      <c r="Y631" s="20" t="s">
        <v>3142</v>
      </c>
      <c r="Z631" s="13" t="str">
        <f t="shared" si="1"/>
        <v>{
    "id": "M3-G-1a-E-3-EN",
    "stimulus": "&lt;p&gt;Type the name of the following lines.&lt;/p&gt;",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"&lt;p&gt;Straight lines, ray lines and segments differ in how their ends are bounded.&lt;/p&gt;",
    "feedback": "&lt;p&gt;A &lt;b&gt;straight line&lt;/b&gt; is a succession of points in the same direction with no beginning or end. A &lt;b&gt;ray&lt;/b&gt; starts at a point and continues to infinity. A &lt;b&gt;segment&lt;/b&gt; is a fragment of a line between two points.&lt;/p&gt;",
    "seed": {
        "parameters": [
            {
                "name": "Q2",
                "label": null,
                "list": [
                    "M3_G_1a_3.svg",
                    "M3_G_1a_4.svg"
                ]
            },
            {
                "name": "Q3",
                "label": null,
                "list": [
                    "M3_G_1a_5.svg",
                    "M3_G_1a_6.svg"
                ]
            },
            {
                "name": "Q1",
                "label": null,
                "list": [
                    "M3_G_1a_1.svg",
                    "M3_G_1a_2.svg"
                ]
            }
        ],
        "calculated": [
            {
                "name": "A1",
                "label": "segment",
                "function": ""
            },
            {
                "name": "A2",
                "label": "straight line",
                "function": ""
            },
            {
                "name": "A3",
                "label": "ray",
                "function": ""
            }
        ],
        "uniques": true
    },
    "algorithm": {
        "name": "calculateOperation",
        "template": "Cloze with text"
    }
}</v>
      </c>
      <c r="AA631" s="8" t="s">
        <v>3155</v>
      </c>
      <c r="AB631" s="21" t="str">
        <f t="shared" si="2"/>
        <v>M3-G-1a-E-3</v>
      </c>
      <c r="AC631" s="21" t="str">
        <f t="shared" si="3"/>
        <v>M3-G-1a-E-3-EN</v>
      </c>
      <c r="AD631" s="20" t="s">
        <v>47</v>
      </c>
      <c r="AE631" s="23"/>
      <c r="AF631" s="9" t="s">
        <v>48</v>
      </c>
      <c r="AG631" s="9" t="s">
        <v>49</v>
      </c>
    </row>
    <row r="632" ht="112.5" customHeight="1">
      <c r="A632" s="9" t="s">
        <v>3156</v>
      </c>
      <c r="B632" s="77" t="s">
        <v>3157</v>
      </c>
      <c r="C632" s="9" t="s">
        <v>35</v>
      </c>
      <c r="D632" s="10" t="s">
        <v>36</v>
      </c>
      <c r="E632" s="11"/>
      <c r="F632" s="13" t="s">
        <v>3158</v>
      </c>
      <c r="G632" s="13"/>
      <c r="H632" s="12"/>
      <c r="I632" s="11" t="s">
        <v>428</v>
      </c>
      <c r="J632" s="11" t="s">
        <v>512</v>
      </c>
      <c r="K632" s="12" t="s">
        <v>113</v>
      </c>
      <c r="L632" s="12" t="s">
        <v>113</v>
      </c>
      <c r="M632" s="11" t="s">
        <v>42</v>
      </c>
      <c r="N632" s="13" t="s">
        <v>3159</v>
      </c>
      <c r="O632" s="13" t="s">
        <v>3160</v>
      </c>
      <c r="P632" s="18"/>
      <c r="Q632" s="21"/>
      <c r="R632" s="18"/>
      <c r="S632" s="18"/>
      <c r="T632" s="18"/>
      <c r="U632" s="18"/>
      <c r="V632" s="18"/>
      <c r="W632" s="18"/>
      <c r="X632" s="21"/>
      <c r="Y632" s="20" t="s">
        <v>3142</v>
      </c>
      <c r="Z632" s="13" t="str">
        <f t="shared" si="1"/>
        <v>{
    "id": "M3-G-1b-I-1-EN",
    "stimulus": "&lt;p&gt;Select if these statements about the image are true or false.&lt;/p&gt;&lt;div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
    "hint": "&lt;p&gt;Secant lines (perpendicular or oblique) have a common point. Parallel lines do not.&lt;/p&gt;",
    "feedback": "&lt;p&gt;&lt;b&gt;Parallel lines&lt;/b&gt; do not have points in common, while secant lines do. &lt;b&gt;Secant lines&lt;/b&gt; can be &lt;b&gt;perpendicular&lt;/b&gt; if the cut forms 4 equal angles or &lt;b&gt;oblique&lt;/b&gt; if the cut forms angles that are not equal.&lt;/p&gt;",
    "seed": {
        "parameters": [],
        "calculated": [
            {
                "name": "A1",
                "label": "The straight line &lt;i&gt;d&lt;/i&gt; is perpendicular to the straight  line &lt;i&gt;b.&lt;/i&gt;",
                "function": ""
            },
            {
                "name": "A2",
                "label": "The straight line &lt;i&gt;b&lt;/i&gt; is perpendicular to the straight line &lt;i&gt;c.&lt;/i&gt;",
                "function": ""
            },
            {
                "name": "A3",
                "label": "The straight &lt;i&gt;c&lt;/i&gt; is parallel to the straight line &lt;i&gt;d.&lt;/i&gt;",
                "function": ""
            },
            {
                "name": "A4",
                "label": "The straight line &lt;i&gt;a&lt;/i&gt; is oblique to the straight line &lt;i&gt;b.&lt;/i&gt;",
                "function": ""
            },
            {
                "name": "A5",
                "label": "The straight line &lt;i&gt;a&lt;/i&gt; is secant to the straight line &lt;i&gt;b.&lt;/i&gt;",
                "function": ""
            },
            {
                "name": "A6",
                "label": "The straight line &lt;i&gt;a&lt;/i&gt; is parallel to the straight line &lt;i&gt;b.&lt;/i&gt;",
                "function": "",
                "incorrect": true,
                "feedback": "&lt;p&gt;The straight lines &lt;i&gt;a&lt;/i&gt; and &lt;i&gt;b&lt;/i&gt; are not parallel because they have a point in common.&lt;/p&gt;"
            },
            {
                "name": "A7",
                "label": "The straight line &lt;i&gt;d&lt;/i&gt; is perpendicular to the line &lt;i&gt;a.&lt;/i&gt;",
                "function": "",
                "incorrect": true,
                "feedback": "&lt;p&gt;The straight lines &lt;i&gt;d&lt;/i&gt; and &lt;i&gt;a&lt;/i&gt; are not perpendicular because they form 4 angles that are not equal.&lt;/p&gt;"
            },
            {
                "name": "A8",
                "label": "The straight line &lt;i&gt;c&lt;/i&gt; is oblique to the straight line &lt;i&gt;d.&lt;/i&gt;",
                "function": "",
                "incorrect": true,
                "feedback": "&lt;p&gt;The straight lines &lt;i&gt;c&lt;/i&gt; and &lt;i&gt;d&lt;/i&gt; are not oblique because they do not share any points.&lt;/p&gt;"
            },
            {
                "name": "A9",
                "label": "The straight line &lt;i&gt;c&lt;/i&gt; is secant to the line &lt;i&gt;d.&lt;/i&gt;",
                "function": "",
                "incorrect": true,
                "feedback": "&lt;p&gt;The straight lines &lt;i&gt;c&lt;/i&gt; and &lt;i&gt;d&lt;/i&gt; are not secant because they do not share any points.&lt;/p&gt;"
            },
            {
                "name": "A10",
                "label": "The straight line &lt;i&gt;b&lt;/i&gt; is oblique to the straight line &lt;i&gt;d.&lt;/i&gt;",
                "function": "",
                "incorrect": true,
                "feedback": "&lt;p&gt;The straight lines &lt;i&gt;b&lt;/i&gt; and &lt;i&gt;d&lt;/i&gt; are not oblique because they form 4 equal angles.&lt;/p&gt;"
            }
        ],
        "uniques": true
    },
    "algorithm": {
        "name": "trueFalse",
        "template": "Choice matrix – inline",
        "params": {
            "countCorrect": 2,
            "countIncorrect": 1,
            "showCheckIcon": false,
            "options": [
                "True",
                "False"
            ]
        }
    }
}</v>
      </c>
      <c r="AA632" s="8" t="s">
        <v>3161</v>
      </c>
      <c r="AB632" s="21" t="str">
        <f t="shared" si="2"/>
        <v>M3-G-1b-I-1</v>
      </c>
      <c r="AC632" s="21" t="str">
        <f t="shared" si="3"/>
        <v>M3-G-1b-I-1-EN</v>
      </c>
      <c r="AD632" s="20" t="s">
        <v>47</v>
      </c>
      <c r="AE632" s="23"/>
      <c r="AF632" s="9" t="s">
        <v>48</v>
      </c>
      <c r="AG632" s="9" t="s">
        <v>49</v>
      </c>
    </row>
    <row r="633" ht="112.5" customHeight="1">
      <c r="A633" s="9" t="s">
        <v>3156</v>
      </c>
      <c r="B633" s="77" t="s">
        <v>3157</v>
      </c>
      <c r="C633" s="9" t="s">
        <v>35</v>
      </c>
      <c r="D633" s="10" t="s">
        <v>36</v>
      </c>
      <c r="E633" s="11"/>
      <c r="F633" s="13" t="s">
        <v>3162</v>
      </c>
      <c r="G633" s="13"/>
      <c r="H633" s="12"/>
      <c r="I633" s="11" t="s">
        <v>428</v>
      </c>
      <c r="J633" s="11" t="s">
        <v>512</v>
      </c>
      <c r="K633" s="12" t="s">
        <v>113</v>
      </c>
      <c r="L633" s="12" t="s">
        <v>113</v>
      </c>
      <c r="M633" s="11" t="s">
        <v>42</v>
      </c>
      <c r="N633" s="13" t="s">
        <v>3159</v>
      </c>
      <c r="O633" s="13" t="s">
        <v>3163</v>
      </c>
      <c r="P633" s="18"/>
      <c r="Q633" s="21"/>
      <c r="R633" s="18"/>
      <c r="S633" s="18"/>
      <c r="T633" s="18"/>
      <c r="U633" s="18"/>
      <c r="V633" s="18"/>
      <c r="W633" s="18"/>
      <c r="X633" s="21"/>
      <c r="Y633" s="20" t="s">
        <v>3142</v>
      </c>
      <c r="Z633" s="13" t="str">
        <f t="shared" si="1"/>
        <v>{
    "id": "M3-G-1b-I-2-EN",
    "stimulus": "&lt;p&gt;Select if these statements about the image are true or false.&lt;/p&gt;&lt;div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9%;\"&gt;&lt;i&gt;to&lt;/i&gt;&lt;/span&gt;\n\t\t\t&lt;span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
    "hint": "&lt;p&gt;Secant lines (perpendicular or oblique) have a common point. Parallel lines do not.&lt;/p&gt;",
    "feedback": "&lt;p&gt;&lt;b&gt;Parallel lines&lt;/b&gt; do not have points in common, while secant lines do. &lt;b&gt;Secant lines&lt;/b&gt; can be &lt;b&gt;perpendicular&lt;/b&gt; if the cut forms 4 equal angles or &lt;b&gt;oblique&lt;/b&gt; if the cut forms angles that are not equal.&lt;/p&gt;",
    "seed": {
        "parameters": [],
        "calculated": [
            {
                "name": "A1",
                "label": "The straight line &lt;i&gt;b&lt;/i&gt; is secant to the straight line &lt;i&gt;d.&lt;/i&gt;",
                "function": ""
            },
            {
                "name": "A2",
                "label": "The straight line &lt;i&gt;b&lt;/i&gt; is parallel to the straight line &lt;i&gt;c.&lt;/i&gt;",
                "function": ""
            },
            {
                "name": "A3",
                "label": "The straight line &lt;i&gt;c&lt;/i&gt; is perpendicular to the straight line &lt;i&gt;d.&lt;/i&gt;",
                "function": ""
            },
            {
                "name": "A4",
                "label": "The straight line &lt;i&gt;a&lt;/i&gt; is secant to the straight line &lt;i&gt;b.&lt;/i&gt;",
                "function": ""
            },
            {
                "name": "A5",
                "label": "The straight line &lt;i&gt;a&lt;/i&gt; is parallel to the straight line &lt;i&gt;d.&lt;/i&gt;",
                "function": "",
                "incorrect": true,
                "feedback": "&lt;p&gt;The straight lines &lt;i&gt;a&lt;/i&gt; and &lt;i&gt;d&lt;/i&gt; are not parallel because they have a point in common.&lt;/p&gt;"
            },
            {
                "name": "A6",
                "label": "The straight line &lt;i&gt;d&lt;/i&gt; is perpendicular to the straight line &lt;i&gt;a&lt;/i&gt;",
                "function": "",
                "incorrect": true,
                "feedback": "&lt;p&gt;The straight lines &lt;i&gt;d&lt;/i&gt; and &lt;i&gt;a&lt;/i&gt; are not perpendicular because they do not form 4 equal angles.&lt;/p&gt;"
            },
            {
                "name": "A7",
                "label": "The straight line &lt;i&gt;c&lt;/i&gt; is oblique to the straight line &lt;i&gt;d.&lt;/i&gt;",
                "function": "",
                "incorrect": true,
                "feedback": "&lt;p&gt;The straight lines &lt;i&gt;c&lt;/i&gt; and &lt;i&gt;d&lt;/i&gt; are not oblique because they form 4 equal angles.&lt;/p&gt;"
            },
            {
                "name": "A8",
                "label": "The straight line &lt;i&gt;d&lt;/i&gt; is parallel to the straight line &lt;i&gt;b.&lt;/i&gt;",
                "function": "",
                "incorrect": true,
                "feedback": "&lt;p&gt;The straight lines &lt;i&gt;d&lt;/i&gt; and &lt;i&gt;b&lt;/i&gt; are not oblique because they form 4 equal angles.&lt;/p&gt;"
            }
        ],
        "uniques": true
    },
    "algorithm": {
        "name": "trueFalse",
        "template": "Choice matrix – inline",
        "params": {
            "countCorrect": 2,
            "countIncorrect": 1,
            "showCheckIcon": false,
            "options": [
                "True",
                "False"
            ]
        }
    }
}</v>
      </c>
      <c r="AA633" s="8" t="s">
        <v>3164</v>
      </c>
      <c r="AB633" s="21" t="str">
        <f t="shared" si="2"/>
        <v>M3-G-1b-I-2</v>
      </c>
      <c r="AC633" s="21" t="str">
        <f t="shared" si="3"/>
        <v>M3-G-1b-I-2-EN</v>
      </c>
      <c r="AD633" s="20" t="s">
        <v>47</v>
      </c>
      <c r="AE633" s="9"/>
      <c r="AF633" s="9" t="s">
        <v>48</v>
      </c>
      <c r="AG633" s="9" t="s">
        <v>49</v>
      </c>
    </row>
    <row r="634" ht="112.5" customHeight="1">
      <c r="A634" s="9" t="s">
        <v>3156</v>
      </c>
      <c r="B634" s="77" t="s">
        <v>3157</v>
      </c>
      <c r="C634" s="9" t="s">
        <v>50</v>
      </c>
      <c r="D634" s="10" t="s">
        <v>36</v>
      </c>
      <c r="E634" s="11"/>
      <c r="F634" s="13" t="s">
        <v>3165</v>
      </c>
      <c r="G634" s="13"/>
      <c r="H634" s="19" t="s">
        <v>3166</v>
      </c>
      <c r="I634" s="11" t="s">
        <v>428</v>
      </c>
      <c r="J634" s="11" t="s">
        <v>52</v>
      </c>
      <c r="K634" s="12" t="s">
        <v>113</v>
      </c>
      <c r="L634" s="13" t="s">
        <v>3167</v>
      </c>
      <c r="M634" s="11" t="s">
        <v>42</v>
      </c>
      <c r="N634" s="12" t="s">
        <v>3168</v>
      </c>
      <c r="O634" s="13" t="s">
        <v>3169</v>
      </c>
      <c r="P634" s="18"/>
      <c r="Q634" s="21"/>
      <c r="R634" s="18"/>
      <c r="S634" s="18"/>
      <c r="T634" s="18"/>
      <c r="U634" s="18"/>
      <c r="V634" s="18"/>
      <c r="W634" s="18"/>
      <c r="X634" s="21"/>
      <c r="Y634" s="20" t="s">
        <v>3142</v>
      </c>
      <c r="Z634" s="13" t="str">
        <f t="shared" si="1"/>
        <v>{
    "id": "M3-G-1b-E-1-EN",
    "stimulus": "&lt;p&gt;Type the type of straight line below each pair.&lt;/p&gt;",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"parallel"
            },
            {
                "name": "A2",
                "label": "{{function}}",
                "function": "oblique"
            },
            {
                "name": "A3",
                "label": "{{function}}",
                "function": "perpendicular"
            }
        ],
        "uniques": true
    },
    "algorithm": {
        "name": "calculateOperation",
        "template": "Cloze with text"
    }
}</v>
      </c>
      <c r="AA634" s="8" t="s">
        <v>3170</v>
      </c>
      <c r="AB634" s="21" t="str">
        <f t="shared" si="2"/>
        <v>M3-G-1b-E-1</v>
      </c>
      <c r="AC634" s="21" t="str">
        <f t="shared" si="3"/>
        <v>M3-G-1b-E-1-EN</v>
      </c>
      <c r="AD634" s="20" t="s">
        <v>47</v>
      </c>
      <c r="AE634" s="23"/>
      <c r="AF634" s="9" t="s">
        <v>48</v>
      </c>
      <c r="AG634" s="9" t="s">
        <v>49</v>
      </c>
    </row>
    <row r="635" ht="112.5" customHeight="1">
      <c r="A635" s="9" t="s">
        <v>3156</v>
      </c>
      <c r="B635" s="77" t="s">
        <v>3157</v>
      </c>
      <c r="C635" s="9" t="s">
        <v>50</v>
      </c>
      <c r="D635" s="10" t="s">
        <v>36</v>
      </c>
      <c r="E635" s="11"/>
      <c r="F635" s="13" t="s">
        <v>3171</v>
      </c>
      <c r="G635" s="13"/>
      <c r="H635" s="19"/>
      <c r="I635" s="11" t="s">
        <v>428</v>
      </c>
      <c r="J635" s="11" t="s">
        <v>52</v>
      </c>
      <c r="K635" s="12" t="s">
        <v>113</v>
      </c>
      <c r="L635" s="13" t="s">
        <v>3172</v>
      </c>
      <c r="M635" s="11" t="s">
        <v>42</v>
      </c>
      <c r="N635" s="12" t="s">
        <v>3168</v>
      </c>
      <c r="O635" s="13" t="s">
        <v>3169</v>
      </c>
      <c r="P635" s="18"/>
      <c r="Q635" s="21"/>
      <c r="R635" s="18"/>
      <c r="S635" s="18"/>
      <c r="T635" s="18"/>
      <c r="U635" s="18"/>
      <c r="V635" s="18"/>
      <c r="W635" s="18"/>
      <c r="X635" s="21"/>
      <c r="Y635" s="20" t="s">
        <v>3142</v>
      </c>
      <c r="Z635" s="13" t="str">
        <f t="shared" si="1"/>
        <v>{
    "id": "M3-G-1b-E-2-EN",
    "stimulus": "&lt;p&gt;Type the type of straight line below each pair.&lt;/p&gt;",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"perpendicular"
            },
            {
                "name": "A2",
                "label": "{{function}}",
                "function": "parallel"
            },
            {
                "name": "A3",
                "label": "{{function}}",
                "function": "oblique"
            }
        ],
        "uniques": true
    },
    "algorithm": {
        "name": "calculateOperation",
        "template": "Cloze with text"
    }
}</v>
      </c>
      <c r="AA635" s="8" t="s">
        <v>3173</v>
      </c>
      <c r="AB635" s="21" t="str">
        <f t="shared" si="2"/>
        <v>M3-G-1b-E-2</v>
      </c>
      <c r="AC635" s="21" t="str">
        <f t="shared" si="3"/>
        <v>M3-G-1b-E-2-EN</v>
      </c>
      <c r="AD635" s="20" t="s">
        <v>47</v>
      </c>
      <c r="AE635" s="23"/>
      <c r="AF635" s="9" t="s">
        <v>48</v>
      </c>
      <c r="AG635" s="9" t="s">
        <v>49</v>
      </c>
    </row>
    <row r="636" ht="112.5" customHeight="1">
      <c r="A636" s="9" t="s">
        <v>3156</v>
      </c>
      <c r="B636" s="77" t="s">
        <v>3157</v>
      </c>
      <c r="C636" s="9" t="s">
        <v>50</v>
      </c>
      <c r="D636" s="10" t="s">
        <v>36</v>
      </c>
      <c r="E636" s="11"/>
      <c r="F636" s="13" t="s">
        <v>3174</v>
      </c>
      <c r="G636" s="13"/>
      <c r="H636" s="19"/>
      <c r="I636" s="11" t="s">
        <v>428</v>
      </c>
      <c r="J636" s="11" t="s">
        <v>52</v>
      </c>
      <c r="K636" s="12" t="s">
        <v>113</v>
      </c>
      <c r="L636" s="13" t="s">
        <v>3175</v>
      </c>
      <c r="M636" s="11" t="s">
        <v>42</v>
      </c>
      <c r="N636" s="12" t="s">
        <v>3168</v>
      </c>
      <c r="O636" s="13" t="s">
        <v>3169</v>
      </c>
      <c r="P636" s="18"/>
      <c r="Q636" s="21"/>
      <c r="R636" s="18"/>
      <c r="S636" s="18"/>
      <c r="T636" s="18"/>
      <c r="U636" s="18"/>
      <c r="V636" s="18"/>
      <c r="W636" s="18"/>
      <c r="X636" s="21"/>
      <c r="Y636" s="20" t="s">
        <v>3142</v>
      </c>
      <c r="Z636" s="13" t="str">
        <f t="shared" si="1"/>
        <v>{
    "id": "M3-G-1b-E-3-EN",
    "stimulus": "&lt;p&gt;Type the type of straight line below each pair.&lt;/p&gt;",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none;\"&gt;{{response}} lines&lt;/td&gt;&lt;td style=\"width: 33.3333%; text-align: center; border: none;\"&gt;{{response}} lines&lt;/td&gt;&lt;td style=\"width: 33.3333%; text-align: center; border: none;\"&gt;{{response}} lines&lt;/td&gt;&lt;/tr&gt;&lt;/tbody&gt;&lt;/table&gt;",
    "feedback": "&lt;p&gt;&lt;b&gt;Parallel lines&lt;/b&gt; have no points in common, &lt;b&gt;perpendicular lines&lt;/b&gt; intersect at a point forming 4 equal angles and &lt;b&gt;oblique lines&lt;/b&gt; intersect at a point and form angles that are not equal.&lt;/p&gt;",
    "hint": "&lt;p&gt;Lines can be parallel or secant. Secant lines can be perpendicular or oblique.&lt;/p&gt;",
    "seed": {
        "parameters": [
            {
                "name": "Q1",
                "label": null,
                "list": [
                    "M3_G_1b_3.svg",
                    "M3_G_1b_4.svg"
                ]
            },
            {
                "name": "Q2",
                "label": null,
                "list": [
                    "M3_G_1b_5.svg",
                    "M3_G_1b_6.svg"
                ]
            },
            {
                "name": "Q3",
                "label": null,
                "list": [
                    "M3_G_1b_7.svg",
                    "M3_G_1b_8.svg"
                ]
            }
        ],
        "calculated": [
            {
                "name": "A1",
                "label": "{{function}}",
                "function": "oblique"
            },
            {
                "name": "A2",
                "label": "{{function}}",
                "function": "perpendicular"
            },
            {
                "name": "A3",
                "label": "{{function}}",
                "function": "parallel"
            }
        ],
        "uniques": true
    },
    "algorithm": {
        "name": "calculateOperation",
        "template": "Cloze with text"
    }
}</v>
      </c>
      <c r="AA636" s="8" t="s">
        <v>3176</v>
      </c>
      <c r="AB636" s="21" t="str">
        <f t="shared" si="2"/>
        <v>M3-G-1b-E-3</v>
      </c>
      <c r="AC636" s="21" t="str">
        <f t="shared" si="3"/>
        <v>M3-G-1b-E-3-EN</v>
      </c>
      <c r="AD636" s="20" t="s">
        <v>47</v>
      </c>
      <c r="AE636" s="23"/>
      <c r="AF636" s="9" t="s">
        <v>48</v>
      </c>
      <c r="AG636" s="9" t="s">
        <v>49</v>
      </c>
    </row>
    <row r="637" ht="112.5" customHeight="1">
      <c r="A637" s="9" t="s">
        <v>3177</v>
      </c>
      <c r="B637" s="77" t="s">
        <v>3178</v>
      </c>
      <c r="C637" s="23" t="s">
        <v>35</v>
      </c>
      <c r="D637" s="10" t="s">
        <v>36</v>
      </c>
      <c r="E637" s="11"/>
      <c r="F637" s="13" t="s">
        <v>3179</v>
      </c>
      <c r="G637" s="12"/>
      <c r="H637" s="19"/>
      <c r="I637" s="11" t="s">
        <v>428</v>
      </c>
      <c r="J637" s="11" t="s">
        <v>456</v>
      </c>
      <c r="K637" s="12" t="s">
        <v>3180</v>
      </c>
      <c r="L637" s="12" t="s">
        <v>113</v>
      </c>
      <c r="M637" s="11" t="s">
        <v>42</v>
      </c>
      <c r="N637" s="26" t="s">
        <v>3181</v>
      </c>
      <c r="O637" s="26" t="s">
        <v>3182</v>
      </c>
      <c r="P637" s="18"/>
      <c r="Q637" s="21"/>
      <c r="R637" s="18"/>
      <c r="S637" s="18"/>
      <c r="T637" s="18"/>
      <c r="U637" s="18"/>
      <c r="V637" s="18"/>
      <c r="W637" s="18"/>
      <c r="X637" s="21"/>
      <c r="Y637" s="20" t="s">
        <v>3142</v>
      </c>
      <c r="Z637" s="13" t="str">
        <f t="shared" si="1"/>
        <v>{
    "id": "M3-G-3a-I-1-EN",
    "stimulus": "&lt;p&gt;What are the following angles called?&lt;/p&gt;",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"M3_G_3a_3.svg",
                    "M3_G_3a_4.svg"
                ]
            },
            {
                "name": "Q2",
                "label": null,
                "list": [
                    "M3_G_3a_7.svg",
                    "M3_G_3a_8.svg"
                ]
            },
            {
                "name": "Q3",
                "label": null,
                "list": [
                    "M3_G_3a_1.svg",
                    "M3_G_3a_2.svg"
                ]
            },
            {
                "name": "Q4",
                "label": null,
                "list": [
                    "M3_G_3a_5.svg",
                    "M3_G_3a_6.svg"
                ]
            }
        ],
        "calculated": [
            {
                "name": "A1",
                "label": "Acute",
                "function": ""
            },
            {
                "name": "A2",
                "label": "Straight",
                "function": ""
            },
            {
                "name": "A3",
                "label": "Right",
                "function": ""
            },
            {
                "name": "A3",
                "label": "Obtuse",
                "function": ""
            }
        ],
        "uniques": true
    },
    "algorithm": {
        "name": "calculateOperation",
        "template": "Cloze with drag &amp; drop",
        "params": {
            "keyboard": "INTERMEDIATE"
        }
    }
}</v>
      </c>
      <c r="AA637" s="8" t="s">
        <v>3183</v>
      </c>
      <c r="AB637" s="21" t="str">
        <f t="shared" si="2"/>
        <v>M3-G-3a-I-1</v>
      </c>
      <c r="AC637" s="21" t="str">
        <f t="shared" si="3"/>
        <v>M3-G-3a-I-1-EN</v>
      </c>
      <c r="AD637" s="20" t="s">
        <v>47</v>
      </c>
      <c r="AE637" s="23"/>
      <c r="AF637" s="41"/>
      <c r="AG637" s="9" t="s">
        <v>49</v>
      </c>
    </row>
    <row r="638" ht="112.5" customHeight="1">
      <c r="A638" s="9" t="s">
        <v>3177</v>
      </c>
      <c r="B638" s="77" t="s">
        <v>3178</v>
      </c>
      <c r="C638" s="23" t="s">
        <v>35</v>
      </c>
      <c r="D638" s="10" t="s">
        <v>36</v>
      </c>
      <c r="E638" s="11"/>
      <c r="F638" s="13" t="s">
        <v>3184</v>
      </c>
      <c r="G638" s="13"/>
      <c r="H638" s="19"/>
      <c r="I638" s="11" t="s">
        <v>428</v>
      </c>
      <c r="J638" s="11" t="s">
        <v>456</v>
      </c>
      <c r="K638" s="12" t="s">
        <v>3185</v>
      </c>
      <c r="L638" s="12" t="s">
        <v>113</v>
      </c>
      <c r="M638" s="11" t="s">
        <v>42</v>
      </c>
      <c r="N638" s="26" t="s">
        <v>3181</v>
      </c>
      <c r="O638" s="26" t="s">
        <v>3182</v>
      </c>
      <c r="P638" s="18"/>
      <c r="Q638" s="21"/>
      <c r="R638" s="18"/>
      <c r="S638" s="18"/>
      <c r="T638" s="18"/>
      <c r="U638" s="18"/>
      <c r="V638" s="18"/>
      <c r="W638" s="18"/>
      <c r="X638" s="21"/>
      <c r="Y638" s="20" t="s">
        <v>3142</v>
      </c>
      <c r="Z638" s="13" t="str">
        <f t="shared" si="1"/>
        <v>{
    "id": "M3-G-3a-I-2-EN",
    "stimulus": "&lt;p&gt;What are the following angles called?&lt;/p&gt;",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"M3_G_3a_7.svg",
                    "M3_G_3a_8.svg"
                ]
            },
            {
                "name": "Q2",
                "label": null,
                "list": [
                    "M3_G_3a_5.svg",
                    "M3_G_3a_6.svg"
                ]
            },
            {
                "name": "Q3",
                "label": null,
                "list": [
                    "M3_G_3a_3.svg",
                    "M3_G_3a_4.svg"
                ]
            },
            {
                "name": "Q4",
                "label": null,
                "list": [
                    "M3_G_3a_1.svg",
                    "M3_G_3a_2.svg"
                ]
            }
        ],
        "calculated": [
            {
                "name": "A1",
                "label": "Straight",
                "function": ""
            },
            {
                "name": "A2",
                "label": "Obtuse",
                "function": ""
            },
            {
                "name": "A3",
                "label": "Acute",
                "function": ""
            },
            {
                "name": "A3",
                "label": "Right",
                "function": ""
            }
        ],
        "uniques": true
    },
    "algorithm": {
        "name": "calculateOperation",
        "template": "Cloze with drag &amp; drop",
        "params": {
            "keyboard": "INTERMEDIATE"
        }
    }
}</v>
      </c>
      <c r="AA638" s="8" t="s">
        <v>3186</v>
      </c>
      <c r="AB638" s="21" t="str">
        <f t="shared" si="2"/>
        <v>M3-G-3a-I-2</v>
      </c>
      <c r="AC638" s="21" t="str">
        <f t="shared" si="3"/>
        <v>M3-G-3a-I-2-EN</v>
      </c>
      <c r="AD638" s="20" t="s">
        <v>47</v>
      </c>
      <c r="AE638" s="23"/>
      <c r="AF638" s="41"/>
      <c r="AG638" s="9" t="s">
        <v>49</v>
      </c>
    </row>
    <row r="639" ht="112.5" customHeight="1">
      <c r="A639" s="9" t="s">
        <v>3177</v>
      </c>
      <c r="B639" s="77" t="s">
        <v>3178</v>
      </c>
      <c r="C639" s="9" t="s">
        <v>50</v>
      </c>
      <c r="D639" s="10" t="s">
        <v>36</v>
      </c>
      <c r="E639" s="11"/>
      <c r="F639" s="13" t="s">
        <v>3187</v>
      </c>
      <c r="G639" s="12"/>
      <c r="H639" s="19"/>
      <c r="I639" s="11" t="s">
        <v>428</v>
      </c>
      <c r="J639" s="11" t="s">
        <v>52</v>
      </c>
      <c r="K639" s="12" t="s">
        <v>3188</v>
      </c>
      <c r="L639" s="12" t="s">
        <v>113</v>
      </c>
      <c r="M639" s="11" t="s">
        <v>42</v>
      </c>
      <c r="N639" s="26" t="s">
        <v>3181</v>
      </c>
      <c r="O639" s="26" t="s">
        <v>3182</v>
      </c>
      <c r="P639" s="18"/>
      <c r="Q639" s="21"/>
      <c r="R639" s="18"/>
      <c r="S639" s="18"/>
      <c r="T639" s="18"/>
      <c r="U639" s="18"/>
      <c r="V639" s="18"/>
      <c r="W639" s="18"/>
      <c r="X639" s="21"/>
      <c r="Y639" s="20" t="s">
        <v>3142</v>
      </c>
      <c r="Z639" s="13" t="str">
        <f t="shared" si="1"/>
        <v>{
    "id": "M3-G-3a-E-1-EN",
    "stimulus": "&lt;p&gt;Type the names of these angles.&lt;/p&gt;",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 angle&lt;/td&gt;&lt;td style=\"width: 25%; vertical-align: middle; text-align: center; border:none;\"&gt;{{response}} angle&lt;/td&gt;&lt;td style=\"width: 25%; vertical-align: middle; text-align: center; border:none;\"&gt;{{response}} angle&lt;/td&gt;&lt;td style=\"width: 25%; vertical-align: middle; text-align: center; border:none;\"&gt;{{response}} angle&lt;/td&gt;&lt;/tr&gt;&lt;/tr&gt;&lt;/tbody&gt;&lt;/table&gt;&lt;/tbody&gt;&lt;/table&gt;&lt;/p&gt;",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"M3_G_3a_3.svg",
                    "M3_G_3a_4.svg"
                ]
            },
            {
                "name": "Q2",
                "label": null,
                "list": [
                    "M3_G_3a_5.svg",
                    "M3_G_3a_6.svg"
                ]
            },
            {
                "name": "Q3",
                "label": null,
                "list": [
                    "M3_G_3a_1.svg",
                    "M3_G_3a_2.svg"
                ]
            },
            {
                "name": "Q4",
                "label": null,
                "list": [
                    "M3_G_3a_7.svg",
                    "M3_G_3a_8.svg"
                ]
            }
        ],
        "calculated": [
            {
                "name": "A1",
                "label": "acute",
                "function": ""
            },
            {
                "name": "A2",
                "label": "obtuse",
                "function": ""
            },
            {
                "name": "A3",
                "label": "right",
                "function": ""
            },
            {
                "name": "A4",
                "label": "straight",
                "function": ""
            }
        ],
        "uniques": true
    },
    "algorithm": {
        "name": "calculateOperation",
        "template": "Cloze with text"
    }
}</v>
      </c>
      <c r="AA639" s="8" t="s">
        <v>3189</v>
      </c>
      <c r="AB639" s="21" t="str">
        <f t="shared" si="2"/>
        <v>M3-G-3a-E-1</v>
      </c>
      <c r="AC639" s="21" t="str">
        <f t="shared" si="3"/>
        <v>M3-G-3a-E-1-EN</v>
      </c>
      <c r="AD639" s="20" t="s">
        <v>47</v>
      </c>
      <c r="AE639" s="23"/>
      <c r="AF639" s="41"/>
      <c r="AG639" s="9" t="s">
        <v>49</v>
      </c>
    </row>
    <row r="640" ht="112.5" customHeight="1">
      <c r="A640" s="9" t="s">
        <v>3177</v>
      </c>
      <c r="B640" s="77" t="s">
        <v>3178</v>
      </c>
      <c r="C640" s="9" t="s">
        <v>50</v>
      </c>
      <c r="D640" s="10" t="s">
        <v>36</v>
      </c>
      <c r="E640" s="11"/>
      <c r="F640" s="12" t="s">
        <v>3190</v>
      </c>
      <c r="G640" s="12"/>
      <c r="H640" s="19"/>
      <c r="I640" s="11" t="s">
        <v>428</v>
      </c>
      <c r="J640" s="11" t="s">
        <v>52</v>
      </c>
      <c r="K640" s="12" t="s">
        <v>3191</v>
      </c>
      <c r="L640" s="12" t="s">
        <v>113</v>
      </c>
      <c r="M640" s="11" t="s">
        <v>42</v>
      </c>
      <c r="N640" s="26" t="s">
        <v>3181</v>
      </c>
      <c r="O640" s="26" t="s">
        <v>3192</v>
      </c>
      <c r="P640" s="18"/>
      <c r="Q640" s="21"/>
      <c r="R640" s="18"/>
      <c r="S640" s="18"/>
      <c r="T640" s="18"/>
      <c r="U640" s="18"/>
      <c r="V640" s="18"/>
      <c r="W640" s="18"/>
      <c r="X640" s="21"/>
      <c r="Y640" s="20" t="s">
        <v>3142</v>
      </c>
      <c r="Z640" s="13" t="str">
        <f t="shared" si="1"/>
        <v>{
    "id": "M3-G-3a-E-2-EN",
    "stimulus": "&lt;p&gt;Type the names of these angles.&lt;/p&gt;",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 angle&lt;/td&gt;&lt;td style=\"width: 25%; vertical-align: middle; text-align: center; border:none;\"&gt;{{response}} angle&lt;/td&gt;&lt;td style=\"width: 25%; vertical-align: middle; text-align: center; border:none;\"&gt;{{response}} angle&lt;/td&gt;&lt;td style=\"width: 25%; vertical-align: middle; text-align: center; border:none;\"&gt;{{response}} angle&lt;/td&gt;&lt;/tr&gt;&lt;/tr&gt;&lt;/tbody&gt;&lt;/table&gt;&lt;/tbody&gt;&lt;/table&gt;&lt;/p&gt;",
    "hint": "&lt;p&gt;From smallest to largest, angles are classified as acute, right, obtuse and straight.&lt;/p&gt;",
    "feedback": "&lt;p&gt;According to their amplitude, angles are classified into &lt;b&gt;acute&lt;/b&gt; (less than 90°), &lt;b&gt;right&lt;/b&gt; (90°), &lt;b&gt;obtuse&lt;/b&gt; (more than 90°) and &lt;b&gt;straight&lt;/b&gt; (180°).&lt;/p&gt;",
    "seed": {
        "parameters": [
            {
                "name": "Q1",
                "label": null,
                "list": [
                    "M3_G_3a_5.svg",
                    "M3_G_3a_6.svg"
                ]
            },
            {
                "name": "Q2",
                "label": null,
                "list": [
                    "M3_G_3a_3.svg",
                    "M3_G_3a_4.svg"
                ]
            },
            {
                "name": "Q3",
                "label": null,
                "list": [
                    "M3_G_3a_1.svg",
                    "M3_G_3a_2.svg"
                ]
            },
            {
                "name": "Q4",
                "label": null,
                "list": [
                    "M3_G_3a_7.svg",
                    "M3_G_3a_8.svg"
                ]
            }
        ],
        "calculated": [
            {
                "name": "A1",
                "label": "obtuse",
                "function": ""
            },
            {
                "name": "A2",
                "label": "acute",
                "function": ""
            },
            {
                "name": "A3",
                "label": "right",
                "function": ""
            },
            {
                "name": "A4",
                "label": "straight",
                "function": ""
            }
        ],
        "uniques": true
    },
    "algorithm": {
        "name": "calculateOperation",
        "template": "Cloze with text"
    }
}</v>
      </c>
      <c r="AA640" s="8" t="s">
        <v>3193</v>
      </c>
      <c r="AB640" s="21" t="str">
        <f t="shared" si="2"/>
        <v>M3-G-3a-E-2</v>
      </c>
      <c r="AC640" s="21" t="str">
        <f t="shared" si="3"/>
        <v>M3-G-3a-E-2-EN</v>
      </c>
      <c r="AD640" s="20" t="s">
        <v>47</v>
      </c>
      <c r="AE640" s="23"/>
      <c r="AF640" s="41"/>
      <c r="AG640" s="9" t="s">
        <v>49</v>
      </c>
    </row>
    <row r="641" ht="112.5" customHeight="1">
      <c r="A641" s="9" t="s">
        <v>3194</v>
      </c>
      <c r="B641" s="77" t="s">
        <v>3195</v>
      </c>
      <c r="C641" s="23" t="s">
        <v>35</v>
      </c>
      <c r="D641" s="10" t="s">
        <v>36</v>
      </c>
      <c r="E641" s="11"/>
      <c r="F641" s="22" t="s">
        <v>3196</v>
      </c>
      <c r="G641" s="22"/>
      <c r="H641" s="24"/>
      <c r="I641" s="23" t="s">
        <v>428</v>
      </c>
      <c r="J641" s="11" t="s">
        <v>3197</v>
      </c>
      <c r="K641" s="24" t="s">
        <v>113</v>
      </c>
      <c r="L641" s="24" t="s">
        <v>113</v>
      </c>
      <c r="M641" s="23" t="s">
        <v>42</v>
      </c>
      <c r="N641" s="22" t="s">
        <v>3198</v>
      </c>
      <c r="O641" s="22" t="s">
        <v>3199</v>
      </c>
      <c r="P641" s="18"/>
      <c r="Q641" s="21"/>
      <c r="R641" s="18"/>
      <c r="S641" s="18"/>
      <c r="T641" s="18"/>
      <c r="U641" s="18"/>
      <c r="V641" s="18"/>
      <c r="W641" s="18"/>
      <c r="X641" s="21"/>
      <c r="Y641" s="20" t="s">
        <v>3142</v>
      </c>
      <c r="Z641" s="13" t="str">
        <f t="shared" si="1"/>
        <v>{
    "id": "M3-G-5a-I-1-EN",
    "stimulus": "&lt;p&gt;Drag the symmetric half of this drawing.&lt;/p&gt;",
    "feedback": "&lt;p&gt;The star is symmetric if its halves coincide when folded along an axis of symmetry.&lt;/p&gt;",
    "hint": "&lt;p&gt;A figure has symmetry if, when folded by an axis, its halves coincide.&lt;/p&gt;",
    "seed": {
        "parameters": [],
        "calculated": [
            {
                "name": "A1",
                "label": "&lt;img src=\"https://blueberry-assets.oneclick.es/M5_G_2a_2.svg\" style=\"width:130px\"&gt;"
            },
            {
                "name": "A2",
                "label": "&lt;img src=\"https://blueberry-assets.oneclick.es/M5_G_2a_3.svg\" style=\"width:130px\"&gt;",
                "incorrect": true
            },
            {
                "name": "A3",
                "label": "&lt;img src=\"https://blueberry-assets.oneclick.es/M5_G_2a_4.svg\" style=\"width:130px\"&gt;",
                "incorrect": true
            },
            {
                "name": "A4",
                "label": "&lt;img src=\"https://blueberry-assets.oneclick.es/M5_G_2a_5.svg\" style=\"width:130px\"&gt;",
                "incorrect": true
            }
        ],
        "uniques": true
    },
    "algorithm": {
        "name": "labelImage",
        "template": "LabelImageDragDropV2",
        "params": {
            "image": {
                "src": "https://blueberry-assets.oneclick.es/M5_G_2a_1.png",
                "width": 260,
                "height": 260,
                "alt": "",
                "title": "",
                "percent": 1
            },
            "responses": [
                {
                    "x": 130,
                    "y": 0,
                    "z": 15,
                    "width": 130,
                    "height": 260,
                    "pointer": ""
                }
            ],
            "fontSize": 10
        }
    }
}</v>
      </c>
      <c r="AA641" s="8" t="s">
        <v>3200</v>
      </c>
      <c r="AB641" s="21" t="str">
        <f t="shared" si="2"/>
        <v>M3-G-5a-I-1</v>
      </c>
      <c r="AC641" s="21" t="str">
        <f t="shared" si="3"/>
        <v>M3-G-5a-I-1-EN</v>
      </c>
      <c r="AD641" s="20" t="s">
        <v>47</v>
      </c>
      <c r="AE641" s="23"/>
      <c r="AF641" s="41"/>
      <c r="AG641" s="9" t="s">
        <v>49</v>
      </c>
    </row>
    <row r="642" ht="112.5" customHeight="1">
      <c r="A642" s="9" t="s">
        <v>3194</v>
      </c>
      <c r="B642" s="77" t="s">
        <v>3195</v>
      </c>
      <c r="C642" s="23" t="s">
        <v>35</v>
      </c>
      <c r="D642" s="10" t="s">
        <v>36</v>
      </c>
      <c r="E642" s="11"/>
      <c r="F642" s="22" t="s">
        <v>3201</v>
      </c>
      <c r="G642" s="22"/>
      <c r="H642" s="24"/>
      <c r="I642" s="23" t="s">
        <v>428</v>
      </c>
      <c r="J642" s="11" t="s">
        <v>3197</v>
      </c>
      <c r="K642" s="24" t="s">
        <v>113</v>
      </c>
      <c r="L642" s="24" t="s">
        <v>113</v>
      </c>
      <c r="M642" s="23" t="s">
        <v>42</v>
      </c>
      <c r="N642" s="22" t="s">
        <v>3198</v>
      </c>
      <c r="O642" s="22" t="s">
        <v>3202</v>
      </c>
      <c r="P642" s="18"/>
      <c r="Q642" s="21"/>
      <c r="R642" s="18"/>
      <c r="S642" s="18"/>
      <c r="T642" s="18"/>
      <c r="U642" s="18"/>
      <c r="V642" s="18"/>
      <c r="W642" s="18"/>
      <c r="X642" s="21"/>
      <c r="Y642" s="20" t="s">
        <v>3142</v>
      </c>
      <c r="Z642" s="13" t="str">
        <f t="shared" si="1"/>
        <v>{
    "id": "M3-G-5a-I-2-EN",
    "stimulus": "&lt;p&gt;Drag the symmetric half of this drawing.&lt;/p&gt;",
    "feedback": "&lt;p&gt;The heart is symmetrical if its halves coincide when it is folded along an axis of symmetry.&lt;/p&gt;",
    "hint": "&lt;p&gt;A figure has symmetry if, when folded by an axis, its halves coincide.&lt;/p&gt;",
    "seed": {
        "parameters": [],
        "calculated": [
            {
                "name": "A1",
                "label": "&lt;img src=\"https://blueberry-assets.oneclick.es/M5_G_2a_7.svg\" style=\"width:130px\"&gt;"
            },
            {
                "name": "A2",
                "label": "&lt;img src=\"https://blueberry-assets.oneclick.es/M5_G_2a_8.svg\" style=\"width:130px\"&gt;",
                "incorrect": true
            },
            {
                "name": "A3",
                "label": "&lt;img src=\"https://blueberry-assets.oneclick.es/M5_G_2a_9.svg\" style=\"width:130px\"&gt;",
                "incorrect": true
            },
            {
                "name": "A4",
                "label": "&lt;img src=\"https://blueberry-assets.oneclick.es/M5_G_2a_10.svg\" style=\"width:130px\"&gt;",
                "incorrect": true
            }
        ],
        "uniques": true
    },
    "algorithm": {
        "name": "labelImage",
        "template": "LabelImageDragDropV2",
        "params": {
            "image": {
                "src": "https://blueberry-assets.oneclick.es/M5_G_2a_6.png",
                "width": 260,
                "height": 260,
                "alt": "",
                "title": "",
                "percent": 1
            },
            "responses": [
                {
                    "x": 130,
                    "y": 0,
                    "z": 15,
                    "width": 130,
                    "height": 260,
                    "pointer": ""
                }
            ],
            "fontSize": 10
        }
    }
}</v>
      </c>
      <c r="AA642" s="8" t="s">
        <v>3203</v>
      </c>
      <c r="AB642" s="21" t="str">
        <f t="shared" si="2"/>
        <v>M3-G-5a-I-2</v>
      </c>
      <c r="AC642" s="21" t="str">
        <f t="shared" si="3"/>
        <v>M3-G-5a-I-2-EN</v>
      </c>
      <c r="AD642" s="20" t="s">
        <v>47</v>
      </c>
      <c r="AE642" s="23"/>
      <c r="AF642" s="41"/>
      <c r="AG642" s="9" t="s">
        <v>49</v>
      </c>
    </row>
    <row r="643" ht="112.5" customHeight="1">
      <c r="A643" s="9" t="s">
        <v>3194</v>
      </c>
      <c r="B643" s="77" t="s">
        <v>3195</v>
      </c>
      <c r="C643" s="23" t="s">
        <v>35</v>
      </c>
      <c r="D643" s="10" t="s">
        <v>36</v>
      </c>
      <c r="E643" s="11"/>
      <c r="F643" s="22" t="s">
        <v>3204</v>
      </c>
      <c r="G643" s="22"/>
      <c r="H643" s="24"/>
      <c r="I643" s="23" t="s">
        <v>428</v>
      </c>
      <c r="J643" s="11" t="s">
        <v>3197</v>
      </c>
      <c r="K643" s="24" t="s">
        <v>113</v>
      </c>
      <c r="L643" s="24" t="s">
        <v>113</v>
      </c>
      <c r="M643" s="23" t="s">
        <v>42</v>
      </c>
      <c r="N643" s="22" t="s">
        <v>3198</v>
      </c>
      <c r="O643" s="22" t="s">
        <v>3205</v>
      </c>
      <c r="P643" s="18"/>
      <c r="Q643" s="21"/>
      <c r="R643" s="18"/>
      <c r="S643" s="18"/>
      <c r="T643" s="18"/>
      <c r="U643" s="18"/>
      <c r="V643" s="18"/>
      <c r="W643" s="18"/>
      <c r="X643" s="21"/>
      <c r="Y643" s="20" t="s">
        <v>3142</v>
      </c>
      <c r="Z643" s="13" t="str">
        <f t="shared" si="1"/>
        <v>{
  "id": "M3-G-5a-I-3-EN",
  "stimulus": "&lt;p&gt;Drag the symmetric half of this drawing.&lt;/p&gt;",
  "feedback": "&lt;p&gt;The pine tree is symmetrical if its halves coincide when it is folded along an axis of symmetry.&lt;/p&gt;",
  "hint": "&lt;p&gt;A figure has symmetry if, when folded by an axis, its halves coincide.&lt;/p&gt;",
  "seed": {
    "parameters": [],
    "calculated": [
      {
        "name": "A1",
        "label": "&lt;img src=\"https://blueberry-assets.oneclick.es/M5_G_2a_12.svg\" style=\"width:131px\"&gt;"
      },
      {
        "name": "A2",
        "label": "&lt;img src=\"https://blueberry-assets.oneclick.es/M5_G_2a_13.svg\" style=\"width:131px\"&gt;",
        "incorrect": true
      },
      {
        "name": "A3",
        "label": "&lt;img src=\"https://blueberry-assets.oneclick.es/M5_G_2a_14.svg\" style=\"width:131px\"&gt;",
        "incorrect": true
      },
      {
        "name": "A4",
        "label": "&lt;img src=\"https://blueberry-assets.oneclick.es/M5_G_2a_15.svg\" style=\"width:131px\"&gt;",
        "incorrect": true
      }
    ],
    "uniques": true
  },
  "algorithm": {
    "name": "labelImage",
    "template": "LabelImageDragDropV2",
    "params": {
      "image": {
        "src": "https://blueberry-assets.oneclick.es/M5_G_2a_11.png",
        "width": 260,
        "height": 260,
        "alt": "",
        "title": "",
        "percent": 1
      },
      "responses": [
        {
          "x": 130,
          "y": 0,
          "z": 15,
          "width": 130,
          "height": 260,
          "pointer": ""
        }
      ],
      "fontSize": 10
    }
  }
}</v>
      </c>
      <c r="AA643" s="8" t="s">
        <v>3206</v>
      </c>
      <c r="AB643" s="21" t="str">
        <f t="shared" si="2"/>
        <v>M3-G-5a-I-3</v>
      </c>
      <c r="AC643" s="21" t="str">
        <f t="shared" si="3"/>
        <v>M3-G-5a-I-3-EN</v>
      </c>
      <c r="AD643" s="20" t="s">
        <v>47</v>
      </c>
      <c r="AE643" s="23"/>
      <c r="AF643" s="41"/>
      <c r="AG643" s="9" t="s">
        <v>49</v>
      </c>
    </row>
    <row r="644" ht="112.5" customHeight="1">
      <c r="A644" s="9" t="s">
        <v>3194</v>
      </c>
      <c r="B644" s="77" t="s">
        <v>3195</v>
      </c>
      <c r="C644" s="9" t="s">
        <v>50</v>
      </c>
      <c r="D644" s="10" t="s">
        <v>36</v>
      </c>
      <c r="E644" s="11"/>
      <c r="F644" s="13" t="s">
        <v>3207</v>
      </c>
      <c r="G644" s="13"/>
      <c r="H644" s="19"/>
      <c r="I644" s="11" t="s">
        <v>428</v>
      </c>
      <c r="J644" s="11" t="s">
        <v>2483</v>
      </c>
      <c r="K644" s="12" t="s">
        <v>113</v>
      </c>
      <c r="L644" s="12" t="s">
        <v>113</v>
      </c>
      <c r="M644" s="11" t="s">
        <v>42</v>
      </c>
      <c r="N644" s="22" t="s">
        <v>3198</v>
      </c>
      <c r="O644" s="77" t="s">
        <v>3208</v>
      </c>
      <c r="P644" s="18"/>
      <c r="Q644" s="21"/>
      <c r="R644" s="18"/>
      <c r="S644" s="18"/>
      <c r="T644" s="18"/>
      <c r="U644" s="18"/>
      <c r="V644" s="18"/>
      <c r="W644" s="18"/>
      <c r="X644" s="19"/>
      <c r="Y644" s="20" t="s">
        <v>3142</v>
      </c>
      <c r="Z644" s="13" t="str">
        <f t="shared" si="1"/>
        <v>{
    "id": "M3-G-5a-E-1-EN",
    "stimulus": "&lt;p&gt;During a walk in the forest, a group of friends took some photographs. When they looked at them later, they realised some of them could be divided into two symmetric halves. Select which of these pictures are symmetric.&lt;/p&gt;",
    "hint": "&lt;p&gt;An image is symmetric if its halves coincide when it is folded along an axis of symmetry.&lt;/p &gt;",
    "feedback": "&lt;p&gt;An image is symmetric if its halves coincide when it is folded along an axis of symmetry.&lt;/p&gt;",
    "seed": {
        "parameters": [],
        "calculated": [
            {
                "name": "A1",
                "label": "&lt;img src=\"https://blueberry-assets.oneclick.es/M5_G_2a_34.svg\" style=\"width:300px\"&gt;"
            },
            {
                "name": "A2",
                "label": "&lt;img src=\"https://blueberry-assets.oneclick.es/M5_G_2a_35.svg\" style=\"width:300px\"&gt;"
            },
            {
                "name": "A3",
                "label": "&lt;img src=\"https://blueberry-assets.oneclick.es/M5_G_2a_36.svg\" style=\"width:300px\"&gt;"
            },
            {
                "name": "A4",
                "label": "&lt;img src=\"https://blueberry-assets.oneclick.es/M5_G_2a_37.svg\" style=\"width:300px\"&gt;"
            },
            {
                "name": "TO 5",
                "label": "&lt;img src=\"https://blueberry-assets.oneclick.es/M5_G_2a_38.svg\" style=\"width:300px\"&gt;",
                "incorrect": true
            },
            {
                "name": "A6",
                "label": "&lt;img src=\"https://blueberry-assets.oneclick.es/M5_G_2a_39.svg\" style=\"width:300px\"&gt;",
                "incorrect": true
            },
            {
                "name": "A7",
                "label": "&lt;img src=\"https://blueberry-assets.oneclick.es/M5_G_2a_40.svg\" style=\"width:200px\"&gt;",
                "incorrect": true
            }
        ],
        "uniques": true
    },
    "algorithm": {
        "name": "trueFalse",
        "template": "Multiple choice - multiple responses",
        "params": {
            "countCorrect": 2,
            "countIncorrect": 1,
            "showCheckIcon": false,
            "columns": 3
        }
    }
}</v>
      </c>
      <c r="AA644" s="8" t="s">
        <v>3209</v>
      </c>
      <c r="AB644" s="21" t="str">
        <f t="shared" si="2"/>
        <v>M3-G-5a-E-1</v>
      </c>
      <c r="AC644" s="21" t="str">
        <f t="shared" si="3"/>
        <v>M3-G-5a-E-1-EN</v>
      </c>
      <c r="AD644" s="20" t="s">
        <v>47</v>
      </c>
      <c r="AE644" s="9"/>
      <c r="AF644" s="41"/>
      <c r="AG644" s="9" t="s">
        <v>49</v>
      </c>
    </row>
    <row r="645" ht="112.5" customHeight="1">
      <c r="A645" s="9" t="s">
        <v>3194</v>
      </c>
      <c r="B645" s="77" t="s">
        <v>3195</v>
      </c>
      <c r="C645" s="9" t="s">
        <v>50</v>
      </c>
      <c r="D645" s="10" t="s">
        <v>36</v>
      </c>
      <c r="E645" s="11"/>
      <c r="F645" s="13" t="s">
        <v>3210</v>
      </c>
      <c r="G645" s="13"/>
      <c r="H645" s="18"/>
      <c r="I645" s="20"/>
      <c r="J645" s="20" t="s">
        <v>3065</v>
      </c>
      <c r="K645" s="12" t="s">
        <v>113</v>
      </c>
      <c r="L645" s="12" t="s">
        <v>113</v>
      </c>
      <c r="M645" s="11" t="s">
        <v>42</v>
      </c>
      <c r="N645" s="22" t="s">
        <v>3198</v>
      </c>
      <c r="O645" s="77" t="s">
        <v>3208</v>
      </c>
      <c r="P645" s="18"/>
      <c r="Q645" s="21"/>
      <c r="R645" s="18"/>
      <c r="S645" s="18"/>
      <c r="T645" s="18"/>
      <c r="U645" s="18"/>
      <c r="V645" s="18"/>
      <c r="W645" s="18"/>
      <c r="X645" s="21"/>
      <c r="Y645" s="20" t="s">
        <v>3142</v>
      </c>
      <c r="Z645" s="13" t="str">
        <f t="shared" si="1"/>
        <v>{
    "id": "M3-G-5a-E-2-EN",
    "stimulus": "&lt;p&gt;Select which of the following images of famous buildings are symmetric.&lt;/p&gt;",
    "hint": "&lt;p&gt;A figure has symmetry if, when folded by an axis, its halves coincide.&lt;/p&gt;",
    "feedback": "&lt;p&gt;An image is symmetric if its halves coincide when it is folded along an axis of symmetry.&lt;/p&gt;",
    "seed": {
        "parameters": [],
        "calculated": [
            {
                "name": "A1",
                "label": "&lt;img src=\"https://blueberry-assets.oneclick.es/M3_G_5a_41.svg\" width=\"300\"&gt;&lt;/img&gt;"
            },
            {
                "name": "A2",
                "label": "&lt;img src=\"https://blueberry-assets.oneclick.es/M3_G_5a_42.svg\" width=\"300\"&gt;&lt;/img&gt;"
            },
            {
                "name": "A3",
                "label": "&lt;img src=\"https://blueberry-assets.oneclick.es/M3_G_5a_43.svg\" width=\"300\"&gt;&lt;/img&gt;"
            },
            {
                "name": "A4",
                "label": "&lt;img src=\"https://blueberry-assets.oneclick.es/M3_G_5a_44.svg\" width=\"300\"&gt;&lt;/img&gt;",
                "incorrect": true
            },
            {
                "name": "A5",
                "label": "&lt;img src=\"https://blueberry-assets.oneclick.es/M3_G_5a_45.svg\" width=\"300\"&gt;&lt;/img&gt;",
                "incorrect": true
            },
            {
                "name": "A6",
                "label": "&lt;img src=\"https://blueberry-assets.oneclick.es/M3_G_5a_46.svg\" width=\"300\"&gt;&lt;/img&gt;",
                "incorrect": true
            }
        ],
        "uniques": true
    },
    "algorithm": {
        "name": "trueFalse",
        "template": "Multiple choice – multiple response",
        "params": {
            "countCorrect": 2,
            "countIncorrect": 2,
            "showCheckIcon": false,
            "columns": 4
        }
    }
}</v>
      </c>
      <c r="AA645" s="8" t="s">
        <v>3211</v>
      </c>
      <c r="AB645" s="21" t="str">
        <f t="shared" si="2"/>
        <v>M3-G-5a-E-2</v>
      </c>
      <c r="AC645" s="21" t="str">
        <f t="shared" si="3"/>
        <v>M3-G-5a-E-2-EN</v>
      </c>
      <c r="AD645" s="20" t="s">
        <v>47</v>
      </c>
      <c r="AE645" s="23"/>
      <c r="AF645" s="41"/>
      <c r="AG645" s="9" t="s">
        <v>49</v>
      </c>
    </row>
    <row r="646" ht="112.5" customHeight="1">
      <c r="A646" s="9" t="s">
        <v>3194</v>
      </c>
      <c r="B646" s="77" t="s">
        <v>3195</v>
      </c>
      <c r="C646" s="9" t="s">
        <v>50</v>
      </c>
      <c r="D646" s="10" t="s">
        <v>36</v>
      </c>
      <c r="E646" s="11"/>
      <c r="F646" s="22" t="s">
        <v>3212</v>
      </c>
      <c r="G646" s="22"/>
      <c r="H646" s="18"/>
      <c r="I646" s="20"/>
      <c r="J646" s="20" t="s">
        <v>3065</v>
      </c>
      <c r="K646" s="12" t="s">
        <v>113</v>
      </c>
      <c r="L646" s="12" t="s">
        <v>113</v>
      </c>
      <c r="M646" s="11" t="s">
        <v>42</v>
      </c>
      <c r="N646" s="22" t="s">
        <v>3198</v>
      </c>
      <c r="O646" s="77" t="s">
        <v>3208</v>
      </c>
      <c r="P646" s="18"/>
      <c r="Q646" s="21"/>
      <c r="R646" s="18"/>
      <c r="S646" s="18"/>
      <c r="T646" s="18"/>
      <c r="U646" s="18"/>
      <c r="V646" s="18"/>
      <c r="W646" s="18"/>
      <c r="X646" s="21"/>
      <c r="Y646" s="20" t="s">
        <v>3142</v>
      </c>
      <c r="Z646" s="13" t="str">
        <f t="shared" si="1"/>
        <v>{
    "id": "M3-G-5a-E-3-EN",
    "stimulus": "&lt;p&gt;Look at the following tiles and select the one that is symmetric.&lt;/p&gt;",
    "hint": "&lt;p&gt;A figure has symmetry if, when folded by an axis, its halves coincide.&lt;/p&gt;",
    "feedback": "&lt;p&gt;An image is symmetric if its halves coincide when it is folded along an axis of symmetry.&lt;/p&gt;",
    "seed": {
        "parameters": [],
        "calculated": [
            {
                "name": "A1",
                "label": "&lt;div style=\"display:flex; justify-content:center;\"&gt;&lt;img src=\"https://blueberry-assets.oneclick.es/M3_G_5a_47.svg\" width=\"300\"&gt;&lt;/img&gt;&lt;/div&gt;"
            },
            {
                "name": "A2",
                "label": "&lt;div style=\"display:flex; justify-content:center;\"&gt;&lt;img src=\"https://blueberry-assets.oneclick.es/M3_G_5a_48.svg\" width=\"300\"&gt;&lt;/img&gt;&lt;/div&gt;"
            },
            {
                "name": "A3",
                "label": "&lt;div style=\"display:flex; justify-content:center;\"&gt;&lt;img src=\"https://blueberry-assets.oneclick.es/M3_G_5a_49.svg\" width=\"300\"&gt;&lt;/img&gt;&lt;/div&gt;",
                "incorrect": true
            },
            {
                "name": "A4",
                "label": "&lt;div style=\"display:flex; justify-content:center;\"&gt;&lt;img src=\"https://blueberry-assets.oneclick.es/M3_G_5a_50.svg\" width=\"300\"&gt;&lt;/img&gt;&lt;/div&gt;",
                "incorrect": true
            },
            {
                "name": "A5",
                "label": "&lt;div style=\"display:flex; justify-content:center;\"&gt;&lt;img src=\"https://blueberry-assets.oneclick.es/M3_G_5a_51.svg\" width=\"300\"&gt;&lt;/img&gt;&lt;/div&gt;",
                "incorrect": true
            }
        ],
        "uniques": true
    },
    "algorithm": {
        "name": "trueFalse",
        "template": "Multiple choice – standard",
        "params": {
            "countCorrect": 1,
            "countIncorrect": 2,
            "showCheckIcon": false,
            "columns": 3
        }
    }
}</v>
      </c>
      <c r="AA646" s="8" t="s">
        <v>3213</v>
      </c>
      <c r="AB646" s="21" t="str">
        <f t="shared" si="2"/>
        <v>M3-G-5a-E-3</v>
      </c>
      <c r="AC646" s="21" t="str">
        <f t="shared" si="3"/>
        <v>M3-G-5a-E-3-EN</v>
      </c>
      <c r="AD646" s="20" t="s">
        <v>47</v>
      </c>
      <c r="AE646" s="23"/>
      <c r="AF646" s="41"/>
      <c r="AG646" s="9" t="s">
        <v>49</v>
      </c>
    </row>
    <row r="647" ht="112.5" customHeight="1">
      <c r="A647" s="9" t="s">
        <v>3214</v>
      </c>
      <c r="B647" s="77" t="s">
        <v>3215</v>
      </c>
      <c r="C647" s="23" t="s">
        <v>35</v>
      </c>
      <c r="D647" s="10" t="s">
        <v>36</v>
      </c>
      <c r="E647" s="11"/>
      <c r="F647" s="12" t="s">
        <v>3216</v>
      </c>
      <c r="G647" s="12"/>
      <c r="H647" s="19" t="s">
        <v>3217</v>
      </c>
      <c r="I647" s="11" t="s">
        <v>428</v>
      </c>
      <c r="J647" s="20" t="s">
        <v>309</v>
      </c>
      <c r="K647" s="12" t="s">
        <v>113</v>
      </c>
      <c r="L647" s="12" t="s">
        <v>113</v>
      </c>
      <c r="M647" s="11" t="s">
        <v>42</v>
      </c>
      <c r="N647" s="12" t="s">
        <v>3218</v>
      </c>
      <c r="O647" s="12" t="s">
        <v>3219</v>
      </c>
      <c r="P647" s="18"/>
      <c r="Q647" s="21"/>
      <c r="R647" s="18"/>
      <c r="S647" s="18"/>
      <c r="T647" s="18"/>
      <c r="U647" s="18"/>
      <c r="V647" s="18"/>
      <c r="W647" s="18"/>
      <c r="X647" s="21"/>
      <c r="Y647" s="20" t="s">
        <v>3142</v>
      </c>
      <c r="Z647" s="13" t="str">
        <f t="shared" si="1"/>
        <v>{
    "id": "M3-G-5b-I-1-EN",
    "stimulus": "&lt;p&gt;Selects the images on which an axis of symmetry has been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"TO 5",
                "label": "{{function}}",
                "function": "&lt;img src=\"https://blueberry-assets.oneclick.es/M3_G_5b_8.svg\" width=\"300\"&gt;&lt;/img&gt;",
                "incorrect": true
            }
        ],
        "uniques": true
    },
    "algorithm": {
        "name": "trueFalse",
        "template": "Multiple choice – standard",
        "params": {
            "countCorrect": 1,
            "countIncorrect": 2,
            "showCheckIcon": false,
            "columns": 3
        }
    }
}</v>
      </c>
      <c r="AA647" s="8" t="s">
        <v>3220</v>
      </c>
      <c r="AB647" s="21" t="str">
        <f t="shared" si="2"/>
        <v>M3-G-5b-I-1</v>
      </c>
      <c r="AC647" s="21" t="str">
        <f t="shared" si="3"/>
        <v>M3-G-5b-I-1-EN</v>
      </c>
      <c r="AD647" s="20" t="s">
        <v>47</v>
      </c>
      <c r="AE647" s="23"/>
      <c r="AF647" s="41"/>
      <c r="AG647" s="9" t="s">
        <v>49</v>
      </c>
    </row>
    <row r="648" ht="112.5" customHeight="1">
      <c r="A648" s="9" t="s">
        <v>3214</v>
      </c>
      <c r="B648" s="77" t="s">
        <v>3215</v>
      </c>
      <c r="C648" s="23" t="s">
        <v>50</v>
      </c>
      <c r="D648" s="10" t="s">
        <v>36</v>
      </c>
      <c r="E648" s="11"/>
      <c r="F648" s="13" t="s">
        <v>3221</v>
      </c>
      <c r="G648" s="13"/>
      <c r="H648" s="19" t="s">
        <v>3222</v>
      </c>
      <c r="I648" s="11" t="s">
        <v>428</v>
      </c>
      <c r="J648" s="20" t="s">
        <v>309</v>
      </c>
      <c r="K648" s="12" t="s">
        <v>113</v>
      </c>
      <c r="L648" s="12" t="s">
        <v>113</v>
      </c>
      <c r="M648" s="11" t="s">
        <v>42</v>
      </c>
      <c r="N648" s="12" t="s">
        <v>3218</v>
      </c>
      <c r="O648" s="12" t="s">
        <v>3219</v>
      </c>
      <c r="P648" s="18"/>
      <c r="Q648" s="21"/>
      <c r="R648" s="18"/>
      <c r="S648" s="18"/>
      <c r="T648" s="18"/>
      <c r="U648" s="18"/>
      <c r="V648" s="18"/>
      <c r="W648" s="18"/>
      <c r="X648" s="21"/>
      <c r="Y648" s="20" t="s">
        <v>3142</v>
      </c>
      <c r="Z648" s="13" t="str">
        <f t="shared" si="1"/>
        <v>{
    "id": "M3-G-5b-E-1-EN",
    "stimulus": "&lt;p&gt;Select the square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"TO 5",
                "label": "{{function}}",
                "function": "&lt;img src=\"https://blueberry-assets.oneclick.es/M3_G_5b_14.svg\" width=\"300\"&gt;&lt;/img&gt;",
                "incorrect": true
            }
        ],
        "uniques": true
    },
    "algorithm": {
        "name": "trueFalse",
        "template": "Multiple choice – standard",
        "params": {
            "countCorrect": 1,
            "countIncorrect": 2,
            "showCheckIcon": false,
            "columns": 3
        }
    }
}</v>
      </c>
      <c r="AA648" s="8" t="s">
        <v>3223</v>
      </c>
      <c r="AB648" s="21" t="str">
        <f t="shared" si="2"/>
        <v>M3-G-5b-E-1</v>
      </c>
      <c r="AC648" s="21" t="str">
        <f t="shared" si="3"/>
        <v>M3-G-5b-E-1-EN</v>
      </c>
      <c r="AD648" s="20" t="s">
        <v>47</v>
      </c>
      <c r="AE648" s="23"/>
      <c r="AF648" s="41"/>
      <c r="AG648" s="9" t="s">
        <v>49</v>
      </c>
    </row>
    <row r="649" ht="112.5" customHeight="1">
      <c r="A649" s="9" t="s">
        <v>3214</v>
      </c>
      <c r="B649" s="77" t="s">
        <v>3215</v>
      </c>
      <c r="C649" s="23" t="s">
        <v>50</v>
      </c>
      <c r="D649" s="10" t="s">
        <v>36</v>
      </c>
      <c r="E649" s="11"/>
      <c r="F649" s="12" t="s">
        <v>3224</v>
      </c>
      <c r="G649" s="12"/>
      <c r="H649" s="19"/>
      <c r="I649" s="11" t="s">
        <v>428</v>
      </c>
      <c r="J649" s="20" t="s">
        <v>309</v>
      </c>
      <c r="K649" s="12" t="s">
        <v>113</v>
      </c>
      <c r="L649" s="12" t="s">
        <v>113</v>
      </c>
      <c r="M649" s="11" t="s">
        <v>42</v>
      </c>
      <c r="N649" s="12" t="s">
        <v>3218</v>
      </c>
      <c r="O649" s="12" t="s">
        <v>3219</v>
      </c>
      <c r="P649" s="18"/>
      <c r="Q649" s="21"/>
      <c r="R649" s="18"/>
      <c r="S649" s="18"/>
      <c r="T649" s="18"/>
      <c r="U649" s="18"/>
      <c r="V649" s="18"/>
      <c r="W649" s="18"/>
      <c r="X649" s="21"/>
      <c r="Y649" s="20" t="s">
        <v>3142</v>
      </c>
      <c r="Z649" s="13" t="str">
        <f t="shared" si="1"/>
        <v>{
    "id": "M3-G-5b-E-2-EN",
    "stimulus": "&lt;p&gt;Select the rhombus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"TO 5",
                "label": "{{function}}",
                "function": "&lt;img src=\"https://blueberry-assets.oneclick.es/M3_G_5b_20.svg\" width=\"300\"&gt;&lt;/img&gt;",
                "incorrect": true
            }
        ],
        "uniques": true
    },
    "algorithm": {
        "name": "trueFalse",
        "template": "Multiple choice – standard",
        "params": {
            "countCorrect": 1,
            "countIncorrect": 2,
            "showCheckIcon": false,
            "columns": 3
        }
    }
}</v>
      </c>
      <c r="AA649" s="8" t="s">
        <v>3225</v>
      </c>
      <c r="AB649" s="21" t="str">
        <f t="shared" si="2"/>
        <v>M3-G-5b-E-2</v>
      </c>
      <c r="AC649" s="21" t="str">
        <f t="shared" si="3"/>
        <v>M3-G-5b-E-2-EN</v>
      </c>
      <c r="AD649" s="20" t="s">
        <v>47</v>
      </c>
      <c r="AE649" s="23"/>
      <c r="AF649" s="41"/>
      <c r="AG649" s="9" t="s">
        <v>49</v>
      </c>
    </row>
    <row r="650" ht="112.5" customHeight="1">
      <c r="A650" s="9" t="s">
        <v>3214</v>
      </c>
      <c r="B650" s="77" t="s">
        <v>3215</v>
      </c>
      <c r="C650" s="23" t="s">
        <v>50</v>
      </c>
      <c r="D650" s="10" t="s">
        <v>36</v>
      </c>
      <c r="E650" s="11"/>
      <c r="F650" s="12" t="s">
        <v>3226</v>
      </c>
      <c r="G650" s="12"/>
      <c r="H650" s="19"/>
      <c r="I650" s="11" t="s">
        <v>428</v>
      </c>
      <c r="J650" s="20" t="s">
        <v>309</v>
      </c>
      <c r="K650" s="12" t="s">
        <v>113</v>
      </c>
      <c r="L650" s="12" t="s">
        <v>113</v>
      </c>
      <c r="M650" s="11" t="s">
        <v>42</v>
      </c>
      <c r="N650" s="12" t="s">
        <v>3218</v>
      </c>
      <c r="O650" s="12" t="s">
        <v>3219</v>
      </c>
      <c r="P650" s="18"/>
      <c r="Q650" s="21"/>
      <c r="R650" s="18"/>
      <c r="S650" s="18"/>
      <c r="T650" s="18"/>
      <c r="U650" s="18"/>
      <c r="V650" s="18"/>
      <c r="W650" s="18"/>
      <c r="X650" s="21"/>
      <c r="Y650" s="20" t="s">
        <v>3142</v>
      </c>
      <c r="Z650" s="13" t="str">
        <f t="shared" si="1"/>
        <v>{
    "id": "M3-G-5b-E-3-EN",
    "stimulus": "&lt;p&gt;Select the circle in which the axis of symmetry is correctly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"TO 5",
                "label": "{{function}}",
                "function": "&lt;img src=\"https://blueberry-assets.oneclick.es/M3_G_5b_26.svg\" width=\"300\"&gt;&lt;/img&gt;",
                "incorrect": true
            }
        ],
        "uniques": true
    },
    "algorithm": {
        "name": "trueFalse",
        "template": "Multiple choice – standard",
        "params": {
            "countCorrect": 1,
            "countIncorrect": 2,
            "showCheckIcon": false,
            "columns": 3
        }
    }
}</v>
      </c>
      <c r="AA650" s="8" t="s">
        <v>3227</v>
      </c>
      <c r="AB650" s="21" t="str">
        <f t="shared" si="2"/>
        <v>M3-G-5b-E-3</v>
      </c>
      <c r="AC650" s="21" t="str">
        <f t="shared" si="3"/>
        <v>M3-G-5b-E-3-EN</v>
      </c>
      <c r="AD650" s="20" t="s">
        <v>47</v>
      </c>
      <c r="AE650" s="23"/>
      <c r="AF650" s="41"/>
      <c r="AG650" s="9" t="s">
        <v>49</v>
      </c>
    </row>
    <row r="651" ht="112.5" customHeight="1">
      <c r="A651" s="9" t="s">
        <v>3214</v>
      </c>
      <c r="B651" s="77" t="s">
        <v>3215</v>
      </c>
      <c r="C651" s="23" t="s">
        <v>50</v>
      </c>
      <c r="D651" s="10" t="s">
        <v>36</v>
      </c>
      <c r="E651" s="11"/>
      <c r="F651" s="13" t="s">
        <v>3228</v>
      </c>
      <c r="G651" s="13"/>
      <c r="H651" s="8"/>
      <c r="I651" s="23" t="s">
        <v>428</v>
      </c>
      <c r="J651" s="9" t="s">
        <v>309</v>
      </c>
      <c r="K651" s="24" t="s">
        <v>113</v>
      </c>
      <c r="L651" s="24" t="s">
        <v>113</v>
      </c>
      <c r="M651" s="23" t="s">
        <v>42</v>
      </c>
      <c r="N651" s="22" t="s">
        <v>3198</v>
      </c>
      <c r="O651" s="77" t="s">
        <v>3229</v>
      </c>
      <c r="P651" s="18"/>
      <c r="Q651" s="21"/>
      <c r="R651" s="18"/>
      <c r="S651" s="18"/>
      <c r="T651" s="18"/>
      <c r="U651" s="18"/>
      <c r="V651" s="18"/>
      <c r="W651" s="18"/>
      <c r="X651" s="21"/>
      <c r="Y651" s="20" t="s">
        <v>3142</v>
      </c>
      <c r="Z651" s="13" t="str">
        <f t="shared" si="1"/>
        <v>{
    "id": "M3-G-5b-E-4-EN",
    "stimulus": "&lt;p&gt;Select in which of these rectangles the axis of symmetry is correctly drawn.&lt;/p&gt;",
    "hint": "&lt;p&gt;A figure has symmetry if, when folded by an axis, its halves coincide.&lt;/p&gt;",
    "feedback": "&lt;p&gt;The rectangle is symmetric if its halves coincide when it is folded along an axis of symmetry.&lt;/p&gt;",
    "seed": {
        "parameters": [],
        "calculated": [
            {
                "name": "A1",
                "label": "&lt;div style=\"display:flex; justify-content:center;\"&gt;&lt;img src=\"https://blueberry-assets.oneclick.es/M3_G_5a_16.svg\" width=\"300\"&gt;&lt;/img&gt;&lt;/div&gt;"
            },
            {
                "name": "A2",
                "label": "&lt;div style=\"display:flex; justify-content:center;\"&gt;&lt;img src=\"https://blueberry-assets.oneclick.es/M3_G_5a_17.svg\" width=\"300\"&gt;&lt;/img&gt;&lt;/div&gt;"
            },
            {
                "name": "A3",
                "label": "&lt;div style=\"display:flex; justify-content:center;\"&gt;&lt;img src=\"https://blueberry-assets.oneclick.es/M3_G_5a_18.svg\" width=\"300\"&gt;&lt;/img&gt;&lt;/div&gt;",
                "incorrect": true
            },
            {
                "name": "A4",
                "label": "&lt;div style=\"display:flex; justify-content:center;\"&gt;&lt;img src=\"https://blueberry-assets.oneclick.es/M3_G_5a_19.svg\" width=\"300\"&gt;&lt;/img&gt;&lt;/div&gt;",
                "incorrect": true
            },
            {
                "name": "TO 5",
                "label": "&lt;div style=\"display:flex; justify-content:center;\"&gt;&lt;img src=\"https://blueberry-assets.oneclick.es/M3_G_5a_20.svg\" width=\"300\"&gt;&lt;/img&gt;&lt;/div&gt;",
                "incorrect": true
            },
            {
                "name": "A6",
                "label": "&lt;div style=\"display:flex; justify-content:center;\"&gt;&lt;img src=\"https://blueberry-assets.oneclick.es/M3_G_5a_21.svg\" width=\"300\"&gt;&lt;/img&gt;&lt;/div&gt;",
                "incorrect": true
            }
        ],
        "uniques": true
    },
    "algorithm": {
        "name": "trueFalse",
        "template": "Multiple choice – standard",
        "params": {
            "countCorrect": 1,
            "countIncorrect": 2,
            "showCheckIcon": false,
            "columns": 3
        }
    }
}</v>
      </c>
      <c r="AA651" s="8" t="s">
        <v>3230</v>
      </c>
      <c r="AB651" s="21" t="str">
        <f t="shared" si="2"/>
        <v>M3-G-5b-E-4</v>
      </c>
      <c r="AC651" s="21" t="str">
        <f t="shared" si="3"/>
        <v>M3-G-5b-E-4-EN</v>
      </c>
      <c r="AD651" s="20" t="s">
        <v>47</v>
      </c>
      <c r="AE651" s="23"/>
      <c r="AF651" s="41"/>
      <c r="AG651" s="9" t="s">
        <v>49</v>
      </c>
    </row>
    <row r="652" ht="112.5" customHeight="1">
      <c r="A652" s="9" t="s">
        <v>3214</v>
      </c>
      <c r="B652" s="77" t="s">
        <v>3215</v>
      </c>
      <c r="C652" s="23" t="s">
        <v>50</v>
      </c>
      <c r="D652" s="10" t="s">
        <v>36</v>
      </c>
      <c r="E652" s="11"/>
      <c r="F652" s="13" t="s">
        <v>3231</v>
      </c>
      <c r="G652" s="13"/>
      <c r="H652" s="8"/>
      <c r="I652" s="23" t="s">
        <v>428</v>
      </c>
      <c r="J652" s="9" t="s">
        <v>309</v>
      </c>
      <c r="K652" s="24" t="s">
        <v>113</v>
      </c>
      <c r="L652" s="24" t="s">
        <v>113</v>
      </c>
      <c r="M652" s="23" t="s">
        <v>42</v>
      </c>
      <c r="N652" s="22" t="s">
        <v>3198</v>
      </c>
      <c r="O652" s="77" t="s">
        <v>3232</v>
      </c>
      <c r="P652" s="18"/>
      <c r="Q652" s="21"/>
      <c r="R652" s="18"/>
      <c r="S652" s="18"/>
      <c r="T652" s="18"/>
      <c r="U652" s="18"/>
      <c r="V652" s="18"/>
      <c r="W652" s="18"/>
      <c r="X652" s="21"/>
      <c r="Y652" s="20" t="s">
        <v>3142</v>
      </c>
      <c r="Z652" s="13" t="str">
        <f t="shared" si="1"/>
        <v>{
    "id": "M3-G-5b-E-5-EN",
    "stimulus": "&lt;p&gt;Select in which of these trapezoids the axis of symmetry is correctly drawn.&lt;/p&gt;",
    "hint": "&lt;p&gt;A figure has symmetry if, when folded by an axis, its halves coincide.&lt;/p&gt;",
    "feedback": "&lt;p&gt;The trapezoid is symmetric if its halves coincide when it is folded along an axis of symmetry.&lt;/p&gt;",
    "seed": {
        "parameters": [],
        "calculated": [
            {
                "name": "A1",
                "label": "&lt;div style=\"display:flex; justify-content:center;\"&gt;&lt;img src=\"https://blueberry-assets.oneclick.es/M3_G_5a_22.svg\" width=\"300\"&gt;&lt;/img&gt;&lt;/div&gt;"
            },
            {
                "name": "A2",
                "label": "&lt;div style=\"display:flex; justify-content:center;\"&gt;&lt;img src=\"https://blueberry-assets.oneclick.es/M3_G_5a_23.svg\" width=\"300\"&gt;&lt;/img&gt;&lt;/div&gt;",
                "incorrect": true
            },
            {
                "name": "A3",
                "label": "&lt;div style=\"display:flex; justify-content:center;\"&gt;&lt;img src=\"https://blueberry-assets.oneclick.es/M3_G_5a_24.svg\" width=\"300\"&gt;&lt;/img&gt;&lt;/div&gt;",
                "incorrect": true
            },
            {
                "name": "A4",
                "label": "&lt;div style=\"display:flex; justify-content:center;\"&gt;&lt;img src=\"https://blueberry-assets.oneclick.es/M3_G_5a_25.svg\" width=\"300\"&gt;&lt;/img&gt;&lt;/div&gt;",
                "incorrect": true
            },
            {
                "name": "TO 5",
                "label": "&lt;div style=\"display:flex; justify-content:center;\"&gt;&lt;img src=\"https://blueberry-assets.oneclick.es/M3_G_5a_26.svg\" width=\"300\"&gt;&lt;/img&gt;&lt;/div&gt;",
                "incorrect": true
            },
            {
                "name": "A6",
                "label": "&lt;div style=\"display:flex; justify-content:center;\"&gt;&lt;img src=\"https://blueberry-assets.oneclick.es/M3_G_5a_27.svg\" width=\"300\"&gt;&lt;/img&gt;&lt;/div&gt;",
                "incorrect": true
            }
        ],
        "uniques": true
    },
    "algorithm": {
        "name": "trueFalse",
        "template": "Multiple choice – standard",
        "params": {
            "countCorrect": 1,
            "countIncorrect": 2,
            "showCheckIcon": false,
            "columns": 3
        }
    }
}</v>
      </c>
      <c r="AA652" s="8" t="s">
        <v>3233</v>
      </c>
      <c r="AB652" s="21" t="str">
        <f t="shared" si="2"/>
        <v>M3-G-5b-E-5</v>
      </c>
      <c r="AC652" s="21" t="str">
        <f t="shared" si="3"/>
        <v>M3-G-5b-E-5-EN</v>
      </c>
      <c r="AD652" s="20" t="s">
        <v>47</v>
      </c>
      <c r="AE652" s="23"/>
      <c r="AF652" s="41"/>
      <c r="AG652" s="9" t="s">
        <v>49</v>
      </c>
    </row>
    <row r="653" ht="112.5" customHeight="1">
      <c r="A653" s="9" t="s">
        <v>3214</v>
      </c>
      <c r="B653" s="77" t="s">
        <v>3215</v>
      </c>
      <c r="C653" s="23" t="s">
        <v>50</v>
      </c>
      <c r="D653" s="10" t="s">
        <v>36</v>
      </c>
      <c r="E653" s="11"/>
      <c r="F653" s="13" t="s">
        <v>3234</v>
      </c>
      <c r="G653" s="13"/>
      <c r="H653" s="8"/>
      <c r="I653" s="23" t="s">
        <v>428</v>
      </c>
      <c r="J653" s="9" t="s">
        <v>309</v>
      </c>
      <c r="K653" s="24" t="s">
        <v>113</v>
      </c>
      <c r="L653" s="24" t="s">
        <v>113</v>
      </c>
      <c r="M653" s="23" t="s">
        <v>42</v>
      </c>
      <c r="N653" s="22" t="s">
        <v>3198</v>
      </c>
      <c r="O653" s="77" t="s">
        <v>3235</v>
      </c>
      <c r="P653" s="18"/>
      <c r="Q653" s="21"/>
      <c r="R653" s="18"/>
      <c r="S653" s="18"/>
      <c r="T653" s="18"/>
      <c r="U653" s="18"/>
      <c r="V653" s="18"/>
      <c r="W653" s="18"/>
      <c r="X653" s="21"/>
      <c r="Y653" s="20" t="s">
        <v>3142</v>
      </c>
      <c r="Z653" s="13" t="str">
        <f t="shared" si="1"/>
        <v>{
    "id": "M3-G-5b-E-6-EN",
    "stimulus": "&lt;p&gt;Select in which of these hexagons the axis of symmetry is correctly drawn.&lt;/p&gt;",
    "hint": "&lt;p&gt;A figure has symmetry if, when folded by an axis, its halves coincide.&lt;/p&gt;",
    "feedback": "&lt;p&gt;The hexagon is symmetric if its halves coincide when it is folded along an axis of symmetry.&lt;/p&gt;",
    "seed": {
        "parameters": [],
        "calculated": [
            {
                "name": "A1",
                "label": "&lt;div style=\"display:flex; justify-content:center;\"&gt;&lt;img src=\"https://blueberry-assets.oneclick.es/M3_G_5a_28.svg\" width=\"300\"&gt;&lt;/img&gt;&lt;/div&gt;"
            },
            {
                "name": "A2",
                "label": "&lt;div style=\"display:flex; justify-content:center;\"&gt;&lt;img src=\"https://blueberry-assets.oneclick.es/M3_G_5a_29.svg\" width=\"300\"&gt;&lt;/img&gt;&lt;/div&gt;"
            },
            {
                "name": "A3",
                "label": "&lt;div style=\"display:flex; justify-content:center;\"&gt;&lt;img src=\"https://blueberry-assets.oneclick.es/M3_G_5a_30.svg\" width=\"300\"&gt;&lt;/img&gt;&lt;/div&gt;"
            },
            {
                "name": "A4",
                "label": "&lt;div style=\"display:flex; justify-content:center;\"&gt;&lt;img src=\"https://blueberry-assets.oneclick.es/M3_G_5a_31.svg\" width=\"300\"&gt;&lt;/img&gt;&lt;/div&gt;",
                "incorrect": true
            },
            {
                "name": "TO 5",
                "label": "&lt;div style=\"display:flex; justify-content:center;\"&gt;&lt;img src=\"https://blueberry-assets.oneclick.es/M3_G_5a_32.svg\" width=\"300\"&gt;&lt;/img&gt;&lt;/div&gt;",
                "incorrect": true
            },
            {
                "name": "A6",
                "label": "&lt;div style=\"display:flex; justify-content:center;\"&gt;&lt;img src=\"https://blueberry-assets.oneclick.es/M3_G_5a_33.svg\" width=\"300\"&gt;&lt;/img&gt;&lt;/div&gt;",
                "incorrect": true
            }
        ],
        "uniques": true
    },
    "algorithm": {
        "name": "trueFalse",
        "template": "Multiple choice – standard",
        "params": {
            "countCorrect": 1,
            "countIncorrect": 2,
            "showCheckIcon": false,
            "columns": 3
        }
    }
}</v>
      </c>
      <c r="AA653" s="8" t="s">
        <v>3236</v>
      </c>
      <c r="AB653" s="21" t="str">
        <f t="shared" si="2"/>
        <v>M3-G-5b-E-6</v>
      </c>
      <c r="AC653" s="21" t="str">
        <f t="shared" si="3"/>
        <v>M3-G-5b-E-6-EN</v>
      </c>
      <c r="AD653" s="20" t="s">
        <v>47</v>
      </c>
      <c r="AE653" s="23"/>
      <c r="AF653" s="41"/>
      <c r="AG653" s="9" t="s">
        <v>49</v>
      </c>
    </row>
    <row r="654" ht="112.5" customHeight="1">
      <c r="A654" s="9" t="s">
        <v>3214</v>
      </c>
      <c r="B654" s="77" t="s">
        <v>3215</v>
      </c>
      <c r="C654" s="23" t="s">
        <v>68</v>
      </c>
      <c r="D654" s="10" t="s">
        <v>36</v>
      </c>
      <c r="E654" s="11"/>
      <c r="F654" s="13" t="s">
        <v>3237</v>
      </c>
      <c r="G654" s="13"/>
      <c r="H654" s="19"/>
      <c r="I654" s="11" t="s">
        <v>428</v>
      </c>
      <c r="J654" s="20" t="s">
        <v>3065</v>
      </c>
      <c r="K654" s="19" t="s">
        <v>113</v>
      </c>
      <c r="L654" s="19" t="s">
        <v>113</v>
      </c>
      <c r="M654" s="21" t="s">
        <v>42</v>
      </c>
      <c r="N654" s="19" t="s">
        <v>3218</v>
      </c>
      <c r="O654" s="19" t="s">
        <v>3219</v>
      </c>
      <c r="P654" s="18"/>
      <c r="Q654" s="21"/>
      <c r="R654" s="18"/>
      <c r="S654" s="18"/>
      <c r="T654" s="18"/>
      <c r="U654" s="18"/>
      <c r="V654" s="18"/>
      <c r="W654" s="18"/>
      <c r="X654" s="21"/>
      <c r="Y654" s="20" t="s">
        <v>3142</v>
      </c>
      <c r="Z654" s="13" t="str">
        <f t="shared" si="1"/>
        <v>{
    "id": "M3-G-5b-A-1-EN",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src=\"https://blueberry-assets.oneclick.es/M3_G_5b_27.svg\" width=\"300\"&gt;&lt;/img&gt;"
            },
            {
                "name": "A2",
                "label": "{{function}}",
                "function": "&lt;img src=\"https://blueberry-assets.oneclick.es/M3_G_5b_28.svg\" width=\"300\"&gt;&lt;/img&gt;",
                "incorrect": true
            },
            {
                "name": "A3",
                "label": "{{function}}",
                "function": "&lt;img src=\"https://blueberry-assets.oneclick.es/M3_G_5b_29.svg\" width=\"300\"&gt;&lt;/img&gt;",
                "incorrect": true
            },
            {
                "name": "A4",
                "label": "{{function}}",
                "function": "&lt;img src=\"https://blueberry-assets.oneclick.es/M3_G_5b_30.svg\" width=\"300\"&gt;&lt;/img&gt;",
                "incorrect": true
            }
        ],
        "uniques": true
    },
    "algorithm": {
        "name": "trueFalse",
        "template": "Multiple choice – standard",
        "params": {
            "countCorrect": 1,
            "countIncorrect": 2,
            "showCheckIcon": false,
            "columns": 3
        }
    }
}</v>
      </c>
      <c r="AA654" s="8" t="s">
        <v>3238</v>
      </c>
      <c r="AB654" s="21" t="str">
        <f t="shared" si="2"/>
        <v>M3-G-5b-A-1</v>
      </c>
      <c r="AC654" s="21" t="str">
        <f t="shared" si="3"/>
        <v>M3-G-5b-A-1-EN</v>
      </c>
      <c r="AD654" s="20" t="s">
        <v>47</v>
      </c>
      <c r="AE654" s="23"/>
      <c r="AF654" s="41"/>
      <c r="AG654" s="9" t="s">
        <v>49</v>
      </c>
    </row>
    <row r="655" ht="112.5" customHeight="1">
      <c r="A655" s="9" t="s">
        <v>3214</v>
      </c>
      <c r="B655" s="77" t="s">
        <v>3215</v>
      </c>
      <c r="C655" s="23" t="s">
        <v>68</v>
      </c>
      <c r="D655" s="10" t="s">
        <v>36</v>
      </c>
      <c r="E655" s="11"/>
      <c r="F655" s="13" t="s">
        <v>3237</v>
      </c>
      <c r="G655" s="13"/>
      <c r="H655" s="19" t="s">
        <v>3239</v>
      </c>
      <c r="I655" s="11" t="s">
        <v>428</v>
      </c>
      <c r="J655" s="20" t="s">
        <v>3065</v>
      </c>
      <c r="K655" s="19" t="s">
        <v>113</v>
      </c>
      <c r="L655" s="19" t="s">
        <v>113</v>
      </c>
      <c r="M655" s="21" t="s">
        <v>42</v>
      </c>
      <c r="N655" s="19" t="s">
        <v>3218</v>
      </c>
      <c r="O655" s="19" t="s">
        <v>3219</v>
      </c>
      <c r="P655" s="18"/>
      <c r="Q655" s="21"/>
      <c r="R655" s="18"/>
      <c r="S655" s="18"/>
      <c r="T655" s="18"/>
      <c r="U655" s="18"/>
      <c r="V655" s="18"/>
      <c r="W655" s="18"/>
      <c r="X655" s="21"/>
      <c r="Y655" s="20" t="s">
        <v>3142</v>
      </c>
      <c r="Z655" s="13" t="str">
        <f t="shared" si="1"/>
        <v>{
    "id": "M3-G-5b-A-2-EN",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src=\"https://blueberry-assets.oneclick.es/M3_G_5b_31.svg\" width=\"300\"&gt;&lt;/img&gt;"
            },
            {
                "name": "A2",
                "label": "{{function}}",
                "function": "&lt;img src=\"https://blueberry-assets.oneclick.es/M3_G_5b_32.svg\" width=\"300\"&gt;&lt;/img&gt;",
                "incorrect": true
            },
            {
                "name": "A3",
                "label": "{{function}}",
                "function": "&lt;img src=\"https://blueberry-assets.oneclick.es/M3_G_5b_33.svg\" width=\"300\"&gt;&lt;/img&gt;",
                "incorrect": true
            },
            {
                "name": "A4",
                "label": "{{function}}",
                "function": "&lt;img src=\"https://blueberry-assets.oneclick.es/M3_G_5b_34.svg\" width=\"300\"&gt;&lt;/img&gt;",
                "incorrect": true
            }
        ],
        "uniques": true
    },
    "algorithm": {
        "name": "trueFalse",
        "template": "Multiple choice – standard",
        "params": {
            "countCorrect": 1,
            "countIncorrect": 2,
            "showCheckIcon": false,
            "columns": 3
        }
    }
}</v>
      </c>
      <c r="AA655" s="8" t="s">
        <v>3240</v>
      </c>
      <c r="AB655" s="21" t="str">
        <f t="shared" si="2"/>
        <v>M3-G-5b-A-2</v>
      </c>
      <c r="AC655" s="21" t="str">
        <f t="shared" si="3"/>
        <v>M3-G-5b-A-2-EN</v>
      </c>
      <c r="AD655" s="20" t="s">
        <v>47</v>
      </c>
      <c r="AE655" s="23"/>
      <c r="AF655" s="41"/>
      <c r="AG655" s="9" t="s">
        <v>49</v>
      </c>
    </row>
    <row r="656" ht="112.5" customHeight="1">
      <c r="A656" s="9" t="s">
        <v>3214</v>
      </c>
      <c r="B656" s="77" t="s">
        <v>3215</v>
      </c>
      <c r="C656" s="23" t="s">
        <v>68</v>
      </c>
      <c r="D656" s="10" t="s">
        <v>36</v>
      </c>
      <c r="E656" s="11"/>
      <c r="F656" s="13" t="s">
        <v>3237</v>
      </c>
      <c r="G656" s="13"/>
      <c r="H656" s="19" t="s">
        <v>3241</v>
      </c>
      <c r="I656" s="11" t="s">
        <v>428</v>
      </c>
      <c r="J656" s="20" t="s">
        <v>3065</v>
      </c>
      <c r="K656" s="19" t="s">
        <v>113</v>
      </c>
      <c r="L656" s="19" t="s">
        <v>113</v>
      </c>
      <c r="M656" s="21" t="s">
        <v>42</v>
      </c>
      <c r="N656" s="19" t="s">
        <v>3218</v>
      </c>
      <c r="O656" s="19" t="s">
        <v>3219</v>
      </c>
      <c r="P656" s="18"/>
      <c r="Q656" s="21"/>
      <c r="R656" s="18"/>
      <c r="S656" s="18"/>
      <c r="T656" s="18"/>
      <c r="U656" s="18"/>
      <c r="V656" s="18"/>
      <c r="W656" s="18"/>
      <c r="X656" s="21"/>
      <c r="Y656" s="20" t="s">
        <v>3142</v>
      </c>
      <c r="Z656" s="13" t="str">
        <f t="shared" si="1"/>
        <v>{
    "id": "M3-G-5b-A-3-EN",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src=\"https://blueberry-assets.oneclick.es/M3_G_5b_35.svg\" width=\"300\"&gt;&lt;/img&gt;"
            },
            {
                "name": "A2",
                "label": "{{function}}",
                "function": "&lt;img src=\"https://blueberry-assets.oneclick.es/M3_G_5b_36.svg\" width=\"300\"&gt;&lt;/img&gt;",
                "incorrect": true
            },
            {
                "name": "A3",
                "label": "{{function}}",
                "function": "&lt;img src=\"https://blueberry-assets.oneclick.es/M3_G_5b_37.svg\" width=\"300\"&gt;&lt;/img&gt;",
                "incorrect": true
            },
            {
                "name": "A4",
                "label": "{{function}}",
                "function": "&lt;img src=\"https://blueberry-assets.oneclick.es/M3_G_5b_38.svg\" width=\"300\"&gt;&lt;/img&gt;",
                "incorrect": true
            }
        ],
        "uniques": true
    },
    "algorithm": {
        "name": "trueFalse",
        "template": "Multiple choice – standard",
        "params": {
            "countCorrect": 1,
            "countIncorrect": 2,
            "showCheckIcon": false,
            "columns": 3
        }
    }
}</v>
      </c>
      <c r="AA656" s="8" t="s">
        <v>3242</v>
      </c>
      <c r="AB656" s="21" t="str">
        <f t="shared" si="2"/>
        <v>M3-G-5b-A-3</v>
      </c>
      <c r="AC656" s="21" t="str">
        <f t="shared" si="3"/>
        <v>M3-G-5b-A-3-EN</v>
      </c>
      <c r="AD656" s="20" t="s">
        <v>47</v>
      </c>
      <c r="AE656" s="23"/>
      <c r="AF656" s="41"/>
      <c r="AG656" s="9" t="s">
        <v>49</v>
      </c>
    </row>
    <row r="657" ht="112.5" customHeight="1">
      <c r="A657" s="9" t="s">
        <v>3214</v>
      </c>
      <c r="B657" s="77" t="s">
        <v>3215</v>
      </c>
      <c r="C657" s="23" t="s">
        <v>68</v>
      </c>
      <c r="D657" s="10" t="s">
        <v>36</v>
      </c>
      <c r="E657" s="11"/>
      <c r="F657" s="13" t="s">
        <v>3237</v>
      </c>
      <c r="G657" s="13"/>
      <c r="H657" s="19" t="s">
        <v>3243</v>
      </c>
      <c r="I657" s="11" t="s">
        <v>428</v>
      </c>
      <c r="J657" s="20" t="s">
        <v>3065</v>
      </c>
      <c r="K657" s="19" t="s">
        <v>113</v>
      </c>
      <c r="L657" s="19" t="s">
        <v>113</v>
      </c>
      <c r="M657" s="21" t="s">
        <v>42</v>
      </c>
      <c r="N657" s="19" t="s">
        <v>3218</v>
      </c>
      <c r="O657" s="19" t="s">
        <v>3219</v>
      </c>
      <c r="P657" s="18"/>
      <c r="Q657" s="21"/>
      <c r="R657" s="18"/>
      <c r="S657" s="18"/>
      <c r="T657" s="18"/>
      <c r="U657" s="18"/>
      <c r="V657" s="18"/>
      <c r="W657" s="18"/>
      <c r="X657" s="21"/>
      <c r="Y657" s="20" t="s">
        <v>3142</v>
      </c>
      <c r="Z657" s="13" t="str">
        <f t="shared" si="1"/>
        <v>{
    "id": "M3-G-5b-A-4-EN",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src=\"https://blueberry-assets.oneclick.es/M3_G_5b_39.svg\" width=\"300\"&gt;&lt;/img&gt;"
            },
            {
                "name": "A2",
                "label": "{{function}}",
                "function": "&lt;img src=\"https://blueberry-assets.oneclick.es/M3_G_5b_40.svg\" width=\"300\"&gt;&lt;/img&gt;",
                "incorrect": true
            },
            {
                "name": "A3",
                "label": "{{function}}",
                "function": "&lt;img src=\"https://blueberry-assets.oneclick.es/M3_G_5b_41.svg\" width=\"300\"&gt;&lt;/img&gt;",
                "incorrect": true
            },
            {
                "name": "A4",
                "label": "{{function}}",
                "function": "&lt;img src=\"https://blueberry-assets.oneclick.es/M3_G_5b_42.svg\" width=\"300\"&gt;&lt;/img&gt;",
                "incorrect": true
            }
        ],
        "uniques": true
    },
    "algorithm": {
        "name": "trueFalse",
        "template": "Multiple choice – standard",
        "params": {
            "countCorrect": 1,
            "countIncorrect": 2,
            "showCheckIcon": false,
            "columns": 3
        }
    }
}</v>
      </c>
      <c r="AA657" s="8" t="s">
        <v>3244</v>
      </c>
      <c r="AB657" s="21" t="str">
        <f t="shared" si="2"/>
        <v>M3-G-5b-A-4</v>
      </c>
      <c r="AC657" s="21" t="str">
        <f t="shared" si="3"/>
        <v>M3-G-5b-A-4-EN</v>
      </c>
      <c r="AD657" s="20" t="s">
        <v>47</v>
      </c>
      <c r="AE657" s="23"/>
      <c r="AF657" s="41"/>
      <c r="AG657" s="9" t="s">
        <v>49</v>
      </c>
    </row>
    <row r="658" ht="112.5" customHeight="1">
      <c r="A658" s="9" t="s">
        <v>3214</v>
      </c>
      <c r="B658" s="77" t="s">
        <v>3215</v>
      </c>
      <c r="C658" s="23" t="s">
        <v>68</v>
      </c>
      <c r="D658" s="10" t="s">
        <v>36</v>
      </c>
      <c r="E658" s="11"/>
      <c r="F658" s="13" t="s">
        <v>3237</v>
      </c>
      <c r="G658" s="13"/>
      <c r="H658" s="19" t="s">
        <v>3245</v>
      </c>
      <c r="I658" s="11" t="s">
        <v>428</v>
      </c>
      <c r="J658" s="20" t="s">
        <v>3065</v>
      </c>
      <c r="K658" s="19" t="s">
        <v>113</v>
      </c>
      <c r="L658" s="19" t="s">
        <v>113</v>
      </c>
      <c r="M658" s="21" t="s">
        <v>42</v>
      </c>
      <c r="N658" s="19" t="s">
        <v>3218</v>
      </c>
      <c r="O658" s="19" t="s">
        <v>3219</v>
      </c>
      <c r="P658" s="18"/>
      <c r="Q658" s="21"/>
      <c r="R658" s="18"/>
      <c r="S658" s="18"/>
      <c r="T658" s="18"/>
      <c r="U658" s="18"/>
      <c r="V658" s="18"/>
      <c r="W658" s="18"/>
      <c r="X658" s="21"/>
      <c r="Y658" s="20" t="s">
        <v>3142</v>
      </c>
      <c r="Z658" s="13" t="str">
        <f t="shared" si="1"/>
        <v>{
    "id": "M3-G-5b-A-5-EN",
    "stimulus": "&lt;p&gt;In which of these images is the axis of symmetry well traced?&lt;/p&gt;",
    "hint": "&lt;p&gt;An axis of symmetry divides a figure so that when folded along it, the halves of the figure coincide.&lt;/p&gt;",
    "feedback": "&lt;p&gt;An axis of symmetry divides a figure so that when folded along it, the halves of the figure coincide.&lt;/p&gt;",
    "seed": {
        "parameters": [],
        "calculated": [
            {
                "name": "A1",
                "label": "{{function}}",
                "function": "&lt;img src=\"https://blueberry-assets.oneclick.es/M3_G_5b_43.svg\" width=\"300\"&gt;&lt;/img&gt;"
            },
            {
                "name": "A2",
                "label": "{{function}}",
                "function": "&lt;img src=\"https://blueberry-assets.oneclick.es/M3_G_5b_44.svg\" width=\"300\"&gt;&lt;/img&gt;",
                "incorrect": true
            },
            {
                "name": "A3",
                "label": "{{function}}",
                "function": "&lt;img src=\"https://blueberry-assets.oneclick.es/M3_G_5b_45.svg\" width=\"300\"&gt;&lt;/img&gt;",
                "incorrect": true
            },
            {
                "name": "A4",
                "label": "{{function}}",
                "function": "&lt;img src=\"https://blueberry-assets.oneclick.es/M3_G_5b_46.svg\" width=\"300\"&gt;&lt;/img&gt;",
                "incorrect": true
            }
        ],
        "uniques": true
    },
    "algorithm": {
        "name": "trueFalse",
        "template": "Multiple choice – standard",
        "params": {
            "countCorrect": 1,
            "countIncorrect": 2,
            "showCheckIcon": false,
            "columns": 3
        }
    }
}</v>
      </c>
      <c r="AA658" s="8" t="s">
        <v>3246</v>
      </c>
      <c r="AB658" s="21" t="str">
        <f t="shared" si="2"/>
        <v>M3-G-5b-A-5</v>
      </c>
      <c r="AC658" s="21" t="str">
        <f t="shared" si="3"/>
        <v>M3-G-5b-A-5-EN</v>
      </c>
      <c r="AD658" s="20" t="s">
        <v>47</v>
      </c>
      <c r="AE658" s="23"/>
      <c r="AF658" s="41"/>
      <c r="AG658" s="9" t="s">
        <v>49</v>
      </c>
    </row>
    <row r="659" ht="112.5" customHeight="1">
      <c r="A659" s="9" t="s">
        <v>3247</v>
      </c>
      <c r="B659" s="77" t="s">
        <v>3248</v>
      </c>
      <c r="C659" s="9" t="s">
        <v>35</v>
      </c>
      <c r="D659" s="10" t="s">
        <v>36</v>
      </c>
      <c r="E659" s="11"/>
      <c r="F659" s="22" t="s">
        <v>3249</v>
      </c>
      <c r="G659" s="22"/>
      <c r="H659" s="68" t="s">
        <v>3250</v>
      </c>
      <c r="I659" s="23" t="s">
        <v>428</v>
      </c>
      <c r="J659" s="41" t="s">
        <v>3065</v>
      </c>
      <c r="K659" s="68" t="s">
        <v>113</v>
      </c>
      <c r="L659" s="68" t="s">
        <v>113</v>
      </c>
      <c r="M659" s="58" t="s">
        <v>42</v>
      </c>
      <c r="N659" s="59" t="s">
        <v>3251</v>
      </c>
      <c r="O659" s="33" t="s">
        <v>3252</v>
      </c>
      <c r="P659" s="18"/>
      <c r="Q659" s="21"/>
      <c r="R659" s="18"/>
      <c r="S659" s="18"/>
      <c r="T659" s="18"/>
      <c r="U659" s="18"/>
      <c r="V659" s="18"/>
      <c r="W659" s="18"/>
      <c r="X659" s="21"/>
      <c r="Y659" s="20" t="s">
        <v>3142</v>
      </c>
      <c r="Z659" s="13" t="str">
        <f t="shared" si="1"/>
        <v>{
    "id": "M3-G-5c-I-1-EN",
    "stimulus": "&lt;p&gt;Select the bottle formed by translating the one below.&lt;/p&gt;&lt;div style=\"display:flex; justify-content:center;\"&gt;&lt;img src=\"https://blueberry-assets.oneclick.es/M3_G_5c_1.svg\"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src=\"https://blueberry-assets.oneclick.es/M3_G_5c_2.svg\" width=\"300\"&gt;&lt;/img&gt;&lt;/div&gt;",
                "incorrect": true,
                "feedback": "&lt;p&gt;This bottle is rotated 90°.&lt;/p&gt;"
            },
            {
                "name": "A2",
                "label": "&lt;div style=\"display:flex; justify-content:center;\"&gt;&lt;img src=\"https://blueberry-assets.oneclick.es/M3_G_5c_3.svg\" width=\"300\"&gt;&lt;/img&gt;&lt;/div&gt;",
                "incorrect": true,
                "feedback": "&lt;p&gt;This bottle is symmetric to the original.&lt;/p&gt;"
            },
            {
                "name": "A3",
                "label": "&lt;div style=\"display:flex; justify-content:center;\"&gt;&lt;img src=\"https://blueberry-assets.oneclick.es/M3_G_5c_4.svg\" width=\"300\"&gt;&lt;/img&gt;&lt;/div&gt;"
            }
        ],
        "uniques": true
    },
    "algorithm": {
        "name": "trueFalse",
        "template": "Multiple choice – standard",
        "params": {
            "countCorrect": 1,
            "countIncorrect": 2,
            "showCheckIcon": false,
            "columns": 3
        }
    }
}</v>
      </c>
      <c r="AA659" s="8" t="s">
        <v>3253</v>
      </c>
      <c r="AB659" s="21" t="str">
        <f t="shared" si="2"/>
        <v>M3-G-5c-I-1</v>
      </c>
      <c r="AC659" s="21" t="str">
        <f t="shared" si="3"/>
        <v>M3-G-5c-I-1-EN</v>
      </c>
      <c r="AD659" s="20" t="s">
        <v>47</v>
      </c>
      <c r="AE659" s="23"/>
      <c r="AF659" s="41"/>
      <c r="AG659" s="9" t="s">
        <v>49</v>
      </c>
    </row>
    <row r="660" ht="112.5" customHeight="1">
      <c r="A660" s="9" t="s">
        <v>3247</v>
      </c>
      <c r="B660" s="77" t="s">
        <v>3248</v>
      </c>
      <c r="C660" s="9" t="s">
        <v>35</v>
      </c>
      <c r="D660" s="10" t="s">
        <v>36</v>
      </c>
      <c r="E660" s="11"/>
      <c r="F660" s="22" t="s">
        <v>3254</v>
      </c>
      <c r="G660" s="22"/>
      <c r="H660" s="68" t="s">
        <v>3250</v>
      </c>
      <c r="I660" s="23" t="s">
        <v>428</v>
      </c>
      <c r="J660" s="41" t="s">
        <v>3065</v>
      </c>
      <c r="K660" s="68" t="s">
        <v>113</v>
      </c>
      <c r="L660" s="68" t="s">
        <v>113</v>
      </c>
      <c r="M660" s="58" t="s">
        <v>42</v>
      </c>
      <c r="N660" s="59" t="s">
        <v>3251</v>
      </c>
      <c r="O660" s="33" t="s">
        <v>3255</v>
      </c>
      <c r="P660" s="18"/>
      <c r="Q660" s="21"/>
      <c r="R660" s="18"/>
      <c r="S660" s="18"/>
      <c r="T660" s="18"/>
      <c r="U660" s="18"/>
      <c r="V660" s="18"/>
      <c r="W660" s="18"/>
      <c r="X660" s="21"/>
      <c r="Y660" s="20" t="s">
        <v>3142</v>
      </c>
      <c r="Z660" s="13" t="str">
        <f t="shared" si="1"/>
        <v>{
    "id": "M3-G-5c-I-2-EN",
    "stimulus": "&lt;p&gt;Select the guinea pig formed by translating the one below.&lt;/p&gt;&lt;div style=\"display:flex; justify-content:center;\"&gt;&lt;img src=\"https://blueberry-assets.oneclick.es/M3_G_5c_5.svg\"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src=\"https://blueberry-assets.oneclick.es/M3_G_5c_6.svg\" width=\"300\"&gt;&lt;/img&gt;&lt;/div&gt;",
                "incorrect": true,
                "feedback": "&lt;p&gt;This guinea pig is rotated 90°.&lt;/p&gt;"
            },
            {
                "name": "A2",
                "label": "&lt;div style=\"display:flex; justify-content:center;\"&gt;&lt;img src=\"https://blueberry-assets.oneclick.es/M3_G_5c_7.svg\" width=\"300\"&gt;&lt;/img&gt;&lt;/div&gt;",
                "incorrect": true,
                "feedback": "&lt;p&gt;This guinea pig is symmetric to the original.&lt;/p&gt;"
            },
            {
                "name": "A3",
                "label": "&lt;div style=\"display:flex; justify-content:center;\"&gt;&lt;img src=\"https://blueberry-assets.oneclick.es/M3_G_5c_8.svg\" width=\"300\"&gt;&lt;/img&gt;&lt;/div&gt;"
            }
        ],
        "uniques": true
    },
    "algorithm": {
        "name": "trueFalse",
        "template": "Multiple choice – standard",
        "params": {
            "countCorrect": 1,
            "countIncorrect": 2,
            "showCheckIcon": false,
            "columns": 3
        }
    }
}</v>
      </c>
      <c r="AA660" s="8" t="s">
        <v>3256</v>
      </c>
      <c r="AB660" s="21" t="str">
        <f t="shared" si="2"/>
        <v>M3-G-5c-I-2</v>
      </c>
      <c r="AC660" s="21" t="str">
        <f t="shared" si="3"/>
        <v>M3-G-5c-I-2-EN</v>
      </c>
      <c r="AD660" s="20" t="s">
        <v>47</v>
      </c>
      <c r="AE660" s="23"/>
      <c r="AF660" s="41"/>
      <c r="AG660" s="9" t="s">
        <v>49</v>
      </c>
    </row>
    <row r="661" ht="112.5" customHeight="1">
      <c r="A661" s="9" t="s">
        <v>3247</v>
      </c>
      <c r="B661" s="77" t="s">
        <v>3248</v>
      </c>
      <c r="C661" s="9" t="s">
        <v>35</v>
      </c>
      <c r="D661" s="10" t="s">
        <v>36</v>
      </c>
      <c r="E661" s="11"/>
      <c r="F661" s="22" t="s">
        <v>3257</v>
      </c>
      <c r="G661" s="22"/>
      <c r="H661" s="68" t="s">
        <v>3250</v>
      </c>
      <c r="I661" s="23" t="s">
        <v>428</v>
      </c>
      <c r="J661" s="41" t="s">
        <v>3065</v>
      </c>
      <c r="K661" s="68" t="s">
        <v>113</v>
      </c>
      <c r="L661" s="68" t="s">
        <v>113</v>
      </c>
      <c r="M661" s="58" t="s">
        <v>42</v>
      </c>
      <c r="N661" s="59" t="s">
        <v>3251</v>
      </c>
      <c r="O661" s="59" t="s">
        <v>3258</v>
      </c>
      <c r="P661" s="18"/>
      <c r="Q661" s="21"/>
      <c r="R661" s="18"/>
      <c r="S661" s="18"/>
      <c r="T661" s="18"/>
      <c r="U661" s="18"/>
      <c r="V661" s="18"/>
      <c r="W661" s="18"/>
      <c r="X661" s="21"/>
      <c r="Y661" s="20" t="s">
        <v>3142</v>
      </c>
      <c r="Z661" s="13" t="str">
        <f t="shared" si="1"/>
        <v>{
    "id": "M3-G-5c-I-3-EN",
    "stimulus": "&lt;p&gt;Select the plane formed by translating the one below.&lt;/p&gt;&lt;div style=\"display:flex; justify-content:center;\"&gt;&lt;img src=\"https://blueberry-assets.oneclick.es/M3_G_5c_9.svg\" width=\"300\"&gt;&lt;/img&gt;&lt;/div&gt;",
    "hint": "&lt;p&gt;A translated image is one that is moved up, down, left, or right from its original position.&lt;/p&gt;",
    "feedback": "A translated image is one that is moved up, down, left, or right from its original position.",
    "seed": {
        "parameters": [],
        "calculated": [
            {
                "name": "A1",
                "label": "&lt;div style=\"display:flex; justify-content:center;\"&gt;&lt;img src=\"https://blueberry-assets.oneclick.es/M3_G_5c_10.svg\" width=\"300\"&gt;&lt;/img&gt;&lt;/div&gt;",
                "incorrect": true,
                "feedback": "&lt;p&gt;This plane is rotated 90°.&lt;/p&gt;"
            },
            {
                "name": "A2",
                "label": "&lt;div style=\"display:flex; justify-content:center;\"&gt;&lt;img src=\"https://blueberry-assets.oneclick.es/M3_G_5c_11.svg\" width=\"300\"&gt;&lt;/img&gt;&lt;/div&gt;",
                "incorrect": true,
                "feedback": "&lt;p&gt;This plane is symmetric to the original.&lt;/p&gt;"
            },
            {
                "name": "A3",
                "label": "&lt;div style=\"display:flex; justify-content:center;\"&gt;&lt;img src=\"https://blueberry-assets.oneclick.es/M3_G_5c_12_.svg\" width=\"300\"&gt;&lt;/img&gt;&lt;/div&gt;"
            }
        ],
        "uniques": true
    },
    "algorithm": {
        "name": "trueFalse",
        "template": "Multiple choice – standard",
        "params": {
            "countCorrect": 1,
            "countIncorrect": 2,
            "showCheckIcon": false,
            "columns": 3
        }
    }
}</v>
      </c>
      <c r="AA661" s="8" t="s">
        <v>3259</v>
      </c>
      <c r="AB661" s="21" t="str">
        <f t="shared" si="2"/>
        <v>M3-G-5c-I-3</v>
      </c>
      <c r="AC661" s="21" t="str">
        <f t="shared" si="3"/>
        <v>M3-G-5c-I-3-EN</v>
      </c>
      <c r="AD661" s="20" t="s">
        <v>47</v>
      </c>
      <c r="AE661" s="23"/>
      <c r="AF661" s="41"/>
      <c r="AG661" s="9" t="s">
        <v>49</v>
      </c>
    </row>
    <row r="662" ht="112.5" customHeight="1">
      <c r="A662" s="9" t="s">
        <v>3260</v>
      </c>
      <c r="B662" s="77" t="s">
        <v>3261</v>
      </c>
      <c r="C662" s="9" t="s">
        <v>35</v>
      </c>
      <c r="D662" s="10" t="s">
        <v>36</v>
      </c>
      <c r="E662" s="23"/>
      <c r="F662" s="22" t="s">
        <v>3262</v>
      </c>
      <c r="G662" s="22"/>
      <c r="H662" s="68" t="s">
        <v>3263</v>
      </c>
      <c r="I662" s="23" t="s">
        <v>428</v>
      </c>
      <c r="J662" s="41" t="s">
        <v>3065</v>
      </c>
      <c r="K662" s="68" t="s">
        <v>113</v>
      </c>
      <c r="L662" s="68" t="s">
        <v>113</v>
      </c>
      <c r="M662" s="41" t="s">
        <v>42</v>
      </c>
      <c r="N662" s="68" t="s">
        <v>3264</v>
      </c>
      <c r="O662" s="22" t="s">
        <v>3265</v>
      </c>
      <c r="P662" s="91"/>
      <c r="Q662" s="41"/>
      <c r="R662" s="91"/>
      <c r="S662" s="91"/>
      <c r="T662" s="91"/>
      <c r="U662" s="91"/>
      <c r="V662" s="91"/>
      <c r="W662" s="91"/>
      <c r="X662" s="41"/>
      <c r="Y662" s="9" t="s">
        <v>3142</v>
      </c>
      <c r="Z662" s="13" t="str">
        <f t="shared" si="1"/>
        <v>{
    "id": "M3-G-5d-I-1-EN",
    "stimulus": "&lt;p&gt;Select the phone formed by rotating the one below.&lt;/p&gt;&lt;div style=\"display:flex; justify-content:center;\"&gt;&lt;img src=\"https://blueberry-assets.oneclick.es/M3_G_5d_1.svg\"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src=\"https://blueberry-assets.oneclick.es/M3_G_5d_2.svg\" width=\"300\"&gt;&lt;/img&gt;&lt;/div&gt;"
            },
            {
                "name": "A2",
                "label": "&lt;div style=\"display:flex; justify-content:center;\"&gt;&lt;img src=\"https://blueberry-assets.oneclick.es/M3_G_5d_3.svg\" width=\"300\"&gt;&lt;/img&gt;&lt;/div&gt;"
            },
            {
                "name": "A3",
                "label": "&lt;div style=\"display:flex; justify-content:center;\"&gt;&lt;img src=\"https://blueberry-assets.oneclick.es/M3_G_5d_4.svg\" width=\"300\"&gt;&lt;/img&gt;&lt;/div&gt;"
            },
            {
                "name": "A4",
                "label": "&lt;div style=\"display:flex; justify-content:center;\"&gt;&lt;img src=\"https://blueberry-assets.oneclick.es/M3_G_5d_5.svg\" width=\"300\"&gt;&lt;/img&gt;&lt;/div&gt;",
                "incorrect": true,
                "feedback": "&lt;p&gt;This phone moved horizontally.&lt;/p&gt;"
            },
            {
                "name": "TO 5",
                "label": "&lt;div style=\"display:flex; justify-content:center;\"&gt;&lt;img src=\"https://blueberry-assets.oneclick.es/M3_G_5d_6.svg\" width=\"300\"&gt;&lt;/img&gt;&lt;/div&gt;",
                "incorrect": true,
                "feedback": "&lt;p&gt;This phone moved vertically.&lt;/p&gt;"
            }
        ],
        "uniques": true
    },
    "algorithm": {
        "name": "trueFalse",
        "template": "Multiple choice – standard",
        "params": {
            "countCorrect": 1,
            "countIncorrect": 2,
            "showCheckIcon": false,
            "columns": 3
        }
    }
}</v>
      </c>
      <c r="AA662" s="77" t="s">
        <v>3266</v>
      </c>
      <c r="AB662" s="21" t="str">
        <f t="shared" si="2"/>
        <v>M3-G-5d-I-1</v>
      </c>
      <c r="AC662" s="21" t="str">
        <f t="shared" si="3"/>
        <v>M3-G-5d-I-1-EN</v>
      </c>
      <c r="AD662" s="20" t="s">
        <v>47</v>
      </c>
      <c r="AE662" s="23"/>
      <c r="AF662" s="41"/>
      <c r="AG662" s="9" t="s">
        <v>49</v>
      </c>
    </row>
    <row r="663" ht="112.5" customHeight="1">
      <c r="A663" s="9" t="s">
        <v>3260</v>
      </c>
      <c r="B663" s="77" t="s">
        <v>3261</v>
      </c>
      <c r="C663" s="9" t="s">
        <v>35</v>
      </c>
      <c r="D663" s="10" t="s">
        <v>36</v>
      </c>
      <c r="E663" s="11"/>
      <c r="F663" s="22" t="s">
        <v>3267</v>
      </c>
      <c r="G663" s="22"/>
      <c r="H663" s="68" t="s">
        <v>3263</v>
      </c>
      <c r="I663" s="23" t="s">
        <v>428</v>
      </c>
      <c r="J663" s="41" t="s">
        <v>3065</v>
      </c>
      <c r="K663" s="68" t="s">
        <v>113</v>
      </c>
      <c r="L663" s="68" t="s">
        <v>113</v>
      </c>
      <c r="M663" s="41" t="s">
        <v>42</v>
      </c>
      <c r="N663" s="68" t="s">
        <v>3264</v>
      </c>
      <c r="O663" s="68" t="s">
        <v>3268</v>
      </c>
      <c r="P663" s="18"/>
      <c r="Q663" s="21"/>
      <c r="R663" s="18"/>
      <c r="S663" s="18"/>
      <c r="T663" s="18"/>
      <c r="U663" s="18"/>
      <c r="V663" s="18"/>
      <c r="W663" s="18"/>
      <c r="X663" s="21"/>
      <c r="Y663" s="20" t="s">
        <v>3142</v>
      </c>
      <c r="Z663" s="13" t="str">
        <f t="shared" si="1"/>
        <v>{
    "id": "M3-G-5d-I-2-EN",
    "stimulus": "&lt;p&gt;Select the violin formed by rotating the one below.&lt;/p&gt;&lt;div style=\"display:flex; justify-content:center;\"&gt;&lt;img src=\"https://blueberry-assets.oneclick.es/M3_G_5d_7.svg\"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src=\"https://blueberry-assets.oneclick.es/M3_G_5d_8.svg\" width=\"300\"&gt;&lt;/img&gt;&lt;/div&gt;"
            },
            {
                "name": "A2",
                "label": "&lt;div style=\"display:flex; justify-content:center;\"&gt;&lt;img src=\"https://blueberry-assets.oneclick.es/M3_G_5d_9.svg\" width=\"300\"&gt;&lt;/img&gt;&lt;/div&gt;"
            },
            {
                "name": "A3",
                "label": "&lt;div style=\"display:flex; justify-content:center;\"&gt;&lt;img src=\"https://blueberry-assets.oneclick.es/M3_G_5d_10.svg\" width=\"300\"&gt;&lt;/img&gt;&lt;/div&gt;"
            },
            {
                "name": "A4",
                "label": "&lt;div style=\"display:flex; justify-content:center;\"&gt;&lt;img src=\"https://blueberry-assets.oneclick.es/M3_G_5d_11.svg\" width=\"300\"&gt;&lt;/img&gt;&lt;/div&gt;",
                "incorrect": true,
                "feedback": "&lt;p&gt;This violin moved horizontally.&lt;/p&gt;"
            },
            {
                "name": "TO 5",
                "label": "&lt;div style=\"display:flex; justify-content:center;\"&gt;&lt;img src=\"https://blueberry-assets.oneclick.es/M3_G_5d_12.svg\" width=\"300\"&gt;&lt;/img&gt;&lt;/div&gt;",
                "incorrect": true,
                "feedback": "&lt;p&gt;This violin moved vertically.&lt;/p&gt;"
            }
        ],
        "uniques": true
    },
    "algorithm": {
        "name": "trueFalse",
        "template": "Multiple choice – standard",
        "params": {
            "countCorrect": 1,
            "countIncorrect": 2,
            "showCheckIcon": false,
            "columns": 3
        }
    }
}</v>
      </c>
      <c r="AA663" s="8" t="s">
        <v>3269</v>
      </c>
      <c r="AB663" s="21" t="str">
        <f t="shared" si="2"/>
        <v>M3-G-5d-I-2</v>
      </c>
      <c r="AC663" s="21" t="str">
        <f t="shared" si="3"/>
        <v>M3-G-5d-I-2-EN</v>
      </c>
      <c r="AD663" s="20" t="s">
        <v>47</v>
      </c>
      <c r="AE663" s="23"/>
      <c r="AF663" s="41"/>
      <c r="AG663" s="9" t="s">
        <v>49</v>
      </c>
    </row>
    <row r="664" ht="112.5" customHeight="1">
      <c r="A664" s="9" t="s">
        <v>3260</v>
      </c>
      <c r="B664" s="77" t="s">
        <v>3261</v>
      </c>
      <c r="C664" s="9" t="s">
        <v>35</v>
      </c>
      <c r="D664" s="10" t="s">
        <v>36</v>
      </c>
      <c r="E664" s="11"/>
      <c r="F664" s="22" t="s">
        <v>3270</v>
      </c>
      <c r="G664" s="22"/>
      <c r="H664" s="68" t="s">
        <v>3263</v>
      </c>
      <c r="I664" s="23" t="s">
        <v>428</v>
      </c>
      <c r="J664" s="41" t="s">
        <v>3065</v>
      </c>
      <c r="K664" s="68" t="s">
        <v>113</v>
      </c>
      <c r="L664" s="68" t="s">
        <v>113</v>
      </c>
      <c r="M664" s="41" t="s">
        <v>42</v>
      </c>
      <c r="N664" s="68" t="s">
        <v>3264</v>
      </c>
      <c r="O664" s="68" t="s">
        <v>3271</v>
      </c>
      <c r="P664" s="18"/>
      <c r="Q664" s="21"/>
      <c r="R664" s="18"/>
      <c r="S664" s="18"/>
      <c r="T664" s="18"/>
      <c r="U664" s="18"/>
      <c r="V664" s="18"/>
      <c r="W664" s="18"/>
      <c r="X664" s="21"/>
      <c r="Y664" s="20" t="s">
        <v>3142</v>
      </c>
      <c r="Z664" s="13" t="str">
        <f t="shared" si="1"/>
        <v>{
    "id": "M3-G-5d-I-3-EN",
    "stimulus": "&lt;p&gt;Select the cow formed by rotating the one below.&lt;/p&gt;&lt;div style=\"display:flex; justify-content:center;\"&gt;&lt;img src=\"https://blueberry-assets.oneclick.es/M3_G_5d_13.svg\" width=\"300\"&gt;&lt;/img&gt;&lt;/div&gt;",
    "hint": "&lt;p&gt;A rotated image is one that moves around a certain point and at a certain angle.&lt;/p&gt;",
    "feedback": "&lt;p&gt;A rotated image is one that moves around a certain point and at a certain angle.&lt;/p&gt;",
    "seed": {
        "parameters": [],
        "calculated": [
            {
                "name": "A1",
                "label": "&lt;div style=\"display:flex; justify-content:center;\"&gt;&lt;img src=\"https://blueberry-assets.oneclick.es/M3_G_5d_14.svg\" width=\"300\"&gt;&lt;/img&gt;&lt;/div&gt;"
            },
            {
                "name": "A2",
                "label": "&lt;div style=\"display:flex; justify-content:center;\"&gt;&lt;img src=\"https://blueberry-assets.oneclick.es/M3_G_5d_15.svg\" width=\"300\"&gt;&lt;/img&gt;&lt;/div&gt;"
            },
            {
                "name": "A3",
                "label": "&lt;div style=\"display:flex; justify-content:center;\"&gt;&lt;img src=\"https://blueberry-assets.oneclick.es/M3_G_5d_16.svg\" width=\"300\"&gt;&lt;/img&gt;&lt;/div&gt;"
            },
            {
                "name": "A4",
                "label": "&lt;div style=\"display:flex; justify-content:center;\"&gt;&lt;img src=\"https://blueberry-assets.oneclick.es/M3_G_5d_17.svg\" width=\"300\"&gt;&lt;/img&gt;&lt;/div&gt;",
                "incorrect": true,
                "feedback": "&lt;p&gt;This cow moved horizontally.&lt;/p&gt;"
            },
            {
                "name": "TO 5",
                "label": "&lt;div style=\"display:flex; justify-content:center;\"&gt;&lt;img src=\"https://blueberry-assets.oneclick.es/M3_G_5d_18.svg\" width=\"300\"&gt;&lt;/img&gt;&lt;/div&gt;",
                "incorrect": true,
                "feedback": "&lt;p&gt;This cow moved vertically.&lt;/p&gt;"
            }
        ],
        "uniques": true
    },
    "algorithm": {
        "name": "trueFalse",
        "template": "Multiple choice – standard",
        "params": {
            "countCorrect": 1,
            "countIncorrect": 2,
            "showCheckIcon": false,
            "columns": 3
        }
    }
}</v>
      </c>
      <c r="AA664" s="8" t="s">
        <v>3272</v>
      </c>
      <c r="AB664" s="21" t="str">
        <f t="shared" si="2"/>
        <v>M3-G-5d-I-3</v>
      </c>
      <c r="AC664" s="21" t="str">
        <f t="shared" si="3"/>
        <v>M3-G-5d-I-3-EN</v>
      </c>
      <c r="AD664" s="20" t="s">
        <v>47</v>
      </c>
      <c r="AE664" s="23"/>
      <c r="AF664" s="41"/>
      <c r="AG664" s="9" t="s">
        <v>49</v>
      </c>
    </row>
    <row r="665" ht="112.5" customHeight="1">
      <c r="A665" s="9" t="s">
        <v>3273</v>
      </c>
      <c r="B665" s="8" t="s">
        <v>3274</v>
      </c>
      <c r="C665" s="41" t="s">
        <v>35</v>
      </c>
      <c r="D665" s="10" t="s">
        <v>36</v>
      </c>
      <c r="E665" s="20"/>
      <c r="F665" s="13" t="s">
        <v>3275</v>
      </c>
      <c r="G665" s="13"/>
      <c r="H665" s="19"/>
      <c r="I665" s="21" t="s">
        <v>38</v>
      </c>
      <c r="J665" s="20" t="s">
        <v>512</v>
      </c>
      <c r="K665" s="43" t="s">
        <v>113</v>
      </c>
      <c r="L665" s="12" t="s">
        <v>113</v>
      </c>
      <c r="M665" s="14" t="s">
        <v>42</v>
      </c>
      <c r="N665" s="26" t="s">
        <v>3276</v>
      </c>
      <c r="O665" s="15" t="s">
        <v>3277</v>
      </c>
      <c r="P665" s="18"/>
      <c r="Q665" s="21" t="s">
        <v>428</v>
      </c>
      <c r="R665" s="18"/>
      <c r="S665" s="18"/>
      <c r="T665" s="18"/>
      <c r="U665" s="18"/>
      <c r="V665" s="18"/>
      <c r="W665" s="18"/>
      <c r="X665" s="21"/>
      <c r="Y665" s="20" t="s">
        <v>3142</v>
      </c>
      <c r="Z665" s="13" t="str">
        <f t="shared" si="1"/>
        <v>{
    "id": "M3-G-7a-I-1-EN",
    "stimulus": "&lt;p&gt;Indicate if the following statements are true or false.&lt;/p&gt;",
    "hint": "&lt;p&gt;The basic elements of a polygon are vertices, interior angles, and sides.&lt;/p&gt;",
    "feedback": "&lt;p&gt;The basic elements of a polygon are vertices, interior angles, and sides.&lt;/p&gt;&lt;div style=\"width: 100%; display:flex; justify-content: center;\"&gt;&lt;img src=\"https://blueberry-assets.oneclick.es/M3_G_7a_6b.svg\" width=\"450\"&gt;&lt;/img&gt;&lt;/div&gt;",
    "seed": {
        "parameters": [],
        "calculated": [
            {
                "name": "A1",
                "label": "A hexagon has 6 sides.",
                "function": ""
            },
            {
                "name": "A2",
                "label": "A pentagon has 5 sides.",
                "function": ""
            },
            {
                "name": "A3",
                "label": "A regular pentagon has 5 vertices.",
                "function": ""
            },
            {
                "name": "A4",
                "label": "A triangle has 3 vertices and 3 interior angles.",
                "function": ""
            },
            {
                "name": "A5",
                "label": "A square has 4 equal interior angles that measure 90°.",
                "function": ""
            },
            {
                "name": "A6",
                "label": "A pentagon has 5 interior angles.",
                "function": ""
            },
            {
                "name": "A7",
                "label": "A triangle has 4 interior angles.",
                "function": "",
                "incorrect": true,
                "feedback": "&lt;p&gt;Triangles have 3 interior angles.&lt;/p&gt;"
            },
            {
                "name": "A8",
                "label": "A quadrilateral has 3 vertices.",
                "function": "",
                "incorrect": true,
                "feedback": "&lt;p&gt;Quadrilaterals have 4 vertices.&lt;/p&gt;"
            },
            {
                "name": "A9",
                "label": "A pentagon has 4 sides.",
                "function": "",
                "incorrect": true,
                "feedback": "&lt;p&gt;Pentagons have 5 sides.&lt;/p&gt;"
            },
            {
                "name": "A10",
                "label": "A hexagon has 7 sides.",
                "function": "",
                "incorrect": true,
                "feedback": "&lt;p&gt;Hexagons have 6 sides.&lt;/p&gt;"
            },
            {
                "name": "A11",
                "label": "A pentagon has 8 sides.",
                "function": "",
                "incorrect": true,
                "feedback": "&lt;p&gt;Pentagons have 5 sides.&lt;/p&gt;"
            },
            {
                "name": "A12",
                "label": "A quadrilateral has 5 vertices.",
                "function": "",
                "incorrect": true,
                "feedback": "&lt;p&gt;Quadrilaterals have 4 vertices.&lt;/p&gt;"
            }
        ],
        "uniques": true
    },
    "algorithm": {
        "name": "trueFalse",
        "template": "Choice matrix – inline",
        "params": {
            "countCorrect": 2,
            "countIncorrect": 1,
            "showCheckIcon": false,
            "options": [
                "True",
                "False"
            ]
        }
    }
}</v>
      </c>
      <c r="AA665" s="8" t="s">
        <v>3278</v>
      </c>
      <c r="AB665" s="21" t="str">
        <f t="shared" si="2"/>
        <v>M3-G-7a-I-1</v>
      </c>
      <c r="AC665" s="21" t="str">
        <f t="shared" si="3"/>
        <v>M3-G-7a-I-1-EN</v>
      </c>
      <c r="AD665" s="20" t="s">
        <v>47</v>
      </c>
      <c r="AE665" s="23"/>
      <c r="AF665" s="9" t="s">
        <v>48</v>
      </c>
      <c r="AG665" s="9" t="s">
        <v>49</v>
      </c>
    </row>
    <row r="666" ht="112.5" customHeight="1">
      <c r="A666" s="9" t="s">
        <v>3273</v>
      </c>
      <c r="B666" s="8" t="s">
        <v>3274</v>
      </c>
      <c r="C666" s="41" t="s">
        <v>50</v>
      </c>
      <c r="D666" s="10" t="s">
        <v>36</v>
      </c>
      <c r="E666" s="11"/>
      <c r="F666" s="12" t="s">
        <v>3279</v>
      </c>
      <c r="G666" s="12"/>
      <c r="H666" s="19"/>
      <c r="I666" s="21" t="s">
        <v>428</v>
      </c>
      <c r="J666" s="11" t="s">
        <v>92</v>
      </c>
      <c r="K666" s="43" t="s">
        <v>3280</v>
      </c>
      <c r="L666" s="13" t="s">
        <v>3281</v>
      </c>
      <c r="M666" s="14" t="s">
        <v>42</v>
      </c>
      <c r="N666" s="18" t="s">
        <v>3282</v>
      </c>
      <c r="O666" s="15" t="s">
        <v>3283</v>
      </c>
      <c r="P666" s="18"/>
      <c r="Q666" s="21"/>
      <c r="R666" s="18"/>
      <c r="S666" s="18"/>
      <c r="T666" s="18"/>
      <c r="U666" s="18"/>
      <c r="V666" s="18"/>
      <c r="W666" s="18"/>
      <c r="X666" s="21"/>
      <c r="Y666" s="20" t="s">
        <v>3142</v>
      </c>
      <c r="Z666" s="13" t="str">
        <f t="shared" si="1"/>
        <v>{
    "id": "M3-G-7a-E-1-EN",
    "stimulus": "&lt;p&gt;Complete the following information about this polygon.&lt;/p&gt;&lt;div style=\"display:flex; justify-content:center;\"&gt;&lt;img src=\"https://blueberry-assets.oneclick.es/{{Q1}}\" width=\"300\"&gt;&lt;/div&gt;",
    "template": "&lt;p&gt;Number of vertices: {{response}}&lt;/p&gt;&lt;p&gt;Number of sides: {{response}}&lt;/p&gt;&lt;p&gt;Number of interior angles: {{response}}&lt;/p&gt;",
    "hint": "&lt;p&gt;Quadrilaterals have the same number of sides, vertices, and angles.&lt;/p&gt;",
    "feedback": "&lt;p&gt;This polygon is a quadrilateral, so it has 4 vertices, 4 sides, and 4 interior angles.&lt;/p&gt;",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AA666" s="8" t="s">
        <v>3284</v>
      </c>
      <c r="AB666" s="21" t="str">
        <f t="shared" si="2"/>
        <v>M3-G-7a-E-1</v>
      </c>
      <c r="AC666" s="21" t="str">
        <f t="shared" si="3"/>
        <v>M3-G-7a-E-1-EN</v>
      </c>
      <c r="AD666" s="20" t="s">
        <v>47</v>
      </c>
      <c r="AE666" s="23"/>
      <c r="AF666" s="9" t="s">
        <v>48</v>
      </c>
      <c r="AG666" s="9" t="s">
        <v>49</v>
      </c>
    </row>
    <row r="667" ht="112.5" customHeight="1">
      <c r="A667" s="9" t="s">
        <v>3273</v>
      </c>
      <c r="B667" s="8" t="s">
        <v>3274</v>
      </c>
      <c r="C667" s="41" t="s">
        <v>50</v>
      </c>
      <c r="D667" s="10" t="s">
        <v>36</v>
      </c>
      <c r="E667" s="11"/>
      <c r="F667" s="12" t="s">
        <v>3285</v>
      </c>
      <c r="G667" s="12"/>
      <c r="H667" s="19"/>
      <c r="I667" s="21" t="s">
        <v>428</v>
      </c>
      <c r="J667" s="11" t="s">
        <v>92</v>
      </c>
      <c r="K667" s="43" t="s">
        <v>113</v>
      </c>
      <c r="L667" s="13" t="s">
        <v>3286</v>
      </c>
      <c r="M667" s="14" t="s">
        <v>42</v>
      </c>
      <c r="N667" s="18" t="s">
        <v>3287</v>
      </c>
      <c r="O667" s="15" t="s">
        <v>3288</v>
      </c>
      <c r="P667" s="18"/>
      <c r="Q667" s="21"/>
      <c r="R667" s="18"/>
      <c r="S667" s="18"/>
      <c r="T667" s="18"/>
      <c r="U667" s="18"/>
      <c r="V667" s="18"/>
      <c r="W667" s="18"/>
      <c r="X667" s="21"/>
      <c r="Y667" s="20" t="s">
        <v>3142</v>
      </c>
      <c r="Z667" s="13" t="str">
        <f t="shared" si="1"/>
        <v>{
    "id": "M3-G-7a-E-2-EN",
    "stimulus": "&lt;p&gt;Complete the following information about this polygon.&lt;/p&gt;&lt;div style=\"display:flex; justify-content:center;\"&gt;&lt;img src=\"https://blueberry-assets.oneclick.es/M3_G_7a_4.svg\" width=\"300\"&gt;",
    "template": "&lt;p&gt;Number of vertices: {{response}}&lt;/p&gt;&lt;p&gt;Number of sides: {{response}}&lt;/p&gt;&lt;p&gt;Number of interior angles: {{response}}&lt;/p&gt;",
    "hint": "&lt;p&gt;Hexagons have the same number of sides, vertices, and angles.&lt;/p&gt;",
    "feedback": "&lt;p&gt;This regular polygon is a hexagon, so it has 6 vertices, 6 sides, and 6 interior angles.&lt;/p&gt;",
    "seed": {
        "parameters": [],
        "calculated": [
            {
                "name": "A2",
                "label": "6",
                "function": "6"
            },
            {
                "name": "A2",
                "label": "6",
                "function": "6"
            },
            {
                "name": "A2",
                "label": "6",
                "function": "6"
            }
        ],
        "uniques": true
    },
    "algorithm": {
        "name": "calculateOperation",
        "params": {
            "method": "equivLiteral",
            "keyboard": "NUMERICAL"
        }
    }
}</v>
      </c>
      <c r="AA667" s="8" t="s">
        <v>3289</v>
      </c>
      <c r="AB667" s="21" t="str">
        <f t="shared" si="2"/>
        <v>M3-G-7a-E-2</v>
      </c>
      <c r="AC667" s="21" t="str">
        <f t="shared" si="3"/>
        <v>M3-G-7a-E-2-EN</v>
      </c>
      <c r="AD667" s="20" t="s">
        <v>47</v>
      </c>
      <c r="AE667" s="23"/>
      <c r="AF667" s="9" t="s">
        <v>48</v>
      </c>
      <c r="AG667" s="9" t="s">
        <v>49</v>
      </c>
    </row>
    <row r="668" ht="112.5" customHeight="1">
      <c r="A668" s="9" t="s">
        <v>3273</v>
      </c>
      <c r="B668" s="8" t="s">
        <v>3274</v>
      </c>
      <c r="C668" s="41" t="s">
        <v>50</v>
      </c>
      <c r="D668" s="10" t="s">
        <v>36</v>
      </c>
      <c r="E668" s="11"/>
      <c r="F668" s="12" t="s">
        <v>3290</v>
      </c>
      <c r="G668" s="12"/>
      <c r="H668" s="19"/>
      <c r="I668" s="21" t="s">
        <v>428</v>
      </c>
      <c r="J668" s="11" t="s">
        <v>92</v>
      </c>
      <c r="K668" s="12" t="s">
        <v>113</v>
      </c>
      <c r="L668" s="13" t="s">
        <v>3291</v>
      </c>
      <c r="M668" s="11" t="s">
        <v>42</v>
      </c>
      <c r="N668" s="18" t="s">
        <v>3292</v>
      </c>
      <c r="O668" s="8" t="s">
        <v>3293</v>
      </c>
      <c r="P668" s="18"/>
      <c r="Q668" s="21"/>
      <c r="R668" s="18"/>
      <c r="S668" s="18"/>
      <c r="T668" s="18"/>
      <c r="U668" s="18"/>
      <c r="V668" s="18"/>
      <c r="W668" s="18"/>
      <c r="X668" s="21"/>
      <c r="Y668" s="20" t="s">
        <v>3142</v>
      </c>
      <c r="Z668" s="13" t="str">
        <f t="shared" si="1"/>
        <v>{
    "id": "M3-G-7a-E-3-EN",
    "stimulus": "&lt;p&gt;Complete the following information about this polygon.&lt;/p&gt;&lt;div style=\"display:flex; justify-content:center;\"&gt;&lt;img src=\"https://blueberry-assets.oneclick.es/M3_G_7a_5.svg\" width=\"300\"&gt;",
    "template": "&lt;p&gt;Number of vertices: {{response}}&lt;/p&gt;&lt;p&gt;Number of sides: {{response}}&lt;/p&gt;&lt;p&gt;Number of interior angles: {{response}}&lt;/p&gt;",
    "hint": "&lt;p&gt;Pentagons have the same number of sides, vertices, and angles.&lt;/p&gt;",
    "feedback": "&lt;p&gt;This regular polygon is a pentagon, so it has 5 vertices, 5 sides, and 5 interior angles.&lt;/p&gt;",
    "seed": {
        "parameters": [],
        "calculated": [
            {
                "name": "A2",
                "label": "5",
                "function": "5"
            },
            {
                "name": "A2",
                "label": "5",
                "function": "5"
            },
            {
                "name": "A2",
                "label": "5",
                "function": "5"
            }
        ],
        "uniques": true
    },
    "algorithm": {
        "name": "calculateOperation",
        "params": {
            "method": "equivLiteral",
            "keyboard": "NUMERICAL"
        }
    }
}</v>
      </c>
      <c r="AA668" s="8" t="s">
        <v>3294</v>
      </c>
      <c r="AB668" s="21" t="str">
        <f t="shared" si="2"/>
        <v>M3-G-7a-E-3</v>
      </c>
      <c r="AC668" s="21" t="str">
        <f t="shared" si="3"/>
        <v>M3-G-7a-E-3-EN</v>
      </c>
      <c r="AD668" s="20" t="s">
        <v>47</v>
      </c>
      <c r="AE668" s="23"/>
      <c r="AF668" s="9" t="s">
        <v>48</v>
      </c>
      <c r="AG668" s="9" t="s">
        <v>49</v>
      </c>
    </row>
    <row r="669" ht="112.5" customHeight="1">
      <c r="A669" s="9" t="s">
        <v>3295</v>
      </c>
      <c r="B669" s="77" t="s">
        <v>3296</v>
      </c>
      <c r="C669" s="41" t="s">
        <v>35</v>
      </c>
      <c r="D669" s="10" t="s">
        <v>36</v>
      </c>
      <c r="E669" s="11"/>
      <c r="F669" s="13" t="s">
        <v>3297</v>
      </c>
      <c r="G669" s="13"/>
      <c r="H669" s="12"/>
      <c r="I669" s="11" t="s">
        <v>38</v>
      </c>
      <c r="J669" s="11" t="s">
        <v>3298</v>
      </c>
      <c r="K669" s="12" t="s">
        <v>113</v>
      </c>
      <c r="L669" s="12" t="s">
        <v>113</v>
      </c>
      <c r="M669" s="11" t="s">
        <v>42</v>
      </c>
      <c r="N669" s="8" t="s">
        <v>3299</v>
      </c>
      <c r="O669" s="8" t="s">
        <v>3300</v>
      </c>
      <c r="P669" s="18"/>
      <c r="Q669" s="21" t="s">
        <v>428</v>
      </c>
      <c r="R669" s="18"/>
      <c r="S669" s="18"/>
      <c r="T669" s="18"/>
      <c r="U669" s="18"/>
      <c r="V669" s="18"/>
      <c r="W669" s="18"/>
      <c r="X669" s="21"/>
      <c r="Y669" s="20" t="s">
        <v>3142</v>
      </c>
      <c r="Z669" s="13" t="str">
        <f t="shared" si="1"/>
        <v>{
    "id": "M3-G-8a-I-1-EN",
    "stimulus": "&lt;p&gt;Select which of the following statements is correct.&lt;/p&gt;",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unequal).&lt;/p&gt;&lt;p&gt;&lt;div style=\"width: 100%; display:flex; justify-content: center;\"&gt;&lt;img src=\"https://blueberry-assets.oneclick.es/M3_G_8a_7b.svg\" style=\"width:400px\"&gt;&lt;/div&gt;&lt;/p&gt;",
    "seed": {
        "parameters": [],
        "calculated": [
            {
                "name": "A1",
                "label": "The sides of an equilateral triangle are the same length.",
                "function": ""
            },
            {
                "name": "A2",
                "label": "In an isosceles triangle, two of its sides are equal.",
                "function": ""
            },
            {
                "name": "A3",
                "label": "In a scalene triangle, all sides are unequal.",
                "function": ""
            },
            {
                "name": "A4",
                "label": "The sides of a scalene triangle are the same length.",
                "function": "",
                "feedback": "&lt;p&gt;In a scalene triangle, no side is equal to another.&lt;/p&gt;",
                "incorrect": true
            },
            {
                "name": "A5",
                "label": "In an equilateral triangle, all the sides are different.",
                "function": "",
                "feedback": "&lt;p&gt;In an equilateral triangle, all sides are the same length.&lt;/p&gt;",
                "incorrect": true
            },
            {
                "name": "A6",
                "label": "The sides of an isosceles triangle are the same length.",
                "function": "",
                "feedback": "&lt;p&gt;In an isosceles triangle, only two of the sides are equal.&lt;/p&gt;",
                "incorrect": true
            }
        ],
        "uniques": true
    },
    "algorithm": {
        "name": "trueFalse",
        "template": "Multiple choice – standard",
        "params": {
            "countCorrect": 1,
            "countIncorrect": 2,
            "showCheckIcon": true
        }
    }
}</v>
      </c>
      <c r="AA669" s="55" t="s">
        <v>3301</v>
      </c>
      <c r="AB669" s="21" t="str">
        <f t="shared" si="2"/>
        <v>M3-G-8a-I-1</v>
      </c>
      <c r="AC669" s="21" t="str">
        <f t="shared" si="3"/>
        <v>M3-G-8a-I-1-EN</v>
      </c>
      <c r="AD669" s="20" t="s">
        <v>47</v>
      </c>
      <c r="AE669" s="23"/>
      <c r="AF669" s="9" t="s">
        <v>48</v>
      </c>
      <c r="AG669" s="9" t="s">
        <v>49</v>
      </c>
    </row>
    <row r="670" ht="112.5" customHeight="1">
      <c r="A670" s="9" t="s">
        <v>3295</v>
      </c>
      <c r="B670" s="77" t="s">
        <v>3296</v>
      </c>
      <c r="C670" s="41" t="s">
        <v>50</v>
      </c>
      <c r="D670" s="10" t="s">
        <v>36</v>
      </c>
      <c r="E670" s="11"/>
      <c r="F670" s="12" t="s">
        <v>3302</v>
      </c>
      <c r="G670" s="12"/>
      <c r="H670" s="19"/>
      <c r="I670" s="11" t="s">
        <v>428</v>
      </c>
      <c r="J670" s="11" t="s">
        <v>52</v>
      </c>
      <c r="K670" s="12" t="s">
        <v>3145</v>
      </c>
      <c r="L670" s="13" t="s">
        <v>3303</v>
      </c>
      <c r="M670" s="21" t="s">
        <v>42</v>
      </c>
      <c r="N670" s="8" t="s">
        <v>3299</v>
      </c>
      <c r="O670" s="8" t="s">
        <v>3304</v>
      </c>
      <c r="P670" s="18"/>
      <c r="Q670" s="21" t="s">
        <v>428</v>
      </c>
      <c r="R670" s="18"/>
      <c r="S670" s="18"/>
      <c r="T670" s="18"/>
      <c r="U670" s="18"/>
      <c r="V670" s="18"/>
      <c r="W670" s="18"/>
      <c r="X670" s="21"/>
      <c r="Y670" s="20" t="s">
        <v>3142</v>
      </c>
      <c r="Z670" s="13" t="str">
        <f t="shared" si="1"/>
        <v>{
    "id": "M3-G-8a-E-1-EN",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src=\"https://blueberry-assets.oneclick.es/M3_G_8a_7b.svg\" width=\"400\" style=\"display: inline-block;\"&gt;&lt;/div&gt;",
    "seed": {
        "parameters": [
            {
                "name": "Q1",
                "label": null,
                "list": [
                    "M3_G_8a_1.svg",
                    "M3_G_8a_2.svg"
                ]
            },
            {
                "name": "Q2",
                "label": null,
                "list": [
                    "M3_G_8a_5.svg",
                    "M3_G_8a_6.svg"
                ]
            }
        ],
        "calculated": [
            {
                "name": "A1",
                "label": "isosceles",
                "function": ""
            },
            {
                "name": "A2",
                "label": "scalene",
                "function": ""
            }
        ],
        "uniques": true
    },
    "algorithm": {
        "name": "calculateOperation",
        "template": "Cloze with text"
    }
}</v>
      </c>
      <c r="AA670" s="8" t="s">
        <v>3305</v>
      </c>
      <c r="AB670" s="21" t="str">
        <f t="shared" si="2"/>
        <v>M3-G-8a-E-1</v>
      </c>
      <c r="AC670" s="21" t="str">
        <f t="shared" si="3"/>
        <v>M3-G-8a-E-1-EN</v>
      </c>
      <c r="AD670" s="20" t="s">
        <v>47</v>
      </c>
      <c r="AE670" s="23"/>
      <c r="AF670" s="9" t="s">
        <v>48</v>
      </c>
      <c r="AG670" s="9" t="s">
        <v>49</v>
      </c>
    </row>
    <row r="671" ht="112.5" customHeight="1">
      <c r="A671" s="9" t="s">
        <v>3295</v>
      </c>
      <c r="B671" s="77" t="s">
        <v>3296</v>
      </c>
      <c r="C671" s="9" t="s">
        <v>50</v>
      </c>
      <c r="D671" s="10" t="s">
        <v>36</v>
      </c>
      <c r="E671" s="11"/>
      <c r="F671" s="12" t="s">
        <v>3306</v>
      </c>
      <c r="G671" s="12"/>
      <c r="H671" s="12"/>
      <c r="I671" s="11" t="s">
        <v>428</v>
      </c>
      <c r="J671" s="11" t="s">
        <v>52</v>
      </c>
      <c r="K671" s="12" t="s">
        <v>113</v>
      </c>
      <c r="L671" s="13" t="s">
        <v>3307</v>
      </c>
      <c r="M671" s="21" t="s">
        <v>42</v>
      </c>
      <c r="N671" s="8" t="s">
        <v>3299</v>
      </c>
      <c r="O671" s="8" t="s">
        <v>3304</v>
      </c>
      <c r="P671" s="18"/>
      <c r="Q671" s="21" t="s">
        <v>428</v>
      </c>
      <c r="R671" s="18"/>
      <c r="S671" s="18"/>
      <c r="T671" s="18"/>
      <c r="U671" s="18"/>
      <c r="V671" s="18"/>
      <c r="W671" s="18"/>
      <c r="X671" s="21"/>
      <c r="Y671" s="20" t="s">
        <v>3142</v>
      </c>
      <c r="Z671" s="13" t="str">
        <f t="shared" si="1"/>
        <v>{
    "id": "M3-G-8a-E-2-EN",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src=\"https://blueberry-assets.oneclick.es/M3_G_8a_7b.svg\" width=\"400\" style=\"display: inline-block;\"&gt;&lt;/div&gt;",
    "seed": {
        "parameters": [
            {
                "name": "Q1",
                "label": null,
                "list": [
                    "M3_G_8a_1.svg",
                    "M3_G_8a_2.svg"
                ]
            },
            {
                "name": "Q2",
                "label": null,
                "list": [
                    "M3_G_8a_3.svg",
                    "M3_G_8a_4.svg"
                ]
            }
        ],
        "calculated": [
            {
                "name": "A1",
                "label": "isosceles",
                "function": ""
            },
            {
                "name": "A2",
                "label": "equilateral",
                "function": ""
            }
        ],
        "uniques": true
    },
    "algorithm": {
        "name": "calculateOperation",
        "template": "Cloze with text"
    }
}</v>
      </c>
      <c r="AA671" s="8" t="s">
        <v>3308</v>
      </c>
      <c r="AB671" s="21" t="str">
        <f t="shared" si="2"/>
        <v>M3-G-8a-E-2</v>
      </c>
      <c r="AC671" s="21" t="str">
        <f t="shared" si="3"/>
        <v>M3-G-8a-E-2-EN</v>
      </c>
      <c r="AD671" s="20" t="s">
        <v>47</v>
      </c>
      <c r="AE671" s="23"/>
      <c r="AF671" s="9" t="s">
        <v>48</v>
      </c>
      <c r="AG671" s="9" t="s">
        <v>49</v>
      </c>
    </row>
    <row r="672" ht="112.5" customHeight="1">
      <c r="A672" s="9" t="s">
        <v>3295</v>
      </c>
      <c r="B672" s="77" t="s">
        <v>3296</v>
      </c>
      <c r="C672" s="9" t="s">
        <v>50</v>
      </c>
      <c r="D672" s="10" t="s">
        <v>36</v>
      </c>
      <c r="E672" s="11"/>
      <c r="F672" s="12" t="s">
        <v>3309</v>
      </c>
      <c r="G672" s="12"/>
      <c r="H672" s="12"/>
      <c r="I672" s="11" t="s">
        <v>428</v>
      </c>
      <c r="J672" s="11" t="s">
        <v>52</v>
      </c>
      <c r="K672" s="12" t="s">
        <v>113</v>
      </c>
      <c r="L672" s="13" t="s">
        <v>3310</v>
      </c>
      <c r="M672" s="21" t="s">
        <v>42</v>
      </c>
      <c r="N672" s="8" t="s">
        <v>3299</v>
      </c>
      <c r="O672" s="8" t="s">
        <v>3304</v>
      </c>
      <c r="P672" s="18"/>
      <c r="Q672" s="21" t="s">
        <v>428</v>
      </c>
      <c r="R672" s="18"/>
      <c r="S672" s="18"/>
      <c r="T672" s="18"/>
      <c r="U672" s="18"/>
      <c r="V672" s="18"/>
      <c r="W672" s="18"/>
      <c r="X672" s="21"/>
      <c r="Y672" s="20" t="s">
        <v>3142</v>
      </c>
      <c r="Z672" s="13" t="str">
        <f t="shared" si="1"/>
        <v>{
    "id": "M3-G-8a-E-3-EN",
    "stimulus": "&lt;p&gt;What are the following triangles called with respect to their sides?&lt;/p&gt;",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the number of equal sides it has, a triangle can be equilateral, isosceles, or scalene.&lt;/p&gt;",
    "feedback": "&lt;p&gt;Triangles are classified into &lt;b&gt;equilateral&lt;/b&gt; (all its sides are equal), &lt;b&gt;isosceles&lt;/b&gt; (two of its sides are equal) and &lt;b&gt;scalenes&lt;/b&gt; (all its sides are unequal).&lt;/p&gt;&lt;div style=\"width: 100%; display:flex; justify-content: center;\"&gt;&lt;img src=\"https://blueberry-assets.oneclick.es/M3_G_8a_7b.svg\" width=\"400\" style=\"display: inline-block;\"&gt;&lt;/div&gt;",
    "seed": {
        "parameters": [
            {
                "name": "Q1",
                "label": null,
                "list": [
                    "M3_G_8a_5.svg",
                    "M3_G_8a_6.svg"
                ]
            },
            {
                "name": "Q2",
                "label": null,
                "list": [
                    "M3_G_8a_3.svg",
                    "M3_G_8a_4.svg"
                ]
            }
        ],
        "calculated": [
            {
                "name": "A1",
                "label": "scalene",
                "function": ""
            },
            {
                "name": "A2",
                "label": "equilateral",
                "function": ""
            }
        ],
        "uniques": true
    },
    "algorithm": {
        "name": "calculateOperation",
        "template": "Cloze with text"
    }
}</v>
      </c>
      <c r="AA672" s="55" t="s">
        <v>3311</v>
      </c>
      <c r="AB672" s="21" t="str">
        <f t="shared" si="2"/>
        <v>M3-G-8a-E-3</v>
      </c>
      <c r="AC672" s="21" t="str">
        <f t="shared" si="3"/>
        <v>M3-G-8a-E-3-EN</v>
      </c>
      <c r="AD672" s="20" t="s">
        <v>47</v>
      </c>
      <c r="AE672" s="23"/>
      <c r="AF672" s="9" t="s">
        <v>48</v>
      </c>
      <c r="AG672" s="9" t="s">
        <v>49</v>
      </c>
    </row>
    <row r="673" ht="112.5" customHeight="1">
      <c r="A673" s="9" t="s">
        <v>3312</v>
      </c>
      <c r="B673" s="77" t="s">
        <v>3313</v>
      </c>
      <c r="C673" s="41" t="s">
        <v>35</v>
      </c>
      <c r="D673" s="10" t="s">
        <v>36</v>
      </c>
      <c r="E673" s="11"/>
      <c r="F673" s="13" t="s">
        <v>3314</v>
      </c>
      <c r="G673" s="13"/>
      <c r="H673" s="19"/>
      <c r="I673" s="11" t="s">
        <v>38</v>
      </c>
      <c r="J673" s="11" t="s">
        <v>309</v>
      </c>
      <c r="K673" s="12" t="s">
        <v>113</v>
      </c>
      <c r="L673" s="12" t="s">
        <v>113</v>
      </c>
      <c r="M673" s="11" t="s">
        <v>42</v>
      </c>
      <c r="N673" s="8" t="s">
        <v>3315</v>
      </c>
      <c r="O673" s="8" t="s">
        <v>3316</v>
      </c>
      <c r="P673" s="18"/>
      <c r="Q673" s="21" t="s">
        <v>428</v>
      </c>
      <c r="R673" s="18"/>
      <c r="S673" s="18"/>
      <c r="T673" s="18"/>
      <c r="U673" s="18"/>
      <c r="V673" s="18"/>
      <c r="W673" s="18"/>
      <c r="X673" s="21"/>
      <c r="Y673" s="20" t="s">
        <v>3142</v>
      </c>
      <c r="Z673" s="13" t="str">
        <f t="shared" si="1"/>
        <v>{
    "id": "M3-G-8b-I-1-EN",
    "stimulus": "&lt;p&gt;Select which of the following statements is correct.&lt;/p&gt;",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"calculated": [
            {
                "name": "A1",
                "label": "In acute-angled triangles, all angles are acute.",
                "function": ""
            },
            {
                "name": "A2",
                "label": "In obtuse-angled triangles, one of the angles is obtuse.",
                "function": ""
            },
            {
                "name": "A3",
                "label": "In right-angled triangles, one of the three angles is right.",
                "function": ""
            },
            {
                "name": "A4",
                "label": "Acute-angled triangles have an acute angle.",
                "function": "",
                "feedback": "&lt;p&gt;All angles of an acute-angled triangle are acute.&lt;/p&gt;",
                "incorrect": true
            },
            {
                "name": "A5",
                "label": "Obtuse-angled triangles have three obtuse angles.",
                "function": "",
                "feedback": "&lt;p&gt;Obtuse-angled triangles have a single obtuse angle, the other two are acute.&lt;/p&gt;",
                "incorrect": true
            },
            {
                "name": "A6",
                "label": "Right-angled triangles have three right angles.",
                "function": "",
                "feedback": "&lt;p&gt;Right-angled triangles have only one right angle, the other two are acute.&lt;/p&gt;",
                "incorrect": true
            }
        ],
        "uniques": true
    },
    "algorithm": {
        "name": "trueFalse",
        "template": "Multiple choice – standard",
        "params": {
            "countCorrect": 1,
            "countIncorrect": 2,
            "showCheckIcon":true
        }
    }
}</v>
      </c>
      <c r="AA673" s="81" t="s">
        <v>3317</v>
      </c>
      <c r="AB673" s="21" t="str">
        <f t="shared" si="2"/>
        <v>M3-G-8b-I-1</v>
      </c>
      <c r="AC673" s="21" t="str">
        <f t="shared" si="3"/>
        <v>M3-G-8b-I-1-EN</v>
      </c>
      <c r="AD673" s="20" t="s">
        <v>47</v>
      </c>
      <c r="AE673" s="23"/>
      <c r="AF673" s="9" t="s">
        <v>48</v>
      </c>
      <c r="AG673" s="9" t="s">
        <v>49</v>
      </c>
    </row>
    <row r="674" ht="112.5" customHeight="1">
      <c r="A674" s="9" t="s">
        <v>3312</v>
      </c>
      <c r="B674" s="77" t="s">
        <v>3313</v>
      </c>
      <c r="C674" s="41" t="s">
        <v>50</v>
      </c>
      <c r="D674" s="10" t="s">
        <v>36</v>
      </c>
      <c r="E674" s="11"/>
      <c r="F674" s="12" t="s">
        <v>3318</v>
      </c>
      <c r="G674" s="12"/>
      <c r="H674" s="19"/>
      <c r="I674" s="11" t="s">
        <v>428</v>
      </c>
      <c r="J674" s="11" t="s">
        <v>52</v>
      </c>
      <c r="K674" s="12" t="s">
        <v>3319</v>
      </c>
      <c r="L674" s="13" t="s">
        <v>3320</v>
      </c>
      <c r="M674" s="21" t="s">
        <v>42</v>
      </c>
      <c r="N674" s="8" t="s">
        <v>3315</v>
      </c>
      <c r="O674" s="8" t="s">
        <v>3321</v>
      </c>
      <c r="P674" s="18"/>
      <c r="Q674" s="21" t="s">
        <v>428</v>
      </c>
      <c r="R674" s="18"/>
      <c r="S674" s="18"/>
      <c r="T674" s="18"/>
      <c r="U674" s="18"/>
      <c r="V674" s="18"/>
      <c r="W674" s="18"/>
      <c r="X674" s="21"/>
      <c r="Y674" s="20" t="s">
        <v>3142</v>
      </c>
      <c r="Z674" s="13" t="str">
        <f t="shared" si="1"/>
        <v>{
    "id": "M3-G-8b-E-1-EN",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"M3_G_8b_3.svg",
                    "M3_G_8b_4.svg"
                ]
            },
            {
                "name": "Q2",
                "label": null,
                "list": [
                    "M3_G_8b_5.svg",
                    "M3_G_8b_6.svg"
                ]
            }
        ],
        "calculated": [
            {
                "name": "A1",
                "label": "right-angled",
                "function": ""
            },
            {
                "name": "A2",
                "label": "obtuse-angled",
                "function": ""
            }
        ],
        "uniques": true
    },
    "algorithm": {
        "name": "calculateOperation",
        "template": "Cloze with text"
    }
}</v>
      </c>
      <c r="AA674" s="8" t="s">
        <v>3322</v>
      </c>
      <c r="AB674" s="21" t="str">
        <f t="shared" si="2"/>
        <v>M3-G-8b-E-1</v>
      </c>
      <c r="AC674" s="21" t="str">
        <f t="shared" si="3"/>
        <v>M3-G-8b-E-1-EN</v>
      </c>
      <c r="AD674" s="20" t="s">
        <v>47</v>
      </c>
      <c r="AE674" s="23"/>
      <c r="AF674" s="9" t="s">
        <v>48</v>
      </c>
      <c r="AG674" s="9" t="s">
        <v>49</v>
      </c>
    </row>
    <row r="675" ht="112.5" customHeight="1">
      <c r="A675" s="9" t="s">
        <v>3312</v>
      </c>
      <c r="B675" s="77" t="s">
        <v>3313</v>
      </c>
      <c r="C675" s="9" t="s">
        <v>50</v>
      </c>
      <c r="D675" s="10" t="s">
        <v>36</v>
      </c>
      <c r="E675" s="11"/>
      <c r="F675" s="12" t="s">
        <v>3323</v>
      </c>
      <c r="G675" s="12"/>
      <c r="H675" s="12"/>
      <c r="I675" s="11" t="s">
        <v>428</v>
      </c>
      <c r="J675" s="11" t="s">
        <v>52</v>
      </c>
      <c r="K675" s="12" t="s">
        <v>113</v>
      </c>
      <c r="L675" s="13" t="s">
        <v>3324</v>
      </c>
      <c r="M675" s="21" t="s">
        <v>42</v>
      </c>
      <c r="N675" s="8" t="s">
        <v>3315</v>
      </c>
      <c r="O675" s="8" t="s">
        <v>3321</v>
      </c>
      <c r="P675" s="18"/>
      <c r="Q675" s="21" t="s">
        <v>428</v>
      </c>
      <c r="R675" s="18"/>
      <c r="S675" s="18"/>
      <c r="T675" s="18"/>
      <c r="U675" s="18"/>
      <c r="V675" s="18"/>
      <c r="W675" s="18"/>
      <c r="X675" s="21"/>
      <c r="Y675" s="20" t="s">
        <v>3142</v>
      </c>
      <c r="Z675" s="13" t="str">
        <f t="shared" si="1"/>
        <v>{
    "id": "M3-G-8b-E-2-EN",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"M3_G_8b_3.svg",
                    "M3_G_8b_4.svg"
                ]
            },
            {
                "name": "Q2",
                "label": null,
                "list": [
                    "M3_G_8b_1.svg",
                    "M3_G_8b_2.svg"
                ]
            }
        ],
        "calculated": [
            {
                "name": "A1",
                "label": "right-angled",
                "function": ""
            },
            {
                "name": "A2",
                "label": "acute-angled",
                "function": ""
            }
        ],
        "uniques": true
    },
    "algorithm": {
        "name": "calculateOperation",
        "template": "Cloze with text"
    }
}</v>
      </c>
      <c r="AA675" s="8" t="s">
        <v>3325</v>
      </c>
      <c r="AB675" s="21" t="str">
        <f t="shared" si="2"/>
        <v>M3-G-8b-E-2</v>
      </c>
      <c r="AC675" s="21" t="str">
        <f t="shared" si="3"/>
        <v>M3-G-8b-E-2-EN</v>
      </c>
      <c r="AD675" s="20" t="s">
        <v>47</v>
      </c>
      <c r="AE675" s="23"/>
      <c r="AF675" s="9" t="s">
        <v>48</v>
      </c>
      <c r="AG675" s="9" t="s">
        <v>49</v>
      </c>
    </row>
    <row r="676" ht="112.5" customHeight="1">
      <c r="A676" s="9" t="s">
        <v>3312</v>
      </c>
      <c r="B676" s="77" t="s">
        <v>3313</v>
      </c>
      <c r="C676" s="9" t="s">
        <v>50</v>
      </c>
      <c r="D676" s="10" t="s">
        <v>36</v>
      </c>
      <c r="E676" s="11"/>
      <c r="F676" s="12" t="s">
        <v>3326</v>
      </c>
      <c r="G676" s="12"/>
      <c r="H676" s="12"/>
      <c r="I676" s="11" t="s">
        <v>428</v>
      </c>
      <c r="J676" s="11" t="s">
        <v>52</v>
      </c>
      <c r="K676" s="12" t="s">
        <v>113</v>
      </c>
      <c r="L676" s="13" t="s">
        <v>3327</v>
      </c>
      <c r="M676" s="21" t="s">
        <v>42</v>
      </c>
      <c r="N676" s="8" t="s">
        <v>3315</v>
      </c>
      <c r="O676" s="8" t="s">
        <v>3321</v>
      </c>
      <c r="P676" s="18"/>
      <c r="Q676" s="21" t="s">
        <v>428</v>
      </c>
      <c r="R676" s="18"/>
      <c r="S676" s="18"/>
      <c r="T676" s="18"/>
      <c r="U676" s="18"/>
      <c r="V676" s="18"/>
      <c r="W676" s="18"/>
      <c r="X676" s="21"/>
      <c r="Y676" s="20" t="s">
        <v>3142</v>
      </c>
      <c r="Z676" s="13" t="str">
        <f t="shared" si="1"/>
        <v>{
    "id": "M3-G-8b-E-3-EN",
    "stimulus": "&lt;p&gt;Type the name of the following triangles according to their angles.&lt;/p&gt;",
    "template": "&lt;table style=\"width: 100%;border:none;\"&gt;&lt;tbody&gt;&lt;tr&gt;&lt;td style=\"width: 50%; text-align: center;border:none;\"&gt;{{response}} triangle&lt;/td&gt;&lt;td style=\"width: 50%; text-align: center;border:none;\"&gt;{{response}} triangle&lt;/td&gt;&lt;/tr&gt;&lt;tr&gt;&lt;td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"&lt;p&gt;Depending on its angles, a triangle can be acute-angled, right-angled or obtuse-angled.&lt;/p&gt;",
    "feedback": "&lt;p&gt;Triangles are classified as &lt;b&gt;acute-angled&lt;/b&gt; (their three angles are acute), &lt;b&gt;right-angled&lt;/b&gt; (they have a right angle) and &lt;b&gt;obtuse-angled&lt;/b&gt; (they have an obtuse angle).&lt;/p&gt;&lt;div style=\"width: 100%; display:flex; justify-content: center;\"&gt;&lt;img src=\"https://blueberry-assets.oneclick.es/M3_G_8b_7b.svg\" width=\"500\"&gt;&lt;/img&gt;&lt;/div&gt;",
    "seed": {
        "parameters": [
            {
                "name": "Q1",
                "label": null,
                "list": [
                    "M3_G_8b_1.svg",
                    "M3_G_8b_2.svg"
                ]
            },
            {
                "name": "Q2",
                "label": null,
                "list": [
                    "M3_G_8b_5.svg",
                    "M3_G_8b_6.svg"
                ]
            }
        ],
        "calculated": [
            {
                "name": "A1",
                "label": "acute-angled",
                "function": ""
            },
            {
                "name": "A2",
                "label": "obtuse-angled",
                "function": ""
            }
        ],
        "uniques": true
    },
    "algorithm": {
        "name": "calculateOperation",
        "template": "Cloze with text"
    }
}</v>
      </c>
      <c r="AA676" s="8" t="s">
        <v>3328</v>
      </c>
      <c r="AB676" s="21" t="str">
        <f t="shared" si="2"/>
        <v>M3-G-8b-E-3</v>
      </c>
      <c r="AC676" s="21" t="str">
        <f t="shared" si="3"/>
        <v>M3-G-8b-E-3-EN</v>
      </c>
      <c r="AD676" s="20" t="s">
        <v>47</v>
      </c>
      <c r="AE676" s="23"/>
      <c r="AF676" s="9" t="s">
        <v>48</v>
      </c>
      <c r="AG676" s="9" t="s">
        <v>49</v>
      </c>
    </row>
    <row r="677" ht="112.5" customHeight="1">
      <c r="A677" s="9" t="s">
        <v>3329</v>
      </c>
      <c r="B677" s="77" t="s">
        <v>3330</v>
      </c>
      <c r="C677" s="41" t="s">
        <v>35</v>
      </c>
      <c r="D677" s="9" t="s">
        <v>36</v>
      </c>
      <c r="E677" s="11"/>
      <c r="F677" s="12" t="s">
        <v>3331</v>
      </c>
      <c r="G677" s="12"/>
      <c r="H677" s="12"/>
      <c r="I677" s="11" t="s">
        <v>38</v>
      </c>
      <c r="J677" s="20" t="s">
        <v>512</v>
      </c>
      <c r="K677" s="12" t="s">
        <v>3332</v>
      </c>
      <c r="L677" s="12" t="s">
        <v>3332</v>
      </c>
      <c r="M677" s="11" t="s">
        <v>42</v>
      </c>
      <c r="N677" s="8" t="s">
        <v>3333</v>
      </c>
      <c r="O677" s="8" t="s">
        <v>3334</v>
      </c>
      <c r="P677" s="18"/>
      <c r="Q677" s="21" t="s">
        <v>428</v>
      </c>
      <c r="R677" s="18"/>
      <c r="S677" s="18"/>
      <c r="T677" s="18"/>
      <c r="U677" s="18"/>
      <c r="V677" s="18"/>
      <c r="W677" s="18"/>
      <c r="X677" s="21"/>
      <c r="Y677" s="20" t="s">
        <v>3142</v>
      </c>
      <c r="Z677" s="13" t="str">
        <f t="shared" si="1"/>
        <v>{
    "id": "M3-G-9a-I-1-EN",
    "stimulus": "&lt;p&gt;Select whether the following statements are true or false.&lt;/p&gt;",
    "hint": "&lt;p&gt;Quadrilaterals are polygons with 4 sides and 4 angles. Some types are the square, rectangle, rhombus, and rhomboid.&lt;/p&gt;",
    "feedback": "&lt;p&gt;Quadrilaterals are polygons with 4 sides and 4 angles. Some types are the square, rectangle, rhombus, and rhomboid.&lt;/p&gt;",
    "seed": {
        "parameters": [],
        "calculated": [
            {
                "name": "A1",
                "label": "Squares have 4 equal sides, parallel 2 by 2, that form right angles.",
                "function": ""
            },
            {
                "name": "A2",
                "label": "Rectangles have 4 sides, equal 2 by 2, that form right angles.",
                "function": ""
            },
            {
                "name": "A3",
                "label": "Rhombi have 4 equal sides, parallel 2 by 2, that do not form right angles.",
                "function": ""
            },
            {
                "name": "A4",
                "label": "Rhomboids have 4 sides and angles, all of which are equal 2 by 2.",
                "function": ""
            },
            {
                "name": "A5",
                "label": "Rhombi have 4 sides and angles, all of which are equal 2 by 2.",
                "function": "",
                "incorrect": true,
                "feedback": "&lt;p&gt;All sides of rhombi are equal, not 2 by 2.&lt;/p&gt;"
            },
            {
                "name": "A6",
                "label": "Rectangles have 4 equal sides, parallel 2 by 2, that form right angles.",
                "function": "",
                "incorrect": true,
                "feedback": "&lt;p&gt;The sides of the rectangles are not all equal, but are equal 2 by 2.&lt;/p&gt;"
            },
            {
                "name": "A7",
                "label": "Rhomboids have 4 sides, equal 2 by 2, that form right angles.",
                "function": "",
                "incorrect": true,
                "feedback": "&lt;p&gt;The sides of the rhomboids do not form right angles.&lt;/p&gt;"
            },
            {
                "name": "A8",
                "label": "Squares have 4 equal sides, parallel 2 by 2, that do not form right angles.",
                "function": "",
                "incorrect": true,
                "feedback": "&lt;p&gt;The sides of the squares do form right angles.&lt;/p&gt;"
            }
        ],
        "uniques": true
    },
    "algorithm": {
        "name": "trueFalse",
        "template": "Choice matrix – inline",
        "params": {
            "countCorrect": 1,
            "countIncorrect": 2,
            "showCheckIcon": false,
            "options": [
                "True",
                "False"
            ]
        }
    }
}</v>
      </c>
      <c r="AA677" s="8" t="s">
        <v>3335</v>
      </c>
      <c r="AB677" s="21" t="str">
        <f t="shared" si="2"/>
        <v>M3-G-9a-I-1</v>
      </c>
      <c r="AC677" s="21" t="str">
        <f t="shared" si="3"/>
        <v>M3-G-9a-I-1-EN</v>
      </c>
      <c r="AD677" s="20" t="s">
        <v>47</v>
      </c>
      <c r="AE677" s="23"/>
      <c r="AF677" s="9" t="s">
        <v>48</v>
      </c>
      <c r="AG677" s="9" t="s">
        <v>49</v>
      </c>
    </row>
    <row r="678" ht="112.5" customHeight="1">
      <c r="A678" s="9" t="s">
        <v>3329</v>
      </c>
      <c r="B678" s="77" t="s">
        <v>3330</v>
      </c>
      <c r="C678" s="41" t="s">
        <v>50</v>
      </c>
      <c r="D678" s="10" t="s">
        <v>36</v>
      </c>
      <c r="E678" s="11"/>
      <c r="F678" s="12" t="s">
        <v>3336</v>
      </c>
      <c r="G678" s="12"/>
      <c r="H678" s="12"/>
      <c r="I678" s="11" t="s">
        <v>428</v>
      </c>
      <c r="J678" s="11" t="s">
        <v>52</v>
      </c>
      <c r="K678" s="12" t="s">
        <v>3337</v>
      </c>
      <c r="L678" s="12" t="s">
        <v>3332</v>
      </c>
      <c r="M678" s="11" t="s">
        <v>42</v>
      </c>
      <c r="N678" s="8" t="s">
        <v>3333</v>
      </c>
      <c r="O678" s="8" t="s">
        <v>3338</v>
      </c>
      <c r="P678" s="18"/>
      <c r="Q678" s="21" t="s">
        <v>428</v>
      </c>
      <c r="R678" s="18"/>
      <c r="S678" s="18"/>
      <c r="T678" s="18"/>
      <c r="U678" s="18"/>
      <c r="V678" s="18"/>
      <c r="W678" s="18"/>
      <c r="X678" s="21"/>
      <c r="Y678" s="20" t="s">
        <v>3142</v>
      </c>
      <c r="Z678" s="13" t="str">
        <f t="shared" si="1"/>
        <v>{
    "id": "M3-G-9a-E-1-EN",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src=\"https://blueberry-assets.oneclick.es/M3_G_9a_5a.svg\" width=\"550\" style=\"display: inline-block;\"&gt;&lt;/div&gt;",
    "seed": {
        "parameters": [],
        "calculated": [
            {
                "name": "A1",
                "label": "Square",
                "function": ""
            },
            {
                "name": "A2",
                "label": "Rhombus",
                "function": ""
            },
            {
                "name": "A3",
                "label": "Rectangle",
                "function": ""
            }
        ],
        "uniques": true
    },
    "algorithm": {
        "name": "calculateOperation",
        "template": "Cloze with text"
    }
}</v>
      </c>
      <c r="AA678" s="8" t="s">
        <v>3339</v>
      </c>
      <c r="AB678" s="21" t="str">
        <f t="shared" si="2"/>
        <v>M3-G-9a-E-1</v>
      </c>
      <c r="AC678" s="21" t="str">
        <f t="shared" si="3"/>
        <v>M3-G-9a-E-1-EN</v>
      </c>
      <c r="AD678" s="20" t="s">
        <v>47</v>
      </c>
      <c r="AE678" s="23"/>
      <c r="AF678" s="9" t="s">
        <v>48</v>
      </c>
      <c r="AG678" s="9" t="s">
        <v>49</v>
      </c>
    </row>
    <row r="679" ht="112.5" customHeight="1">
      <c r="A679" s="9" t="s">
        <v>3329</v>
      </c>
      <c r="B679" s="77" t="s">
        <v>3330</v>
      </c>
      <c r="C679" s="9" t="s">
        <v>50</v>
      </c>
      <c r="D679" s="10" t="s">
        <v>36</v>
      </c>
      <c r="E679" s="11"/>
      <c r="F679" s="12" t="s">
        <v>3336</v>
      </c>
      <c r="G679" s="12"/>
      <c r="H679" s="12"/>
      <c r="I679" s="11" t="s">
        <v>428</v>
      </c>
      <c r="J679" s="11" t="s">
        <v>52</v>
      </c>
      <c r="K679" s="13" t="s">
        <v>3340</v>
      </c>
      <c r="L679" s="12" t="s">
        <v>3332</v>
      </c>
      <c r="M679" s="11" t="s">
        <v>42</v>
      </c>
      <c r="N679" s="8" t="s">
        <v>3333</v>
      </c>
      <c r="O679" s="8" t="s">
        <v>3338</v>
      </c>
      <c r="P679" s="18"/>
      <c r="Q679" s="21" t="s">
        <v>428</v>
      </c>
      <c r="R679" s="18"/>
      <c r="S679" s="18"/>
      <c r="T679" s="18"/>
      <c r="U679" s="18"/>
      <c r="V679" s="18"/>
      <c r="W679" s="18"/>
      <c r="X679" s="21"/>
      <c r="Y679" s="20" t="s">
        <v>3142</v>
      </c>
      <c r="Z679" s="13" t="str">
        <f t="shared" si="1"/>
        <v>{
    "id": "M3-G-9a-E-2-EN",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src=\"https://blueberry-assets.oneclick.es/M3_G_9a_5a.svg\" width=\"550\" style=\"display: inline-block;\"&gt;&lt;/div&gt;",
    "seed": {
        "parameters": [],
        "calculated": [
            {
                "name": "A1",
                "label": "Rhombus",
                "function": ""
            },
            {
                "name": "A2",
                "label": "Rhomboid",
                "function": ""
            },
            {
                "name": "A3",
                "label": "Rectangle",
                "function": ""
            }
        ],
        "uniques": true
    },
    "algorithm": {
        "name": "calculateOperation",
        "template": "Cloze with text"
    }
}</v>
      </c>
      <c r="AA679" s="8" t="s">
        <v>3341</v>
      </c>
      <c r="AB679" s="21" t="str">
        <f t="shared" si="2"/>
        <v>M3-G-9a-E-2</v>
      </c>
      <c r="AC679" s="21" t="str">
        <f t="shared" si="3"/>
        <v>M3-G-9a-E-2-EN</v>
      </c>
      <c r="AD679" s="20" t="s">
        <v>47</v>
      </c>
      <c r="AE679" s="23"/>
      <c r="AF679" s="9" t="s">
        <v>48</v>
      </c>
      <c r="AG679" s="9" t="s">
        <v>49</v>
      </c>
    </row>
    <row r="680" ht="112.5" customHeight="1">
      <c r="A680" s="9" t="s">
        <v>3329</v>
      </c>
      <c r="B680" s="77" t="s">
        <v>3330</v>
      </c>
      <c r="C680" s="9" t="s">
        <v>50</v>
      </c>
      <c r="D680" s="10" t="s">
        <v>36</v>
      </c>
      <c r="E680" s="11"/>
      <c r="F680" s="12" t="s">
        <v>3336</v>
      </c>
      <c r="G680" s="12"/>
      <c r="H680" s="12"/>
      <c r="I680" s="11" t="s">
        <v>428</v>
      </c>
      <c r="J680" s="11" t="s">
        <v>52</v>
      </c>
      <c r="K680" s="12" t="s">
        <v>3342</v>
      </c>
      <c r="L680" s="12" t="s">
        <v>3332</v>
      </c>
      <c r="M680" s="11" t="s">
        <v>42</v>
      </c>
      <c r="N680" s="8" t="s">
        <v>3333</v>
      </c>
      <c r="O680" s="8" t="s">
        <v>3338</v>
      </c>
      <c r="P680" s="18"/>
      <c r="Q680" s="21" t="s">
        <v>428</v>
      </c>
      <c r="R680" s="18"/>
      <c r="S680" s="18"/>
      <c r="T680" s="18"/>
      <c r="U680" s="18"/>
      <c r="V680" s="18"/>
      <c r="W680" s="18"/>
      <c r="X680" s="21"/>
      <c r="Y680" s="20" t="s">
        <v>3142</v>
      </c>
      <c r="Z680" s="13" t="str">
        <f t="shared" si="1"/>
        <v>{
    "id": "M3-G-9a-E-3-EN",
    "stimulus": "&lt;p&gt;Type the names of the following quadrilaterals.&lt;/p&gt;",
    "template": "&lt;table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
    "hint": "&lt;p&gt;Quadrilaterals are polygons with 4 sides and 4 angles. Some types are the square, rectangle, rhombus, and rhomboid.&lt;/p&gt;",
    "feedback": "&lt;p&gt;Quadrilaterals are polygons with 4 sides and 4 angles. Some types are the square, rectangle, rhombus, and rhomboid.&lt;/p&gt;&lt;div style=\"width: 100%; display:flex; justify-content: center;\"&gt;&lt;img src=\"https://blueberry-assets.oneclick.es/M3_G_9a_5a.svg\" width=\"550\" style=\"display: inline-block;\"&gt;&lt;/div&gt;",
    "seed": {
        "parameters": [],
        "calculated": [
            {
                "name": "A1",
                "label": "Rhomboid",
                "function": ""
            },
            {
                "name": "A2",
                "label": "Square",
                "function": ""
            },
            {
                "name": "A3",
                "label": "Rectangle",
                "function": ""
            }
        ],
        "uniques": true
    },
    "algorithm": {
        "name": "calculateOperation",
        "template": "Cloze with text"
    }
}</v>
      </c>
      <c r="AA680" s="55" t="s">
        <v>3343</v>
      </c>
      <c r="AB680" s="21" t="str">
        <f t="shared" si="2"/>
        <v>M3-G-9a-E-3</v>
      </c>
      <c r="AC680" s="21" t="str">
        <f t="shared" si="3"/>
        <v>M3-G-9a-E-3-EN</v>
      </c>
      <c r="AD680" s="20" t="s">
        <v>47</v>
      </c>
      <c r="AE680" s="23"/>
      <c r="AF680" s="9" t="s">
        <v>48</v>
      </c>
      <c r="AG680" s="9" t="s">
        <v>49</v>
      </c>
    </row>
    <row r="681" ht="112.5" customHeight="1">
      <c r="A681" s="9" t="s">
        <v>3344</v>
      </c>
      <c r="B681" s="77" t="s">
        <v>3345</v>
      </c>
      <c r="C681" s="41" t="s">
        <v>35</v>
      </c>
      <c r="D681" s="10" t="s">
        <v>36</v>
      </c>
      <c r="E681" s="11"/>
      <c r="F681" s="13" t="s">
        <v>3346</v>
      </c>
      <c r="G681" s="13"/>
      <c r="H681" s="19"/>
      <c r="I681" s="11" t="s">
        <v>428</v>
      </c>
      <c r="J681" s="11" t="s">
        <v>309</v>
      </c>
      <c r="K681" s="12" t="s">
        <v>3347</v>
      </c>
      <c r="L681" s="12" t="s">
        <v>3348</v>
      </c>
      <c r="M681" s="14" t="s">
        <v>42</v>
      </c>
      <c r="N681" s="43" t="s">
        <v>3349</v>
      </c>
      <c r="O681" s="42" t="s">
        <v>3350</v>
      </c>
      <c r="P681" s="18"/>
      <c r="Q681" s="21"/>
      <c r="R681" s="18"/>
      <c r="S681" s="18"/>
      <c r="T681" s="18"/>
      <c r="U681" s="18"/>
      <c r="V681" s="18"/>
      <c r="W681" s="18"/>
      <c r="X681" s="21"/>
      <c r="Y681" s="20" t="s">
        <v>3142</v>
      </c>
      <c r="Z681" s="13" t="str">
        <f t="shared" si="1"/>
        <v>{
    "id": "M3-G-11a-I-1-EN",
    "stimulus": "&lt;p&gt;What is the perimeter of this triangle?&lt;/p&gt;&lt;div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"&lt;p&gt;The perimeter of a polygon is calculated by adding the lengths of all its sides.&lt;/p&gt;",
    "feedback": "&lt;p&gt;The perimeter of a polygon is calculated by adding the lengths of all its sides.&lt;/p&gt;&lt;p style=\"text-align: center\"&gt;Perimeter of the triangle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v>
      </c>
      <c r="AA681" s="8" t="s">
        <v>3351</v>
      </c>
      <c r="AB681" s="21" t="str">
        <f t="shared" si="2"/>
        <v>M3-G-11a-I-1</v>
      </c>
      <c r="AC681" s="21" t="str">
        <f t="shared" si="3"/>
        <v>M3-G-11a-I-1-EN</v>
      </c>
      <c r="AD681" s="20" t="s">
        <v>47</v>
      </c>
      <c r="AE681" s="23"/>
      <c r="AF681" s="9" t="s">
        <v>48</v>
      </c>
      <c r="AG681" s="9" t="s">
        <v>49</v>
      </c>
    </row>
    <row r="682" ht="112.5" customHeight="1">
      <c r="A682" s="9" t="s">
        <v>3344</v>
      </c>
      <c r="B682" s="77" t="s">
        <v>3345</v>
      </c>
      <c r="C682" s="41" t="s">
        <v>35</v>
      </c>
      <c r="D682" s="10" t="s">
        <v>36</v>
      </c>
      <c r="E682" s="11"/>
      <c r="F682" s="33" t="s">
        <v>3352</v>
      </c>
      <c r="G682" s="33"/>
      <c r="H682" s="59" t="s">
        <v>3353</v>
      </c>
      <c r="I682" s="23" t="s">
        <v>428</v>
      </c>
      <c r="J682" s="23" t="s">
        <v>309</v>
      </c>
      <c r="K682" s="24" t="s">
        <v>3354</v>
      </c>
      <c r="L682" s="24" t="s">
        <v>3355</v>
      </c>
      <c r="M682" s="25" t="s">
        <v>42</v>
      </c>
      <c r="N682" s="33" t="s">
        <v>3349</v>
      </c>
      <c r="O682" s="33" t="s">
        <v>3356</v>
      </c>
      <c r="P682" s="18"/>
      <c r="Q682" s="21"/>
      <c r="R682" s="18"/>
      <c r="S682" s="18"/>
      <c r="T682" s="18"/>
      <c r="U682" s="18"/>
      <c r="V682" s="18"/>
      <c r="W682" s="18"/>
      <c r="X682" s="21"/>
      <c r="Y682" s="20" t="s">
        <v>3142</v>
      </c>
      <c r="Z682" s="13" t="str">
        <f t="shared" si="1"/>
        <v>{
    "id": "M3-G-11a-I-2-EN",
    "stimulus": "&lt;p&gt;What is the perimeter of this regular hexagon?&lt;/p&gt;&lt;div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
    "hint": "&lt;p&gt;The perimeter of a polygon is calculated by adding the lengths of all its sides.&lt;/p&gt;",
    "feedback": "&lt;p&gt;The perimeter of a polygon is calculated by adding the lengths of all its sides.&lt;/p&gt;&lt;p style=\"text-align: center\"&gt;Perimeter of the regular hexagon = {{Q1}} cm + {{Q1}} cm + {{Q1}} cm + {{Q1}} cm + {{Q1}} cm + {{Q1}} cm = {{A1}} cm&lt;/p&gt;",
    "seed": {
        "parameters": [
            {
                "name": "Q1",
                "label": null,
                "min": 3,
                "max": 10,
                "step": 1
            }
        ],
        "calculated": [
            {
                "name": "A1",
                "label": "{{function}} cm",
                "function": "6*{{Q1}}"
            },
            {
                "name": "A2",
                "label": "{{function}} cm",
                "function": "5*{{Q1}}",
                "incorrect": true
            },
            {
                "name": "A3",
                "label": "{{function}} cm",
                "function": "7*{{Q1}}",
                "incorrect": true
            },
            {
                "name": "A4",
                "label": "{{function}} cm",
                "function": "6*{{Q1}}2",
                "incorrect": true
            },
            {
                "name": "TO 5",
                "label": "{{function}} cm",
                "function": "6*{{Q1}}-2",
                "incorrect": true
            }
        ],
        "uniques": true
    },
    "algorithm": {
        "name": "trueFalse",
        "template": "Multiple choice – standard",
        "params": {
            "countCorrect": 1,
            "countIncorrect": 2,
            "showCheckIcon": false,
            "columns": 3
        }
    }
}</v>
      </c>
      <c r="AA682" s="8" t="s">
        <v>3357</v>
      </c>
      <c r="AB682" s="21" t="str">
        <f t="shared" si="2"/>
        <v>M3-G-11a-I-2</v>
      </c>
      <c r="AC682" s="21" t="str">
        <f t="shared" si="3"/>
        <v>M3-G-11a-I-2-EN</v>
      </c>
      <c r="AD682" s="20" t="s">
        <v>47</v>
      </c>
      <c r="AE682" s="23"/>
      <c r="AF682" s="9" t="s">
        <v>48</v>
      </c>
      <c r="AG682" s="9" t="s">
        <v>49</v>
      </c>
    </row>
    <row r="683" ht="112.5" customHeight="1">
      <c r="A683" s="9" t="s">
        <v>3344</v>
      </c>
      <c r="B683" s="77" t="s">
        <v>3345</v>
      </c>
      <c r="C683" s="41" t="s">
        <v>50</v>
      </c>
      <c r="D683" s="10" t="s">
        <v>36</v>
      </c>
      <c r="E683" s="11"/>
      <c r="F683" s="22" t="s">
        <v>3358</v>
      </c>
      <c r="G683" s="22"/>
      <c r="H683" s="24"/>
      <c r="I683" s="23" t="s">
        <v>428</v>
      </c>
      <c r="J683" s="23" t="s">
        <v>156</v>
      </c>
      <c r="K683" s="24" t="s">
        <v>3359</v>
      </c>
      <c r="L683" s="24" t="s">
        <v>3360</v>
      </c>
      <c r="M683" s="25" t="s">
        <v>322</v>
      </c>
      <c r="N683" s="18"/>
      <c r="O683" s="18"/>
      <c r="P683" s="18"/>
      <c r="Q683" s="21"/>
      <c r="R683" s="68"/>
      <c r="S683" s="68" t="s">
        <v>3361</v>
      </c>
      <c r="T683" s="22" t="s">
        <v>3362</v>
      </c>
      <c r="U683" s="68" t="s">
        <v>3363</v>
      </c>
      <c r="V683" s="68" t="s">
        <v>3364</v>
      </c>
      <c r="W683" s="18"/>
      <c r="X683" s="21"/>
      <c r="Y683" s="20" t="s">
        <v>3142</v>
      </c>
      <c r="Z683" s="13" t="str">
        <f t="shared" si="1"/>
        <v>{
    "id": "M3-G-11a-E-1-EN",
    "seed": {
        "parameters": [
            {
                "name": "Q1",
                "label": null,
                "min": 2,
                "max": 25,
                "step": 1
            }
        ],
        "uniques": true
    },
    "scaffolding": [
        {
            "id": "step-0",
            "stimulus": "&lt;p&gt;Calculate the perimeter of the following regular pentagon.&lt;/p&gt;&lt;div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
            "template": "&lt;p&gt;The perimeter is {{response}} cm.&lt;/p&gt;",
            "seed": {
                "calculated": [
                    {
                        "name": "0-A1",
                        "label": "{{function}}",
                        "function": "5*{{Q1}}"
                    }
                ]
            },
            "algorithm": {
                "name": "calculateOperation",
                "params": {
                    "method": "equivLiteral",
                    "keyboard": "NUMERICAL"
                }
            }
        },
        {
            "id": "step-1",
            "stimulus": "&lt;p&gt;How long is each side of this pentagon?&lt;/p&gt;",
            "template": "&lt;p&gt;Each side is {{response}} cm.&lt;/p&gt;",
            "seed": {
                "calculated": [
                    {
                        "name": "1 TO 1",
                        "label": "{{function}}",
                        "function": "{{Q1}}"
                    }
                ]
            },
            "algorithm": {
                "name": "calculateOperation",
                "params": {
                    "method": "equivLiteral",
                    "keyboard": "NUMERICAL"
                }
            }
        },
        {
            "id": "step-2",
            "stimulus": "&lt;p&gt;What needs to be calculated?&lt;/p&gt;",
            "seed": {
                "calculated": [
                    {
                        "name": "2-A1",
                        "label": "&lt;p&gt;The perimeter of the pentagon.&lt;/p&gt;"
                    },
                    {
                        "name": "2-A2",
                        "label": "&lt;p&gt;The area of ​​the pentagon.&lt;/p&gt;",
                        "incorrect": true
                    },
                    {
                        "name": "2-A3",
                        "label": "&lt;p&gt;The longest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pentagon.&lt;/p&gt;",
            "template": "&lt;p style=\"text-align: center\"&gt;Perimeter of the pentagon = {{Q1}} cm + {{Q1}} cm + {{Q1}} cm + {{Q1}} cm + {{Q1}} cm = {{response}} cm&lt;/p&gt;",
            "seed": {
                "calculated": [
                    {
                        "name": "4-A1",
                        "label": "{{function}}",
                        "function": "5*{{Q1}}"
                    }
                ]
            },
            "algorithm": {
                "name": "calculateOperation",
                "params": {
                    "method": "equivLiteral",
                    "keyboard": "NUMERICAL"
                }
            }
        }
    ]
}</v>
      </c>
      <c r="AA683" s="8" t="s">
        <v>3365</v>
      </c>
      <c r="AB683" s="21" t="str">
        <f t="shared" si="2"/>
        <v>M3-G-11a-E-1</v>
      </c>
      <c r="AC683" s="21" t="str">
        <f t="shared" si="3"/>
        <v>M3-G-11a-E-1-EN</v>
      </c>
      <c r="AD683" s="20" t="s">
        <v>47</v>
      </c>
      <c r="AE683" s="23"/>
      <c r="AF683" s="9" t="s">
        <v>48</v>
      </c>
      <c r="AG683" s="9" t="s">
        <v>49</v>
      </c>
    </row>
    <row r="684" ht="112.5" customHeight="1">
      <c r="A684" s="9" t="s">
        <v>3344</v>
      </c>
      <c r="B684" s="77" t="s">
        <v>3345</v>
      </c>
      <c r="C684" s="41" t="s">
        <v>50</v>
      </c>
      <c r="D684" s="10" t="s">
        <v>36</v>
      </c>
      <c r="E684" s="11"/>
      <c r="F684" s="22" t="s">
        <v>3366</v>
      </c>
      <c r="G684" s="22"/>
      <c r="H684" s="24" t="s">
        <v>3367</v>
      </c>
      <c r="I684" s="23" t="s">
        <v>428</v>
      </c>
      <c r="J684" s="23" t="s">
        <v>156</v>
      </c>
      <c r="K684" s="24" t="s">
        <v>3368</v>
      </c>
      <c r="L684" s="24" t="s">
        <v>3369</v>
      </c>
      <c r="M684" s="25" t="s">
        <v>322</v>
      </c>
      <c r="N684" s="18"/>
      <c r="O684" s="18"/>
      <c r="P684" s="18"/>
      <c r="Q684" s="21"/>
      <c r="R684" s="68"/>
      <c r="S684" s="68" t="s">
        <v>3370</v>
      </c>
      <c r="T684" s="22" t="s">
        <v>3371</v>
      </c>
      <c r="U684" s="68" t="s">
        <v>3363</v>
      </c>
      <c r="V684" s="22" t="s">
        <v>3372</v>
      </c>
      <c r="W684" s="18"/>
      <c r="X684" s="21"/>
      <c r="Y684" s="20" t="s">
        <v>3142</v>
      </c>
      <c r="Z684" s="13" t="str">
        <f t="shared" si="1"/>
        <v>{
    "id": "M3-G-11a-E-2-EN",
    "seed": {
        "parameters": [
            {
                "name": "Q1",
                "label": null,
                "list": [
                    2,
                    3,
                    4,
                    5
                ]
            },
            {
                "name": "Q2",
                "label": null,
                "list": [
                    0,
                    1,
                    2
                ]
            }
        ],
        "uniques": true
    },
    "scaffolding": [
        {
            "id": "step-0",
            "stimulus": "&lt;p&gt;Calculate the perimeter of the following rectangle.&lt;/p&gt;&lt;div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
            "template": "&lt;p&gt;The perimeter is {{response}} cm.&lt;/p&gt;",
            "seed": {
                "calculated": [
                    {
                        "name": "T1",
                        "label": "{{function}}",
                        "function": "{{Q1}}*2-1+{{Q2}}",
                        "temp": true
                    },
                    {
                        "name": "0-A1",
                        "label": "{{function}}",
                        "function": "{{Q1}}*2 + {{T1}}*2"
                    }
                ]
            },
            "algorithm": {
                "name": "calculateOperation",
                "params": {
                    "method": "equivLiteral",
                    "keyboard": "NUMERICAL"
                }
            }
        },
        {
            "id": "step-1",
            "stimulus": "&lt;p&gt;How long are the length and width of this rectangle?&lt;/p&gt;",
            "template": "&lt;p&gt;Length = {{response}} cm&lt;/p&gt;&lt;p&gt;Width = {{response}} cm&lt;/p&gt;",
            "seed": {
                "calculated": [
                    {
                        "name": "T1",
                        "label": "{{function}}",
                        "function": "{{Q1}}*2-1+{{Q2}}",
                        "temp": true
                    },
                    {
                        "name": "1 TO 1",
                        "label": "{{function}}",
                        "function": "{{T1}}"
                    },
                    {
                        "name": "1-A2",
                        "label": "{{function}}",
                        "function": "{{Q1}}"
                    }
                ]
            },
            "algorithm": {
                "name": "calculateOperation",
                "params": {
                    "method": "equivLiteral",
                    "keyboard": "NUMERICAL"
                }
            }
        },
        {
            "id": "step-2",
            "stimulus": "&lt;p&gt;What needs to be calculated?&lt;/p&gt;",
            "seed": {
                "calculated": [
                    {
                        "name": "2-A1",
                        "label": "&lt;p&gt;The perimeter of the rectangle.&lt;/p&gt;"
                    },
                    {
                        "name": "2-A2",
                        "label": "&lt;p&gt;The area of ​​the rectangle.&lt;/p&gt;",
                        "incorrect": true
                    },
                    {
                        "name": "2-A3",
                        "label": "&lt;p&gt;The longest side.&lt;/p&gt;",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rectangle.&lt;/p&gt;",
            "template": "&lt;p style=\"text-align: center\"&gt;Perimeter of the rectangle = {{T1}} cm + {{Q1}} cm + {{T1}} cm + {{Q1}} cm = {{response}} cm&lt;/p&gt;",
            "seed": {
                "calculated": [
                    {
                        "name": "T1",
                        "label": "{{function}}",
                        "function": "{{Q1}}*2-1+{{Q2}}",
                        "temp": true
                    },
                    {
                        "name": "4-A1",
                        "label": "{{function}}",
                        "function": "{{Q1}}*2 + {{T1}}*2"
                    }
                ]
            },
            "algorithm": {
                "name": "calculateOperation",
                "params": {
                    "method": "equivLiteral",
                    "keyboard": "NUMERICAL"
                }
            }
        }
    ]
}</v>
      </c>
      <c r="AA684" s="8" t="s">
        <v>3373</v>
      </c>
      <c r="AB684" s="21" t="str">
        <f t="shared" si="2"/>
        <v>M3-G-11a-E-2</v>
      </c>
      <c r="AC684" s="21" t="str">
        <f t="shared" si="3"/>
        <v>M3-G-11a-E-2-EN</v>
      </c>
      <c r="AD684" s="20" t="s">
        <v>47</v>
      </c>
      <c r="AE684" s="23"/>
      <c r="AF684" s="9" t="s">
        <v>48</v>
      </c>
      <c r="AG684" s="9" t="s">
        <v>49</v>
      </c>
    </row>
    <row r="685" ht="112.5" customHeight="1">
      <c r="A685" s="9" t="s">
        <v>3344</v>
      </c>
      <c r="B685" s="77" t="s">
        <v>3345</v>
      </c>
      <c r="C685" s="9" t="s">
        <v>68</v>
      </c>
      <c r="D685" s="10" t="s">
        <v>36</v>
      </c>
      <c r="E685" s="11"/>
      <c r="F685" s="22" t="s">
        <v>3374</v>
      </c>
      <c r="G685" s="22"/>
      <c r="H685" s="24"/>
      <c r="I685" s="23" t="s">
        <v>428</v>
      </c>
      <c r="J685" s="23" t="s">
        <v>156</v>
      </c>
      <c r="K685" s="24" t="s">
        <v>3375</v>
      </c>
      <c r="L685" s="24" t="s">
        <v>3376</v>
      </c>
      <c r="M685" s="97" t="s">
        <v>322</v>
      </c>
      <c r="N685" s="18"/>
      <c r="O685" s="18"/>
      <c r="P685" s="18"/>
      <c r="Q685" s="21"/>
      <c r="R685" s="8"/>
      <c r="S685" s="8" t="s">
        <v>3377</v>
      </c>
      <c r="T685" s="8" t="s">
        <v>3378</v>
      </c>
      <c r="U685" s="68" t="s">
        <v>3363</v>
      </c>
      <c r="V685" s="8" t="s">
        <v>3379</v>
      </c>
      <c r="W685" s="18"/>
      <c r="X685" s="21"/>
      <c r="Y685" s="20" t="s">
        <v>3142</v>
      </c>
      <c r="Z685" s="13" t="str">
        <f t="shared" si="1"/>
        <v>{
    "id": "M3-G-11a-A-1-EN",
    "seed": {
        "parameters": [
            {
                "name": "Q1",
                "label": null,
                "min": 90,
                "max": 120,
                "step": 1
            }
        ],
        "uniques": true
    },
    "scaffolding": [
        {
            "id": "step-0",
            "stimulus": "&lt;p&gt;Calculate the perimeter of this square table.&lt;/p&gt;&lt;div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
            "template": "&lt;p&gt;The perimeter is {{response}} cm.&lt;/p&gt;",
            "seed": {
                "calculated": [
                    {
                        "name": "0-A1",
                        "label": "{{function}}",
                        "function": "4*{{Q1}}"
                    }
                ]
            },
            "algorithm": {
                "name": "calculateOperation",
                "params": {
                    "method": "equivLiteral",
                    "keyboard": "NUMERICAL"
                }
            }
        },
        {
            "id": "step-1",
            "stimulus": "&lt;p&gt;How long is each side of the square?&lt;/p&gt;",
            "template": "&lt;p&gt;Each side is {{response}} cm.&lt;/p&gt;",
            "seed": {
                "calculated": [
                    {
                        "name": "1 TO 1",
                        "label": "{{function}}",
                        "function": "{{Q1}}"
                    }
                ]
            },
            "algorithm": {
                "name": "calculateOperation",
                "params": {
                    "method": "equivLiteral",
                    "keyboard": "NUMERICAL"
                }
            }
        },
        {
            "id": "step-2",
            "stimulus": "&lt;p&gt;What needs to be calculated?&lt;/p&gt;",
            "seed": {
                "calculated": [
                    {
                        "name": "2-A1",
                        "label": "&lt;p&gt;The perimeter of the table.&lt;/p&gt;"
                    },
                    {
                        "name": "2-A2",
                        "label": "&lt;p&gt;The are of the table.&lt;/p&gt;",
                        "incorrect": true
                    },
                    {
                        "name": "2-A3",
                        "label": "&lt;p&gt;The largest side of the table.&lt;/p&gt;",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up all the sides of the table.&lt;/p&gt;",
            "template": "&lt;p style=\"text-align: center\"&gt;Perimeter of the square = {{Q1}} cm + {{Q1}} cm + {{Q1}} cm + {{Q1}} cm = {{response}} cm&lt;/p&gt;",
            "seed": {
                "calculated": [
                    {
                        "name": "4-A1",
                        "label": "{{function}}",
                        "function": "4*{{Q1}}"
                    }
                ]
            },
            "algorithm": {
                "name": "calculateOperation",
                "params": {
                    "method": "equivLiteral",
                    "keyboard": "NUMERICAL"
                }
            }
        }
    ]
}</v>
      </c>
      <c r="AA685" s="8" t="s">
        <v>3380</v>
      </c>
      <c r="AB685" s="21" t="str">
        <f t="shared" si="2"/>
        <v>M3-G-11a-A-1</v>
      </c>
      <c r="AC685" s="21" t="str">
        <f t="shared" si="3"/>
        <v>M3-G-11a-A-1-EN</v>
      </c>
      <c r="AD685" s="20" t="s">
        <v>47</v>
      </c>
      <c r="AE685" s="23"/>
      <c r="AF685" s="9" t="s">
        <v>48</v>
      </c>
      <c r="AG685" s="9" t="s">
        <v>49</v>
      </c>
    </row>
    <row r="686" ht="112.5" customHeight="1">
      <c r="A686" s="9" t="s">
        <v>3344</v>
      </c>
      <c r="B686" s="77" t="s">
        <v>3345</v>
      </c>
      <c r="C686" s="41" t="s">
        <v>68</v>
      </c>
      <c r="D686" s="10" t="s">
        <v>36</v>
      </c>
      <c r="E686" s="11"/>
      <c r="F686" s="22" t="s">
        <v>3381</v>
      </c>
      <c r="G686" s="22"/>
      <c r="H686" s="68"/>
      <c r="I686" s="23" t="s">
        <v>428</v>
      </c>
      <c r="J686" s="41" t="s">
        <v>156</v>
      </c>
      <c r="K686" s="68" t="s">
        <v>3382</v>
      </c>
      <c r="L686" s="68" t="s">
        <v>3383</v>
      </c>
      <c r="M686" s="58" t="s">
        <v>322</v>
      </c>
      <c r="N686" s="18"/>
      <c r="O686" s="8"/>
      <c r="P686" s="18"/>
      <c r="Q686" s="21"/>
      <c r="R686" s="22"/>
      <c r="S686" s="22" t="s">
        <v>3384</v>
      </c>
      <c r="T686" s="22" t="s">
        <v>3385</v>
      </c>
      <c r="U686" s="68" t="s">
        <v>3363</v>
      </c>
      <c r="V686" s="8" t="s">
        <v>3386</v>
      </c>
      <c r="W686" s="18"/>
      <c r="X686" s="21"/>
      <c r="Y686" s="20" t="s">
        <v>3142</v>
      </c>
      <c r="Z686" s="13" t="str">
        <f t="shared" si="1"/>
        <v>{
    "id": "M3-G-11a-A-2-EN",
    "seed": {
        "parameters": [
            {
                "name": "Q1",
                "label": null,
                "min": 35,
                "max": 80,
                "step": 1
            }
        ],
        "uniques": true
    },
    "scaffolding": [
        {
            "id": "step-0",
            "stimulus": "&lt;p&gt;In a town there is a square with the dimensions of the following figure. Calculate its perimeter.&lt;/p&gt;&lt;div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
            "template": "&lt;p&gt;The perimeter is {{response}} m.&lt;/p&gt;",
            "seed": {
                "calculated": [
                    {
                        "name": "0-A1",
                        "label": "{{function}}",
                        "function": "3*{{Q1}}"
                    }
                ]
            },
            "algorithm": {
                "name": "calculateOperation",
                "params": {
                    "method": "equivLiteral",
                    "keyboard": "NUMERICAL"
                }
            }
        },
        {
            "id": "step-1",
            "stimulus": "&lt;p&gt;How long is each side of the triangle?&lt;/p&gt;",
            "template": "&lt;p&gt;Each side is {{response}} m.&lt;/p&gt;",
            "seed": {
                "calculated": [
                    {
                        "name": "1 TO 1",
                        "label": "{{function}}",
                        "function": "{{Q1}}"
                    }
                ]
            },
            "algorithm": {
                "name": "calculateOperation",
                "params": {
                    "method": "equivLiteral",
                    "keyboard": "NUMERICAL"
                }
            }
        },
        {
            "id": "step-2",
            "stimulus": "&lt;p&gt;What needs to be calculated?&lt;/p&gt;",
            "seed": {
                "calculated": [
                    {
                        "name": "2-A1",
                        "label": "&lt;p&gt;The perimeter of the town square.&lt;/p&gt;"
                    },
                    {
                        "name": "2-A2",
                        "label": "&lt;p&gt;The area of the town square.&lt;/p&gt;",
                        "incorrect": true
                    },
                    {
                        "name": "2-A3",
                        "label": "&lt;p&gt;The largest side of the town square.&lt;/p&gt;",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all the sides of the town square.&lt;/p&gt;",
            "template": "&lt;p style=\"text-align: center\"&gt;Perimeter of the town square = {{Q1}} m + {{Q1}} m + {{Q1}} m = {{response}} m&lt;/p&gt;",
            "seed": {
                "calculated": [
                    {
                        "name": "4-A1",
                        "label": "{{function}}",
                        "function": "3*{{Q1}}"
                    }
                ]
            },
            "algorithm": {
                "name": "calculateOperation",
                "params": {
                    "method": "equivLiteral",
                    "keyboard": "NUMERICAL"
                }
            }
        }
    ]
}</v>
      </c>
      <c r="AA686" s="8" t="s">
        <v>3387</v>
      </c>
      <c r="AB686" s="21" t="str">
        <f t="shared" si="2"/>
        <v>M3-G-11a-A-2</v>
      </c>
      <c r="AC686" s="21" t="str">
        <f t="shared" si="3"/>
        <v>M3-G-11a-A-2-EN</v>
      </c>
      <c r="AD686" s="20" t="s">
        <v>47</v>
      </c>
      <c r="AE686" s="23"/>
      <c r="AF686" s="9" t="s">
        <v>48</v>
      </c>
      <c r="AG686" s="9" t="s">
        <v>49</v>
      </c>
    </row>
    <row r="687" ht="112.5" customHeight="1">
      <c r="A687" s="9" t="s">
        <v>3344</v>
      </c>
      <c r="B687" s="77" t="s">
        <v>3345</v>
      </c>
      <c r="C687" s="41" t="s">
        <v>68</v>
      </c>
      <c r="D687" s="10" t="s">
        <v>36</v>
      </c>
      <c r="E687" s="11"/>
      <c r="F687" s="22" t="s">
        <v>3388</v>
      </c>
      <c r="G687" s="22"/>
      <c r="H687" s="68"/>
      <c r="I687" s="23" t="s">
        <v>428</v>
      </c>
      <c r="J687" s="41" t="s">
        <v>156</v>
      </c>
      <c r="K687" s="68" t="s">
        <v>3389</v>
      </c>
      <c r="L687" s="22" t="s">
        <v>3390</v>
      </c>
      <c r="M687" s="20" t="s">
        <v>322</v>
      </c>
      <c r="N687" s="18"/>
      <c r="O687" s="18"/>
      <c r="P687" s="18"/>
      <c r="Q687" s="21"/>
      <c r="R687" s="22"/>
      <c r="S687" s="22" t="s">
        <v>3370</v>
      </c>
      <c r="T687" s="22" t="s">
        <v>3391</v>
      </c>
      <c r="U687" s="68" t="s">
        <v>3363</v>
      </c>
      <c r="V687" s="77" t="s">
        <v>3392</v>
      </c>
      <c r="W687" s="18"/>
      <c r="X687" s="21"/>
      <c r="Y687" s="20" t="s">
        <v>3142</v>
      </c>
      <c r="Z687" s="13" t="str">
        <f t="shared" si="1"/>
        <v>{
    "id": "M3-G-11a-A-3-EN",
    "seed": {
        "parameters": [
            {
                "name": "Q1",
                "label": null,
                "min": 20,
                "max": 50,
                "step": 1
            },
            {
                "name": "Q2",
                "label": null,
                "list": [
                    0,
                    1,
                    2,
                    3,
                    4
                ]
            }
        ],
        "uniques": true
    },
    "scaffolding": [
        {
            "id": "step-0",
            "stimulus": "&lt;p&gt;Mary completed a painting with the same rectangular shape as the figure below. Calculate its perimeter.&lt;/p&gt;&lt;div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
            "template": "&lt;p&gt;The perimeter is {{response}} cm.&lt;/p&gt;",
            "seed": {
                "calculated": [
                    {
                        "name": "T1",
                        "label": "{{function}}",
                        "function": "3*{{Q1}}-2+{{Q2}}",
                        "temp": true
                    },
                    {
                        "name": "0-A1",
                        "label": "{{function}}",
                        "function": "2*{{Q1}}+2*{{T1}}"
                    }
                ]
            },
            "algorithm": {
                "name": "calculateOperation",
                "params": {
                    "method": "equivLiteral",
                    "keyboard": "NUMERICAL"
                }
            }
        },
        {
            "id": "step-1",
            "stimulus": "&lt;p&gt;How long are the length and width of this rectangle?&lt;/p&gt;",
            "template": "&lt;p&gt;Length = {{response}} cm&lt;/p&gt;&lt;p&gt;Width = {{response}} cm&lt;/p&gt;",
            "seed": {
                "calculated": [
                    {
                        "name": "T1",
                        "label": "{{function}}",
                        "function": "3*{{Q1}}-2+{{Q2}}",
                        "temp": true
                    },
                    {
                        "name": "1 TO 1",
                        "label": "{{function}}",
                        "function": "{{T1}}"
                    },
                    {
                        "name": "1-A2",
                        "label": "{{function}}",
                        "function": "{{Q1}}"
                    }
                ]
            },
            "algorithm": {
                "name": "calculateOperation",
                "params": {
                    "method": "equivLiteral",
                    "keyboard": "NUMERICAL"
                }
            }
        },
        {
            "id": "step-2",
            "stimulus": "&lt;p&gt;What needs to be calculated?&lt;/p&gt;",
            "seed": {
                "calculated": [
                    {
                        "name": "2-A1",
                        "label": "&lt;p&gt;The perimeter of the painting.&lt;/p&gt;"
                    },
                    {
                        "name": "2-A2",
                        "label": "&lt;p&gt;The area of ​​the painting.&lt;/p&gt;",
                        "incorrect": true
                    },
                    {
                        "name": "2-A3",
                        "label": "&lt;p&gt;The larger side of the painting.&lt;/p&gt;",
                        "incorrect": true
                    }
                ]
            },
            "algorithm": {
                "name": "trueFalse",
                "template": "Multiple choice – standard"
            }
        },
        {
            "id": "step-3",
            "stimulus": "&lt;p&gt;How is the perimeter of a polygon calculated?&lt;/p&gt;",
            "seed": {
                "calculated": [
                    {
                        "name": "3-A1",
                        "label": "&lt;p&gt;Adding the length of all its sides.&lt;/p&gt;"
                    },
                    {
                        "name": "3-A2",
                        "label": "&lt;p&gt;Multiplying the length of all its sides.&lt;/p&gt;",
                        "incorrect": true
                    },
                    {
                        "name": "3-A3",
                        "label": "&lt;p&gt;Dividing the length of all its sides.&lt;/p&gt;",
                        "incorrect": true
                    }
                ]
            },
            "algorithm": {
                "name": "trueFalse",
                "template": "Multiple choice – standard"
            }
        },
        {
            "id": "step-4",
            "stimulus": "&lt;p&gt;Therefore, add the sides of the painting.&lt;/p&gt;",
            "template": "&lt;p style=\"text-align: center\"&gt;Perimeter of the painting = {{Q1}} cm + {{T1}} cm + {{Q1}} cm + {{T1}} cm = {{response}} cm&lt;/p&gt;",
            "seed": {
                "calculated": [
                    {
                        "name": "T1",
                        "label": "{{function}}",
                        "function": "3*{{Q1}}-2+{{Q2}}",
                        "temp": true
                    },
                    {
                        "name": "4-A1",
                        "label": "{{function}}",
                        "function": "2*{{Q1}}+2*{{T1}}"
                    }
                ]
            },
            "algorithm": {
                "name": "calculateOperation",
                "params": {
                    "method": "equivLiteral",
                    "keyboard": "NUMERICAL"
                }
            }
        }
    ]
}</v>
      </c>
      <c r="AA687" s="8" t="s">
        <v>3393</v>
      </c>
      <c r="AB687" s="21" t="str">
        <f t="shared" si="2"/>
        <v>M3-G-11a-A-3</v>
      </c>
      <c r="AC687" s="21" t="str">
        <f t="shared" si="3"/>
        <v>M3-G-11a-A-3-EN</v>
      </c>
      <c r="AD687" s="20" t="s">
        <v>47</v>
      </c>
      <c r="AE687" s="23"/>
      <c r="AF687" s="9" t="s">
        <v>48</v>
      </c>
      <c r="AG687" s="9" t="s">
        <v>49</v>
      </c>
    </row>
    <row r="688" ht="112.5" customHeight="1">
      <c r="A688" s="9" t="s">
        <v>3394</v>
      </c>
      <c r="B688" s="77" t="s">
        <v>3395</v>
      </c>
      <c r="C688" s="41" t="s">
        <v>35</v>
      </c>
      <c r="D688" s="10" t="s">
        <v>36</v>
      </c>
      <c r="E688" s="11"/>
      <c r="F688" s="33" t="s">
        <v>3396</v>
      </c>
      <c r="G688" s="33"/>
      <c r="H688" s="68"/>
      <c r="I688" s="23" t="s">
        <v>38</v>
      </c>
      <c r="J688" s="23" t="s">
        <v>111</v>
      </c>
      <c r="K688" s="32" t="s">
        <v>113</v>
      </c>
      <c r="L688" s="24" t="s">
        <v>113</v>
      </c>
      <c r="M688" s="25" t="s">
        <v>42</v>
      </c>
      <c r="N688" s="33" t="s">
        <v>3397</v>
      </c>
      <c r="O688" s="22" t="s">
        <v>3398</v>
      </c>
      <c r="P688" s="18"/>
      <c r="Q688" s="21"/>
      <c r="R688" s="18"/>
      <c r="S688" s="18"/>
      <c r="T688" s="18"/>
      <c r="U688" s="18"/>
      <c r="V688" s="18"/>
      <c r="W688" s="18"/>
      <c r="X688" s="19"/>
      <c r="Y688" s="20" t="s">
        <v>3142</v>
      </c>
      <c r="Z688" s="13" t="str">
        <f t="shared" si="1"/>
        <v>{
    "id": "M3-G-12a-I-1-EN",
    "stimulus": "&lt;p&gt;Select whether the following statements are true or false.&lt;/p&gt;",
    "hint": "&lt;p&gt;&lt;b&gt;Prisms&lt;/b&gt; have two bases and their lateral faces are parallelograms. &lt;b&gt;Pyramids&lt;/b&gt; have only one base and their lateral faces are triangles.&lt;/p&gt;",
    "feedback": "&lt;p&gt;&lt;b&gt;Prisms&lt;/b&gt; have two bases and their lateral faces are parallelograms. &lt;b&gt;Pyramids&lt;/b&gt; have only one base and their lateral faces are triangles.&lt;/p&gt;",
    "seed": {
        "parameters": [],
        "calculated": [
            {
                "name": "A1",
                "label": "Prisms are geometric bodies formed by polygons.",
                "function": ""
            },
            {
                "name": "A2",
                "label": "Prisms have two equal bases and several lateral faces.",
                "function": ""
            },
            {
                "name": "A3",
                "label": "The faces of a pyramid are triangles.",
                "function": ""
            },
            {
                "name": "A4",
                "label": "The name of a pyramid depends on the polygon of its base.",
                "function": ""
            },
            {
                "name": "TO 5",
                "label": "The lateral faces of a quadrangular pyramid are squares.",
                "function": "",
                "incorrect": true,
                "feedback": "&lt;p&gt;The lateral faces of a pyramid are always triangles.&lt;/p&gt;"
            },
            {
                "name": "A6",
                "label": "The lateral faces of a triangular prism are triangles.",
                "function": "",
                "incorrect": true,
                "feedback": "&lt;p&gt;The lateral faces of a prism are always parallelograms.&lt;/p&gt;"
            },
            {
                "name": "A7",
                "label": "The lateral faces of the pyramids are not always triangles.",
                "function": "",
                "incorrect": true,
                "feedback": "&lt;p&gt;The lateral faces of a pyramid are always triangles.&lt;/p&gt;"
            },
            {
                "name": "A8",
                "label": "Prisms have two bases that differ from each other.",
                "function": "",
                "incorrect": true,
                "feedback": "&lt;p&gt;The bases of a prism are always equal to each other.&lt;/p&gt;"
            },
            {
                "name": "A9",
                "label": "The bases of prisms are always square.",
                "function": "",
                "incorrect": true,
                "feedback": "&lt;p&gt;The bases of a prism can have the shape of any polygon.&lt;/p&gt;"
            },
            {
                "name": "A10",
                "label": "The bases of the pyramids are always triangular.",
                "function": "",
                "incorrect": true,
                "feedback": "&lt;p&gt;The bases of a pyramid can have the shape of any polygon.&lt;/p&gt;"
            }
        ],
        "uniques": true
    },
    "algorithm": {
        "name": "trueFalse",
        "template": "Choice matrix – inline",
        "params": {
            "countCorrect": 2,
            "countIncorrect": 1,
            "showCheckIcon": false,
            "options": [
                "True",
                "False"
            ]
        }
    }
}</v>
      </c>
      <c r="AA688" s="8" t="s">
        <v>3399</v>
      </c>
      <c r="AB688" s="21" t="str">
        <f t="shared" si="2"/>
        <v>M3-G-12a-I-1</v>
      </c>
      <c r="AC688" s="21" t="str">
        <f t="shared" si="3"/>
        <v>M3-G-12a-I-1-EN</v>
      </c>
      <c r="AD688" s="20" t="s">
        <v>47</v>
      </c>
      <c r="AE688" s="9"/>
      <c r="AF688" s="9" t="s">
        <v>48</v>
      </c>
      <c r="AG688" s="9" t="s">
        <v>49</v>
      </c>
    </row>
    <row r="689" ht="112.5" customHeight="1">
      <c r="A689" s="9" t="s">
        <v>3394</v>
      </c>
      <c r="B689" s="77" t="s">
        <v>3395</v>
      </c>
      <c r="C689" s="41" t="s">
        <v>50</v>
      </c>
      <c r="D689" s="10" t="s">
        <v>36</v>
      </c>
      <c r="E689" s="11"/>
      <c r="F689" s="22" t="s">
        <v>3400</v>
      </c>
      <c r="G689" s="22"/>
      <c r="H689" s="68"/>
      <c r="I689" s="23" t="s">
        <v>428</v>
      </c>
      <c r="J689" s="23" t="s">
        <v>156</v>
      </c>
      <c r="K689" s="24" t="s">
        <v>113</v>
      </c>
      <c r="L689" s="24" t="s">
        <v>3401</v>
      </c>
      <c r="M689" s="23" t="s">
        <v>42</v>
      </c>
      <c r="N689" s="33" t="s">
        <v>3402</v>
      </c>
      <c r="O689" s="22" t="s">
        <v>3403</v>
      </c>
      <c r="P689" s="18"/>
      <c r="Q689" s="21"/>
      <c r="R689" s="18"/>
      <c r="S689" s="18"/>
      <c r="T689" s="18"/>
      <c r="U689" s="18"/>
      <c r="V689" s="18"/>
      <c r="W689" s="18"/>
      <c r="X689" s="19"/>
      <c r="Y689" s="20" t="s">
        <v>3142</v>
      </c>
      <c r="Z689" s="13" t="str">
        <f t="shared" si="1"/>
        <v>{
    "id": "M3-G-12a-E-1-EN",
    "stimulus": "&lt;p&gt;Answer these questions about the following pyramid.&lt;/p&gt;&lt;div style=\"display:flex; justify-content:center;\"&gt;&lt;img src=\"https://blueberry-assets.oneclick.es/M3_G_12a_1.svg\" width=\"300\"&gt;&lt;/img&gt;&lt;/div&gt;",
    "template": "&lt;p&gt;How many bases does it have? {{response}}&lt;/p&gt;&lt;p&gt;How many edges does it have? {{response}}&lt;/p&gt;&lt;p&gt;How many vertices does it have? {{response}}&lt;/p&gt;",
    "hint": "&lt;p&gt;Pyramids have only one base.&lt;/p&gt;",
    "feedback": "&lt;p&gt;The basic elements of a pyramid are faces, edges, and vertices.&lt;/p&gt;&lt;div style=\"display:flex; justify-content:center;\"&gt;&lt;img src=\"https://blueberry-assets.oneclick.es/M3_G_12a_9b.svg\" width=\"400\"&gt;&lt;/img&gt;&lt;/div&gt;",
    "seed": {
        "parameters": [],
        "calculated": [
            {
                "name": "A1",
                "label": "{{function}}",
                "function": "1"
            },
            {
                "name": "A2",
                "label": "{{function}}",
                "function": "6"
            },
            {
                "name": "A3",
                "label": "{{function}}",
                "function": "4"
            }
        ],
        "uniques": true
    },
    "algorithm": {
        "name": "calculateOperation",
        "params": {
            "method": "equivLiteral",
            "keyboard": "NUMERICAL"
        }
    }
}</v>
      </c>
      <c r="AA689" s="8" t="s">
        <v>3404</v>
      </c>
      <c r="AB689" s="21" t="str">
        <f t="shared" si="2"/>
        <v>M3-G-12a-E-1</v>
      </c>
      <c r="AC689" s="21" t="str">
        <f t="shared" si="3"/>
        <v>M3-G-12a-E-1-EN</v>
      </c>
      <c r="AD689" s="20" t="s">
        <v>47</v>
      </c>
      <c r="AE689" s="9"/>
      <c r="AF689" s="9" t="s">
        <v>48</v>
      </c>
      <c r="AG689" s="9" t="s">
        <v>49</v>
      </c>
    </row>
    <row r="690" ht="112.5" customHeight="1">
      <c r="A690" s="9" t="s">
        <v>3394</v>
      </c>
      <c r="B690" s="77" t="s">
        <v>3395</v>
      </c>
      <c r="C690" s="41" t="s">
        <v>50</v>
      </c>
      <c r="D690" s="10" t="s">
        <v>36</v>
      </c>
      <c r="E690" s="11"/>
      <c r="F690" s="22" t="s">
        <v>3405</v>
      </c>
      <c r="G690" s="22"/>
      <c r="H690" s="68"/>
      <c r="I690" s="23" t="s">
        <v>428</v>
      </c>
      <c r="J690" s="23" t="s">
        <v>156</v>
      </c>
      <c r="K690" s="24" t="s">
        <v>113</v>
      </c>
      <c r="L690" s="24" t="s">
        <v>3406</v>
      </c>
      <c r="M690" s="23" t="s">
        <v>42</v>
      </c>
      <c r="N690" s="33" t="s">
        <v>3402</v>
      </c>
      <c r="O690" s="22" t="s">
        <v>3407</v>
      </c>
      <c r="P690" s="18"/>
      <c r="Q690" s="21"/>
      <c r="R690" s="18"/>
      <c r="S690" s="18"/>
      <c r="T690" s="18"/>
      <c r="U690" s="18"/>
      <c r="V690" s="18"/>
      <c r="W690" s="18"/>
      <c r="X690" s="19"/>
      <c r="Y690" s="20" t="s">
        <v>3142</v>
      </c>
      <c r="Z690" s="13" t="str">
        <f t="shared" si="1"/>
        <v>{
    "id": "M3-G-12a-E-2-EN",
    "stimulus": "&lt;p&gt;Answer these questions about the following pyramid.&lt;/p&gt;&lt;div style=\"display:flex; justify-content:center;\"&gt;&lt;img src=\"https://blueberry-assets.oneclick.es/M3_G_12a_2.svg\" width=\"300\"&gt;&lt;/img&gt;&lt;/div&gt;",
    "template": "&lt;p&gt;How many bases does it have? {{response}}&lt;/p&gt;&lt;p&gt;How many edges does it have? {{response}}&lt;/p&gt;&lt;p&gt;How many vertices does it have? {{response}}&lt;/p&gt;",
    "hint": "&lt;p&gt;Pyramids have only one base.&lt;/p&gt;",
    "feedback": "&lt;p&gt;The basic elements of a pyramid are faces, edges, and vertices.&lt;/p&gt;&lt;div style=\"display:flex; justify-content:center;\"&gt;&lt;img src=\"https://blueberry-assets.oneclick.es/M3_G_12a_10b.svg\" width=\"400\"&gt;&lt;/img&gt;&lt;/div&gt;",
    "seed": {
        "parameters": [],
        "calculated": [
            {
                "name": "A1",
                "label": "{{function}}",
                "function": "1"
            },
            {
                "name": "A2",
                "label": "{{function}}",
                "function": "8"
            },
            {
                "name": "A3",
                "label": "{{function}}",
                "function": "5"
            }
        ],
        "uniques": true
    },
    "algorithm": {
        "name": "calculateOperation",
        "params": {
            "method": "equivLiteral",
            "keyboard": "NUMERICAL"
        }
    }
}</v>
      </c>
      <c r="AA690" s="8" t="s">
        <v>3408</v>
      </c>
      <c r="AB690" s="21" t="str">
        <f t="shared" si="2"/>
        <v>M3-G-12a-E-2</v>
      </c>
      <c r="AC690" s="21" t="str">
        <f t="shared" si="3"/>
        <v>M3-G-12a-E-2-EN</v>
      </c>
      <c r="AD690" s="20" t="s">
        <v>47</v>
      </c>
      <c r="AE690" s="9"/>
      <c r="AF690" s="9" t="s">
        <v>48</v>
      </c>
      <c r="AG690" s="9" t="s">
        <v>49</v>
      </c>
    </row>
    <row r="691" ht="112.5" customHeight="1">
      <c r="A691" s="9" t="s">
        <v>3394</v>
      </c>
      <c r="B691" s="77" t="s">
        <v>3395</v>
      </c>
      <c r="C691" s="41" t="s">
        <v>50</v>
      </c>
      <c r="D691" s="10" t="s">
        <v>36</v>
      </c>
      <c r="E691" s="11"/>
      <c r="F691" s="22" t="s">
        <v>3409</v>
      </c>
      <c r="G691" s="22"/>
      <c r="H691" s="68"/>
      <c r="I691" s="23" t="s">
        <v>428</v>
      </c>
      <c r="J691" s="23" t="s">
        <v>156</v>
      </c>
      <c r="K691" s="24" t="s">
        <v>113</v>
      </c>
      <c r="L691" s="24" t="s">
        <v>3410</v>
      </c>
      <c r="M691" s="23" t="s">
        <v>42</v>
      </c>
      <c r="N691" s="59" t="s">
        <v>3411</v>
      </c>
      <c r="O691" s="22" t="s">
        <v>3412</v>
      </c>
      <c r="P691" s="18"/>
      <c r="Q691" s="21"/>
      <c r="R691" s="18"/>
      <c r="S691" s="18"/>
      <c r="T691" s="18"/>
      <c r="U691" s="18"/>
      <c r="V691" s="18"/>
      <c r="W691" s="18"/>
      <c r="X691" s="19"/>
      <c r="Y691" s="20" t="s">
        <v>3142</v>
      </c>
      <c r="Z691" s="13" t="str">
        <f t="shared" si="1"/>
        <v>{
    "id": "M3-G-12a-E-3-EN",
    "stimulus": "&lt;p&gt;Answer these questions about the following prism.&lt;/p&gt;&lt;div style=\"display:flex; justify-content:center;\"&gt;&lt;img src=\"https://blueberry-assets.oneclick.es/M3_G_12a_4.svg\" width=\"300\"&gt;&lt;/img&gt;&lt;/div&gt;",
    "template": "&lt;p&gt;How many bases does it have? {{response}}&lt;/p&gt;&lt;p&gt;How many edges does it have? {{response}}&lt;/p&gt;&lt;p&gt;How many vertices does it have? {{response}}&lt;/p&gt;",
    "hint": "&lt;p&gt;Prisms have two bases.&lt;/p&gt;",
    "feedback": "&lt;p&gt;The basic elements of a prism are faces, edges, and vertices.&lt;/p&gt;&lt;div style=\"display:flex; justify-content:center;\"&gt;&lt;img src=\"https://blueberry-assets.oneclick.es/M3_G_12a_7b.svg\" width=\"420\"&gt;&lt;/img&gt;&lt;/div&gt;",
    "seed": {
        "parameters": [],
        "calculated": [
            {
                "name": "A1",
                "label": "{{function}}",
                "function": "2"
            },
            {
                "name": "A2",
                "label": "{{function}}",
                "function": "9"
            },
            {
                "name": "A3",
                "label": "{{function}}",
                "function": "6"
            }
        ],
        "uniques": true
    },
    "algorithm": {
        "name": "calculateOperation",
        "params": {
            "method": "equivLiteral",
            "keyboard": "NUMERICAL"
        }
    }
}</v>
      </c>
      <c r="AA691" s="8" t="s">
        <v>3413</v>
      </c>
      <c r="AB691" s="21" t="str">
        <f t="shared" si="2"/>
        <v>M3-G-12a-E-3</v>
      </c>
      <c r="AC691" s="21" t="str">
        <f t="shared" si="3"/>
        <v>M3-G-12a-E-3-EN</v>
      </c>
      <c r="AD691" s="20" t="s">
        <v>47</v>
      </c>
      <c r="AE691" s="9"/>
      <c r="AF691" s="9" t="s">
        <v>48</v>
      </c>
      <c r="AG691" s="9" t="s">
        <v>49</v>
      </c>
    </row>
    <row r="692" ht="112.5" customHeight="1">
      <c r="A692" s="9" t="s">
        <v>3394</v>
      </c>
      <c r="B692" s="77" t="s">
        <v>3395</v>
      </c>
      <c r="C692" s="41" t="s">
        <v>50</v>
      </c>
      <c r="D692" s="10" t="s">
        <v>36</v>
      </c>
      <c r="E692" s="11"/>
      <c r="F692" s="22" t="s">
        <v>3414</v>
      </c>
      <c r="G692" s="22"/>
      <c r="H692" s="68"/>
      <c r="I692" s="23" t="s">
        <v>428</v>
      </c>
      <c r="J692" s="23" t="s">
        <v>156</v>
      </c>
      <c r="K692" s="24" t="s">
        <v>113</v>
      </c>
      <c r="L692" s="24" t="s">
        <v>3415</v>
      </c>
      <c r="M692" s="23" t="s">
        <v>42</v>
      </c>
      <c r="N692" s="59" t="s">
        <v>3411</v>
      </c>
      <c r="O692" s="22" t="s">
        <v>3412</v>
      </c>
      <c r="P692" s="18"/>
      <c r="Q692" s="21"/>
      <c r="R692" s="18"/>
      <c r="S692" s="18"/>
      <c r="T692" s="18"/>
      <c r="U692" s="18"/>
      <c r="V692" s="18"/>
      <c r="W692" s="18"/>
      <c r="X692" s="19"/>
      <c r="Y692" s="20" t="s">
        <v>3142</v>
      </c>
      <c r="Z692" s="13" t="str">
        <f t="shared" si="1"/>
        <v>{
    "id": "M3-G-12a-E-4-EN",
    "stimulus": "&lt;p&gt;Answer these questions about the following prism.&lt;/p&gt;&lt;div style=\"display:flex; justify-content:center;\"&gt;&lt;img src=\"https://blueberry-assets.oneclick.es/M3_G_12a_5.svg\" width=\"300\"&gt;&lt;/img&gt;&lt;/div&gt;",
    "template": "&lt;p&gt;How many bases does it have? {{response}}&lt;/p&gt;&lt;p&gt;How many edges does it have? {{response}}&lt;/p&gt;&lt;p&gt;How many vertices does it have? {{response}}&lt;/p&gt;",
    "hint": "&lt;p&gt;Prisms have two bases.&lt;/p&gt;",
    "feedback": "&lt;p&gt;The basic elements of a prism are faces, edges, and vertices.&lt;/p&gt;&lt;div style=\"display:flex; justify-content:center;\"&gt;&lt;img src=\"https://blueberry-assets.oneclick.es/M3_G_12a_8b.svg\" width=\"420\"&gt;&lt;/img&gt;&lt;/div&gt;",
    "seed": {
        "parameters": [],
        "calculated": [
            {
                "name": "A1",
                "label": "{{function}}",
                "function": "2"
            },
            {
                "name": "A2",
                "label": "{{function}}",
                "function": "12"
            },
            {
                "name": "A3",
                "label": "{{function}}",
                "function": "8"
            }
        ],
        "uniques": true
    },
    "algorithm": {
        "name": "calculateOperation",
        "params": {
            "method": "equivLiteral",
            "keyboard": "NUMERICAL"
        }
    }
}</v>
      </c>
      <c r="AA692" s="81" t="s">
        <v>3416</v>
      </c>
      <c r="AB692" s="21" t="str">
        <f t="shared" si="2"/>
        <v>M3-G-12a-E-4</v>
      </c>
      <c r="AC692" s="21" t="str">
        <f t="shared" si="3"/>
        <v>M3-G-12a-E-4-EN</v>
      </c>
      <c r="AD692" s="20" t="s">
        <v>47</v>
      </c>
      <c r="AE692" s="9"/>
      <c r="AF692" s="9" t="s">
        <v>48</v>
      </c>
      <c r="AG692" s="9" t="s">
        <v>49</v>
      </c>
    </row>
    <row r="693" ht="112.5" customHeight="1">
      <c r="A693" s="9" t="s">
        <v>3417</v>
      </c>
      <c r="B693" s="77" t="s">
        <v>3418</v>
      </c>
      <c r="C693" s="41" t="s">
        <v>35</v>
      </c>
      <c r="D693" s="10" t="s">
        <v>36</v>
      </c>
      <c r="E693" s="11"/>
      <c r="F693" s="22" t="s">
        <v>3419</v>
      </c>
      <c r="G693" s="22"/>
      <c r="H693" s="68"/>
      <c r="I693" s="23" t="s">
        <v>38</v>
      </c>
      <c r="J693" s="23" t="s">
        <v>2483</v>
      </c>
      <c r="K693" s="32" t="s">
        <v>113</v>
      </c>
      <c r="L693" s="32" t="s">
        <v>113</v>
      </c>
      <c r="M693" s="25" t="s">
        <v>42</v>
      </c>
      <c r="N693" s="33" t="s">
        <v>3420</v>
      </c>
      <c r="O693" s="33" t="s">
        <v>3421</v>
      </c>
      <c r="P693" s="18"/>
      <c r="Q693" s="21"/>
      <c r="R693" s="18"/>
      <c r="S693" s="18"/>
      <c r="T693" s="18"/>
      <c r="U693" s="18"/>
      <c r="V693" s="18"/>
      <c r="W693" s="18"/>
      <c r="X693" s="21"/>
      <c r="Y693" s="20" t="s">
        <v>3142</v>
      </c>
      <c r="Z693" s="13" t="str">
        <f t="shared" si="1"/>
        <v>{
    "id": "M3-G-17a-I-1-EN",
    "stimulus": "&lt;p&gt;Click on the correct statements.&lt;/p&gt;",
    "hint": "&lt;p&gt;Round bodies, that is, cylinders, cones, and spheres, have round surfaces.&lt;/p&gt;",
    "feedback": "&lt;p&gt;Round bodies, that is, cylinders, cones, and spheres, have round surfaces.&lt;/p&gt;",
    "seed": {
        "parameters": [],
        "calculated": [
            {
                "name": "A1",
                "label": "Round bodies have round surfaces."
            },
            {
                "name": "A2",
                "label": "Spheres are completely round."
            },
            {
                "name": "A3",
                "label": "Cones have a circular base and a curved surface."
            },
            {
                "name": "A4",
                "label": "Cylinders have two circular bases."
            },
            {
                "name": "TO 5",
                "label": "The cylinder, the cone, and the sphere are round bodies."
            },
            {
                "name": "A6",
                "label": "Spheres do not have a base."
            },
            {
                "name": "A7",
                "label": "Sphere have a base.",
                "incorrect": true,
                "feedback": "&lt;p&gt;Spheres do not have a base.&lt;/p&gt;"
            },
            {
                "name": "A8",
                "label": "Cones have two circular bases.",
                "incorrect": true,
                "feedback": "&lt;p&gt;Cones only have one circular base.&lt;/p&gt;"
            },
            {
                "name": "A9",
                "label": "Cylinders only have one circular base.",
                "incorrect": true,
                "feedback": "&lt;p&gt;Cylinders have two circular bases.&lt;/p&gt;"
            },
            {
                "name": "A10",
                "label": "Spheres have two circular bases.",
                "incorrect": true,
                "feedback": "&lt;p&gt;Spheres do not have a base.&lt;/p&gt;"
            },
            {
                "name": "A11",
                "label": "The prism and the pyramid are round bodies.",
                "incorrect": true,
                "feedback": "&lt;p&gt;The round bodies are the cylinder, the cone, and the sphere.&lt;/p&gt;"
            },
            {
                "name": "A12",
                "label": "The cone and the sphere are round bodies.",
                "incorrect": true,
                "feedback": "&lt;p&gt;The round bodies are the cylinder, the cone and the sphere.&lt;/p&gt;"
            }
        ],
        "uniques": true
    },
    "algorithm": {
        "name": "trueFalse",
        "template": "Multiple choice – multiple response",
        "params": {
            "countCorrect": 2,
            "countIncorrect": 1,
            "showCheckIcon":true
        }
    }
}</v>
      </c>
      <c r="AA693" s="8" t="s">
        <v>3422</v>
      </c>
      <c r="AB693" s="21" t="str">
        <f t="shared" si="2"/>
        <v>M3-G-17a-I-1</v>
      </c>
      <c r="AC693" s="21" t="str">
        <f t="shared" si="3"/>
        <v>M3-G-17a-I-1-EN</v>
      </c>
      <c r="AD693" s="20" t="s">
        <v>47</v>
      </c>
      <c r="AE693" s="23"/>
      <c r="AF693" s="9" t="s">
        <v>48</v>
      </c>
      <c r="AG693" s="9" t="s">
        <v>49</v>
      </c>
    </row>
    <row r="694" ht="112.5" customHeight="1">
      <c r="A694" s="9" t="s">
        <v>3417</v>
      </c>
      <c r="B694" s="77" t="s">
        <v>3418</v>
      </c>
      <c r="C694" s="9" t="s">
        <v>50</v>
      </c>
      <c r="D694" s="10" t="s">
        <v>36</v>
      </c>
      <c r="E694" s="11"/>
      <c r="F694" s="22" t="s">
        <v>3423</v>
      </c>
      <c r="G694" s="22"/>
      <c r="H694" s="68"/>
      <c r="I694" s="23" t="s">
        <v>428</v>
      </c>
      <c r="J694" s="23" t="s">
        <v>3197</v>
      </c>
      <c r="K694" s="32" t="s">
        <v>3424</v>
      </c>
      <c r="L694" s="24" t="s">
        <v>3425</v>
      </c>
      <c r="M694" s="58" t="s">
        <v>42</v>
      </c>
      <c r="N694" s="33" t="s">
        <v>3426</v>
      </c>
      <c r="O694" s="33" t="s">
        <v>3427</v>
      </c>
      <c r="P694" s="18"/>
      <c r="Q694" s="21"/>
      <c r="R694" s="18"/>
      <c r="S694" s="18"/>
      <c r="T694" s="18"/>
      <c r="U694" s="18"/>
      <c r="V694" s="18"/>
      <c r="W694" s="18"/>
      <c r="X694" s="21"/>
      <c r="Y694" s="20" t="s">
        <v>3142</v>
      </c>
      <c r="Z694" s="13" t="str">
        <f t="shared" si="1"/>
        <v>{
    "id": "M3-G-17a-E-1-EN",
    "stimulus": "&lt;p&gt;Drag the name of the selected parts of this cone.&lt;/p&gt;",
    "hint": "&lt;p&gt;The cone has a base, which is a circle, and a curved surface.&lt;/p&gt;",
    "feedback": "&lt;p&gt;The basic elements that appear in a cone are the base and the curved surface. The &lt;b&gt;base&lt;/b&gt; is the lower face with a circular shape. The &lt;b&gt;curved surface&lt;/b&gt; is the curved space that gives shape to the cone.&lt;/p&gt;",
    "seed": {
        "parameters": [
            {
                "name": "Q1",
                "label": null,
                "list": [
                    "face",
                    "circumference"
                ]
            },
            {
                "name": "Q2",
                "label": null,
                "list": [
                    "prism",
                    "pyramid"
                ]
            }
        ],
        "calculated": [
            {
                "name": "A1",
                "label": "{{function}}",
                "function": "curved surface"
            },
            {
                "name": "A2",
                "label": "{{function}}",
                "function": "base"
            },
            {
                "name": "A3",
                "label": "{{function}}",
                "function": "{{Q1}}",
                "incorrect": true
            },
            {
                "name": "A4",
                "label": "{{function}}",
                "function": "{{Q2}}",
                "incorrect": true
            }
        ],
        "uniques": true
    },
    "algorithm": {
        "name": "labelImage",
        "template": "LabelImageDragDropV2",
        "params": {
            "image": {
                "src": "https://blueberry-assets.oneclick.es/M3_G_12b_1.png",
                "width": 450,
                "height": 600,
                "alt": "",
                "title": "",
                "percent": 0.5
            },
            "responses": [
                {
                    "x": 113,
                    "y": 90,
                    "z": 15,
                    "width": 200,
                    "height": 70,
                    "pointer": ""
                },
                {
                    "x": 695,
                    "y": 330,
                    "z": 27,
                    "width": 200,
                    "height": 70,
                    "pointer": ""
                }
            ],
            "fontSize": 10
        }
    }
}</v>
      </c>
      <c r="AA694" s="8" t="s">
        <v>3428</v>
      </c>
      <c r="AB694" s="21" t="str">
        <f t="shared" si="2"/>
        <v>M3-G-17a-E-1</v>
      </c>
      <c r="AC694" s="21" t="str">
        <f t="shared" si="3"/>
        <v>M3-G-17a-E-1-EN</v>
      </c>
      <c r="AD694" s="20" t="s">
        <v>47</v>
      </c>
      <c r="AE694" s="23"/>
      <c r="AF694" s="9" t="s">
        <v>48</v>
      </c>
      <c r="AG694" s="9" t="s">
        <v>49</v>
      </c>
    </row>
    <row r="695" ht="112.5" customHeight="1">
      <c r="A695" s="9" t="s">
        <v>3417</v>
      </c>
      <c r="B695" s="77" t="s">
        <v>3418</v>
      </c>
      <c r="C695" s="9" t="s">
        <v>50</v>
      </c>
      <c r="D695" s="10" t="s">
        <v>36</v>
      </c>
      <c r="E695" s="11"/>
      <c r="F695" s="22" t="s">
        <v>3429</v>
      </c>
      <c r="G695" s="22"/>
      <c r="H695" s="68"/>
      <c r="I695" s="23" t="s">
        <v>428</v>
      </c>
      <c r="J695" s="23" t="s">
        <v>3197</v>
      </c>
      <c r="K695" s="32" t="s">
        <v>3430</v>
      </c>
      <c r="L695" s="24" t="s">
        <v>3431</v>
      </c>
      <c r="M695" s="58" t="s">
        <v>42</v>
      </c>
      <c r="N695" s="33" t="s">
        <v>3432</v>
      </c>
      <c r="O695" s="33" t="s">
        <v>3433</v>
      </c>
      <c r="P695" s="18"/>
      <c r="Q695" s="21"/>
      <c r="R695" s="18"/>
      <c r="S695" s="18"/>
      <c r="T695" s="18"/>
      <c r="U695" s="18"/>
      <c r="V695" s="18"/>
      <c r="W695" s="18"/>
      <c r="X695" s="21"/>
      <c r="Y695" s="20" t="s">
        <v>3142</v>
      </c>
      <c r="Z695" s="13" t="str">
        <f t="shared" si="1"/>
        <v>{
    "id": "M3-G-17a-E-2-EN",
    "stimulus": "&lt;p&gt;Drag the names of the selected parts of this cylinder.&lt;/p&gt;",
    "hint": "&lt;p&gt;The cylinder has two equal bases which are circles and a curved surface.&lt;/p&gt;",
    "feedback": "&lt;p&gt;The basic elements that appear in a cylinder are the two bases and the curved surface. The &lt;b&gt;bases&lt;/b&gt; are the upper and lower faces with a circular shape. The &lt;b&gt;curved surface&lt;/b&gt; is the curved space that gives shape to the cylinder.&lt;/p&gt;",
    "seed": {
        "parameters": [
            {
                "name": "Q1",
                "label": null,
                "list": [
                    "apex",
                    "face"
                ]
            },
            {
                "name": "Q2",
                "label": null,
                "list": [
                    "circumference",
                    "perimeter"
                ]
            },
            {
                "name": "Q3",
                "label": null,
                "list": [
                    "triangle",
                    "square"
                ]
            }
        ],
        "calculated": [
            {
                "name": "A1",
                "label": "{{function}}",
                "function": "curved surface"
            },
            {
                "name": "A2",
                "label": "{{function}}",
                "function": "base"
            },
            {
                "name": "A3",
                "label": "{{function}}",
                "function": "{{Q1}}",
                "incorrect": true
            },
            {
                "name": "A4",
                "label": "{{function}}",
                "function": "{{Q2}}",
                "incorrect": true
            },
            {
                "name": "TO 5",
                "label": "{{function}}",
                "function": "{{Q3}}",
                "incorrect": true
            }
        ],
        "uniques": true
    },
    "algorithm": {
        "name": "labelImage",
        "template": "LabelImageDragDropV2",
        "params": {
            "image": {
                "src": "https://blueberry-assets.oneclick.es/M3_G_12b_2.png",
                "width": 450,
                "height": 600,
                "alt": "",
                "title": "",
                "percent": 0.5
            },
            "responses": [
                {
                    "x": 110,
                    "y": 140,
                    "z": 15,
                    "width": 200,
                    "height": 70,
                    "pointer": ""
                },
                {
                    "x": 700,
                    "y": 70,
                    "z": 27,
                    "width": 200,
                    "height": 70,
                    "pointer": ""
                }
            ],
            "fontSize": 10
        }
    }
}</v>
      </c>
      <c r="AA695" s="8" t="s">
        <v>3434</v>
      </c>
      <c r="AB695" s="21" t="str">
        <f t="shared" si="2"/>
        <v>M3-G-17a-E-2</v>
      </c>
      <c r="AC695" s="21" t="str">
        <f t="shared" si="3"/>
        <v>M3-G-17a-E-2-EN</v>
      </c>
      <c r="AD695" s="20" t="s">
        <v>47</v>
      </c>
      <c r="AE695" s="23"/>
      <c r="AF695" s="9" t="s">
        <v>48</v>
      </c>
      <c r="AG695" s="9" t="s">
        <v>49</v>
      </c>
    </row>
    <row r="696" ht="112.5" customHeight="1">
      <c r="A696" s="9" t="s">
        <v>3417</v>
      </c>
      <c r="B696" s="77" t="s">
        <v>3418</v>
      </c>
      <c r="C696" s="9" t="s">
        <v>68</v>
      </c>
      <c r="D696" s="10" t="s">
        <v>36</v>
      </c>
      <c r="E696" s="11"/>
      <c r="F696" s="22" t="s">
        <v>3435</v>
      </c>
      <c r="G696" s="22"/>
      <c r="H696" s="68"/>
      <c r="I696" s="23" t="s">
        <v>428</v>
      </c>
      <c r="J696" s="23" t="s">
        <v>52</v>
      </c>
      <c r="K696" s="32" t="s">
        <v>113</v>
      </c>
      <c r="L696" s="22" t="s">
        <v>3436</v>
      </c>
      <c r="M696" s="58" t="s">
        <v>42</v>
      </c>
      <c r="N696" s="33" t="s">
        <v>3420</v>
      </c>
      <c r="O696" s="33" t="s">
        <v>3437</v>
      </c>
      <c r="P696" s="18"/>
      <c r="Q696" s="21"/>
      <c r="R696" s="18"/>
      <c r="S696" s="18"/>
      <c r="T696" s="18"/>
      <c r="U696" s="18"/>
      <c r="V696" s="18"/>
      <c r="W696" s="18"/>
      <c r="X696" s="21"/>
      <c r="Y696" s="20" t="s">
        <v>3142</v>
      </c>
      <c r="Z696" s="13" t="str">
        <f t="shared" si="1"/>
        <v>{
    "id": "M3-G-17a-A-1-EN",
    "stimulus": "&lt;p&gt;Type the name of the round body that each object resembles.&lt;/p&gt;",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middle;border:none;\"&gt;It has shape of a {{response}}.&lt;/td&gt;&lt;td style=\"width: 33%; text-align: center; vertical-align: middle;border:none;\"&gt;It has shape of a {{response}}.&lt;/td&gt;&lt;td style=\"width: 33%; text-align: center; vertical-align: middle;border:none;\"&gt;It has shape of a {{response}}.&lt;/td&gt;&lt;/tr&gt;&lt;/tbody&gt;&lt;/table&gt;",
    "hint": "&lt;p&gt;Round bodies, that is, cylinders, cones, and spheres, have round surfaces.&lt;/p&gt;",
    "feedback": "&lt;p&gt;Round bodies are characterized by having round surfaces.  &lt;b&gt;Cylinders&lt;/b&gt; have two circular bases, &lt;b&gt;cones&lt;/b&gt; have one and the &lt;b&gt;spheres&lt;/b&gt; have none.&lt;/p&gt;",
    "seed": {
        "parameters": [
            {
                "name": "Q1",
                "label": null,
                "list": [
                    "M3_G_12b_3.svg",
                    "M3_G_12b_4.svg"
                ]
            },
            {
                "name": "Q2",
                "label": null,
                "list": [
                    "M3_G_12b_5.svg",
                    "M3_G_12b_6.svg"
                ]
            },
            {
                "name": "Q3",
                "label": null,
                "list": [
                    "M3_G_12b_7.svg",
                    "M3_G_12b_8.svg"
                ]
            }
        ],
        "calculated": [
            {
                "name": "A1",
                "label": "cone"
            },
            {
                "name": "A2",
                "label": "sphere"
            },
            {
                "name": "A3",
                "label": "cylinder"
            }
        ],
        "uniques": true
    },
    "algorithm": {
        "name": "calculateOperation",
        "template": "Cloze with text"
    }
}</v>
      </c>
      <c r="AA696" s="8" t="s">
        <v>3438</v>
      </c>
      <c r="AB696" s="21" t="str">
        <f t="shared" si="2"/>
        <v>M3-G-17a-A-1</v>
      </c>
      <c r="AC696" s="21" t="str">
        <f t="shared" si="3"/>
        <v>M3-G-17a-A-1-EN</v>
      </c>
      <c r="AD696" s="20" t="s">
        <v>47</v>
      </c>
      <c r="AE696" s="23"/>
      <c r="AF696" s="9" t="s">
        <v>48</v>
      </c>
      <c r="AG696" s="9" t="s">
        <v>49</v>
      </c>
    </row>
    <row r="697" ht="112.5" customHeight="1">
      <c r="A697" s="9" t="s">
        <v>3417</v>
      </c>
      <c r="B697" s="77" t="s">
        <v>3418</v>
      </c>
      <c r="C697" s="9" t="s">
        <v>68</v>
      </c>
      <c r="D697" s="10" t="s">
        <v>36</v>
      </c>
      <c r="E697" s="11"/>
      <c r="F697" s="22" t="s">
        <v>3439</v>
      </c>
      <c r="G697" s="22"/>
      <c r="H697" s="68"/>
      <c r="I697" s="23" t="s">
        <v>428</v>
      </c>
      <c r="J697" s="23" t="s">
        <v>52</v>
      </c>
      <c r="K697" s="32" t="s">
        <v>113</v>
      </c>
      <c r="L697" s="22" t="s">
        <v>3440</v>
      </c>
      <c r="M697" s="58" t="s">
        <v>42</v>
      </c>
      <c r="N697" s="33" t="s">
        <v>3420</v>
      </c>
      <c r="O697" s="33" t="s">
        <v>3437</v>
      </c>
      <c r="P697" s="18"/>
      <c r="Q697" s="21"/>
      <c r="R697" s="18"/>
      <c r="S697" s="18"/>
      <c r="T697" s="18"/>
      <c r="U697" s="18"/>
      <c r="V697" s="18"/>
      <c r="W697" s="18"/>
      <c r="X697" s="21"/>
      <c r="Y697" s="20" t="s">
        <v>3142</v>
      </c>
      <c r="Z697" s="13" t="str">
        <f t="shared" si="1"/>
        <v>{
    "id": "M3-G-17a-A-2-EN",
    "stimulus": "&lt;p&gt;Type the name of the round body that each object resembles.&lt;/p&gt;",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middle;border:none;\"&gt;It has shape of a {{response}}.&lt;/td&gt;&lt;td style=\"width: 33%; text-align: center; vertical-align: middle;border:none;\"&gt;It has shape of a {{response}}.&lt;/td&gt;&lt;td style=\"width: 33%; text-align: center; vertical-align: middle;border:none;\"&gt;It has shape of a {{response}}.&lt;/td&gt;&lt;/tr&gt;&lt;/tbody&gt;&lt;/table&gt;",
    "hint": "&lt;p&gt;Round bodies, that is, cylinders, cones, and spheres, have round surfaces.&lt;/p&gt;",
    "feedback": "&lt;p&gt;Round bodies are characterized by having round surfaces.  &lt;b&gt;Cylinders&lt;/b&gt; have two circular bases, &lt;b&gt;cones&lt;/b&gt; have one and the &lt;b&gt;spheres&lt;/b&gt; have none.&lt;/p&gt;",
    "seed": {
        "parameters": [
            {
                "name": "Q1",
                "label": null,
                "list": [
                    "M3_G_12b_3.svg",
                    "M3_G_12b_4.svg"
                ]
            },
            {
                "name": "Q2",
                "label": null,
                "list": [
                    "M3_G_12b_5.svg",
                    "M3_G_12b_6.svg"
                ]
            },
            {
                "name": "Q3",
                "label": null,
                "list": [
                    "M3_G_12b_7.svg",
                    "M3_G_12b_8.svg"
                ]
            }
        ],
        "calculated": [
            {
                "name": "A1",
                "label": "cylinder"
            },
            {
                "name": "A2",
                "label": "cone"
            },
            {
                "name": "A3",
                "label": "sphere"
            }
        ],
        "uniques": true
    },
    "algorithm": {
        "name": "calculateOperation",
        "template": "Cloze with text"
    }
}</v>
      </c>
      <c r="AA697" s="8" t="s">
        <v>3441</v>
      </c>
      <c r="AB697" s="21" t="str">
        <f t="shared" si="2"/>
        <v>M3-G-17a-A-2</v>
      </c>
      <c r="AC697" s="21" t="str">
        <f t="shared" si="3"/>
        <v>M3-G-17a-A-2-EN</v>
      </c>
      <c r="AD697" s="20" t="s">
        <v>47</v>
      </c>
      <c r="AE697" s="23"/>
      <c r="AF697" s="9" t="s">
        <v>48</v>
      </c>
      <c r="AG697" s="9" t="s">
        <v>49</v>
      </c>
    </row>
    <row r="698" ht="112.5" customHeight="1">
      <c r="A698" s="9" t="s">
        <v>3442</v>
      </c>
      <c r="B698" s="77" t="s">
        <v>3443</v>
      </c>
      <c r="C698" s="41" t="s">
        <v>35</v>
      </c>
      <c r="D698" s="10" t="s">
        <v>36</v>
      </c>
      <c r="E698" s="11"/>
      <c r="F698" s="33" t="s">
        <v>3444</v>
      </c>
      <c r="G698" s="33"/>
      <c r="H698" s="32" t="s">
        <v>3445</v>
      </c>
      <c r="I698" s="25" t="s">
        <v>428</v>
      </c>
      <c r="J698" s="25" t="s">
        <v>512</v>
      </c>
      <c r="K698" s="32" t="s">
        <v>3446</v>
      </c>
      <c r="L698" s="32"/>
      <c r="M698" s="58" t="s">
        <v>42</v>
      </c>
      <c r="N698" s="59" t="s">
        <v>3447</v>
      </c>
      <c r="O698" s="59" t="s">
        <v>3447</v>
      </c>
      <c r="P698" s="18"/>
      <c r="Q698" s="21"/>
      <c r="R698" s="18"/>
      <c r="S698" s="18"/>
      <c r="T698" s="18"/>
      <c r="U698" s="18"/>
      <c r="V698" s="18"/>
      <c r="W698" s="18"/>
      <c r="X698" s="21"/>
      <c r="Y698" s="20" t="s">
        <v>3448</v>
      </c>
      <c r="Z698" s="13" t="str">
        <f t="shared" si="1"/>
        <v>{
    "id": "M3-EyP-3a-I-1-EN",
    "stimulus": "&lt;p&gt;This pictogram represents the books borrowed from a library during the last three days. Select whether the statements are correct or not.&lt;/p&gt;&lt;div style=\"display:flex; justify-content:center;\"&gt;&lt;div class=\"fr-chart\" data-chart='{\"type\": \"pictograph\", \"series\": [{\"img\": \"{{Q1.img}}\", \"value\":{{Q1}} },{\"img\": \"{{Q2.img}}\", \"value\":{{Q2}}},{\"img\": \"{{Q3.img}}\", \"value\":{{Q3}}}], \"labels\":[\"{{Q1.label}}\",\"{{Q2.label}}\",\"{{Q3.label}}\"]}'&gt;&lt;/div&gt;&lt;/div&gt;",
    "hint": "&lt;p&gt;The number of icons represents the number of books borrowed.&lt;/p&gt;",
    "feedback": "&lt;p&gt;The number of icons represents the number of books borrowed.&lt;/p&gt;",
    "seed": {
        "parameters": [
            {
                "name": "Q1",
                "label": "Monday",
                "img": "https://blueberry-assets.oneclick.es/M5_EyP_6a_8.svg",
                "list": [
                    2,
                    3,
                    4,
                    5
                ]
            },
            {
                "name": "Q2",
                "label": "Tuesday",
                "img": "https://blueberry-assets.oneclick.es/M5_EyP_6a_8.svg",
                "list": [
                    6,
                    7,
                    8,
                    9
                ]
            },
            {
                "name": "Q3",
                "label": "Wednesday",
                "img": "https://blueberry-assets.oneclick.es/M5_EyP_6a_8.svg",
                "list": [
                    2,
                    3,
                    4,
                    5
                ]
            }
        ],
        "calculated": [
            {
                "name": "A1",
                "label": "On Wednesday they lent {{Q3}} books."
            },
            {
                "name": "A2",
                "label": "On Tuesday more books were borrowed."
            },
            {
                "name": "A3",
                "label": "On Monday they lent {{Q1}} books."
            },
            {
                "name": "A4",
                "label": "Fewer books were lent on Tuesday.",
                "incorrect": true
            },
            {
                "name": "TO 5",
                "label": "On Wednesday they lent {{Q1}} books.",
                "incorrect": true
            },
            {
                "name": "A6",
                "label": "On Monday they lent {{Q3}} books.",
                "incorrect": true
            }
        ],
        "uniques": true
    },
    "algorithm": {
        "name": "trueFalse",
        "template": "Choice matrix – inline",
        "params": {
            "countCorrect": 1,
            "countIncorrect": 2,
            "showCheckIcon": false,
            "options": [
                "True",
                "False"
            ]
        }
    }
}</v>
      </c>
      <c r="AA698" s="8" t="s">
        <v>3449</v>
      </c>
      <c r="AB698" s="21" t="str">
        <f t="shared" si="2"/>
        <v>M3-EyP-3a-I-1</v>
      </c>
      <c r="AC698" s="21" t="str">
        <f t="shared" si="3"/>
        <v>M3-EyP-3a-I-1-EN</v>
      </c>
      <c r="AD698" s="20" t="s">
        <v>47</v>
      </c>
      <c r="AE698" s="23"/>
      <c r="AF698" s="9" t="s">
        <v>48</v>
      </c>
      <c r="AG698" s="9" t="s">
        <v>49</v>
      </c>
    </row>
    <row r="699" ht="112.5" customHeight="1">
      <c r="A699" s="9" t="s">
        <v>3442</v>
      </c>
      <c r="B699" s="77" t="s">
        <v>3443</v>
      </c>
      <c r="C699" s="41" t="s">
        <v>35</v>
      </c>
      <c r="D699" s="10" t="s">
        <v>36</v>
      </c>
      <c r="E699" s="11"/>
      <c r="F699" s="33" t="s">
        <v>3450</v>
      </c>
      <c r="G699" s="33"/>
      <c r="H699" s="32"/>
      <c r="I699" s="25" t="s">
        <v>428</v>
      </c>
      <c r="J699" s="25" t="s">
        <v>512</v>
      </c>
      <c r="K699" s="32" t="s">
        <v>3451</v>
      </c>
      <c r="L699" s="32" t="s">
        <v>113</v>
      </c>
      <c r="M699" s="58" t="s">
        <v>42</v>
      </c>
      <c r="N699" s="59" t="s">
        <v>3452</v>
      </c>
      <c r="O699" s="33" t="s">
        <v>3453</v>
      </c>
      <c r="P699" s="18"/>
      <c r="Q699" s="21"/>
      <c r="R699" s="18"/>
      <c r="S699" s="18"/>
      <c r="T699" s="18"/>
      <c r="U699" s="18"/>
      <c r="V699" s="18"/>
      <c r="W699" s="18"/>
      <c r="X699" s="21"/>
      <c r="Y699" s="20" t="s">
        <v>3448</v>
      </c>
      <c r="Z699" s="13" t="str">
        <f t="shared" si="1"/>
        <v>{
    "id": "M3-EyP-3a-I-2-EN",
    "stimulus": "&lt;p&gt;The following pictogram represents the trees that were planted this year in various city parks. Select whether the statements are correct or not.&lt;/p&gt;&lt;div style=\"display:flex; justify-content:center;\"&gt;&lt;div class=\"fr-chart\" data-chart='{\"type\": \"pictograph\", \"series\": [{\"img\": \"{{Q1.img}}\", \"value\":{{Q1}}},{\"img\": \"{{Q2.img}}\", \"value\":{{Q2}}},{\"img\": \"{{Q3.img}}\", \"value\":{{Q3}}},{\"img\": \"{{Q4.img}}\", \"value\":{{Q4}}}], \"labels\":[\"{{Q1.label}}\",\"{{Q2.label}}\",\"{{Q3.label}}\",\"{{Q4.label}}\"]}'&gt;&lt;/div&gt;&lt;/div&gt;",
    "hint": "&lt;p&gt;The number of icons represents the number of trees planted.&lt;/p&gt;",
    "feedback": "&lt;p&gt;The number of icons represents the number of trees planted.&lt;/p&gt;",
    "seed": {
        "parameters": [
            {
                "name": "Q1",
                "label": "park 1",
                "img": "https://blueberry-assets.oneclick.es/M3_EyP_3a_1.svg",
                "list": [
                    2,
                    3,
                    4,
                    5,
                    6
                ]
            },
            {
                "name": "Q2",
                "label": "Park 2",
                "img": "https://blueberry-assets.oneclick.es/M3_EyP_3a_1.svg",
                "list": [
                    2,
                    3,
                    4,
                    5,
                    6
                ]
            },
            {
                "name": "Q3",
                "label": "Park 3",
                "img": "https://blueberry-assets.oneclick.es/M3_EyP_3a_1.svg",
                "list": [
                    2,
                    3,
                    4,
                    5,
                    6
                ]
            },
            {
                "name": "Q4",
                "label": "Park 4",
                "img": "https://blueberry-assets.oneclick.es/M3_EyP_3a_1.svg",
                "list": [
                    2,
                    3,
                    4,
                    5,
                    6
                ]
            }
        ],
        "calculated": [
            {
                "name": "A1",
                "label": "In park 1, {{Q1}} trees were planted."
            },
            {
                "name": "A2",
                "label": "In park 2, {{Q2}} trees were planted."
            },
            {
                "name": "A3",
                "label": "In park 3, {{Q3}} trees were planted."
            },
            {
                "name": "A4",
                "label": "In park 4, {{Q4}} trees were planted."
            },
            {
                "name": "TO 5",
                "label": "In park 1, {{Q2}} trees were planted.",
                "incorrect": true
            },
            {
                "name": "A6",
                "label": "In park 2, {{Q4}} trees were planted.",
                "incorrect": true
            },
            {
                "name": "A7",
                "label": "In park 3, {{Q1}} trees were planted.",
                "incorrect": true
            },
            {
                "name": "A8",
                "label": "In park 4, {{Q3}} trees were planted.",
                "incorrect": true
            }
        ],
        "uniques": true
    },
    "algorithm": {
        "name": "trueFalse",
        "template": "Choice matrix – inline",
        "params": {
            "countCorrect": 1,
            "countIncorrect": 2,
            "showCheckIcon": false,
            "options": [
                "True",
                "False"
            ]
        }
    }
}</v>
      </c>
      <c r="AA699" s="8" t="s">
        <v>3454</v>
      </c>
      <c r="AB699" s="21" t="str">
        <f t="shared" si="2"/>
        <v>M3-EyP-3a-I-2</v>
      </c>
      <c r="AC699" s="21" t="str">
        <f t="shared" si="3"/>
        <v>M3-EyP-3a-I-2-EN</v>
      </c>
      <c r="AD699" s="20" t="s">
        <v>47</v>
      </c>
      <c r="AE699" s="23"/>
      <c r="AF699" s="9" t="s">
        <v>48</v>
      </c>
      <c r="AG699" s="9" t="s">
        <v>49</v>
      </c>
    </row>
    <row r="700" ht="112.5" customHeight="1">
      <c r="A700" s="9" t="s">
        <v>3442</v>
      </c>
      <c r="B700" s="77" t="s">
        <v>3443</v>
      </c>
      <c r="C700" s="41" t="s">
        <v>35</v>
      </c>
      <c r="D700" s="10" t="s">
        <v>36</v>
      </c>
      <c r="E700" s="11"/>
      <c r="F700" s="33" t="s">
        <v>3455</v>
      </c>
      <c r="G700" s="33"/>
      <c r="H700" s="32"/>
      <c r="I700" s="25" t="s">
        <v>428</v>
      </c>
      <c r="J700" s="25" t="s">
        <v>512</v>
      </c>
      <c r="K700" s="33" t="s">
        <v>3456</v>
      </c>
      <c r="L700" s="32" t="s">
        <v>113</v>
      </c>
      <c r="M700" s="58" t="s">
        <v>42</v>
      </c>
      <c r="N700" s="59" t="s">
        <v>3457</v>
      </c>
      <c r="O700" s="33" t="s">
        <v>3458</v>
      </c>
      <c r="P700" s="18"/>
      <c r="Q700" s="21"/>
      <c r="R700" s="18"/>
      <c r="S700" s="18"/>
      <c r="T700" s="18"/>
      <c r="U700" s="18"/>
      <c r="V700" s="18"/>
      <c r="W700" s="18"/>
      <c r="X700" s="21"/>
      <c r="Y700" s="20" t="s">
        <v>3448</v>
      </c>
      <c r="Z700" s="13" t="str">
        <f t="shared" si="1"/>
        <v>{
    "id": "M3-EyP-3a-I-3-EN",
    "stimulus": "&lt;p&gt;A coach represented in this pictogram goals that some of his players scored. Select whether the statements are correct or not.&lt;/p&gt;&lt;div style=\"display:flex; justify-content:center;\"&gt;&lt;div class=\"fr-chart\" data-chart='{\"type\": \"pictograph\", \"series\": [{\"img\": \"{{Q1.img}}\", \"value\":{{Q1}}},{\"img\": \"{{Q2.img}}\", \"value\":{{Q2}}},{\"img\": \"{{Q3.img}}\", \"value\":{{Q3}}}], \"labels\":[\"{{Q11}}\",\"{{Q22}}\",\"{{Q33}}\"]}'&gt;&lt;/div&gt;&lt;/div&gt;",
    "hint": "&lt;p&gt;The number of icons represents the goals.&lt;/p&gt;",
    "feedback": "&lt;p&gt;The number of icons represents the goals.&lt;/p&gt;",
    "seed": {
        "parameters": [
            {
                "name": "Q1",
                "label": null,
                "img": "https://blueberry-assets.oneclick.es/M3_EyP_3a_2.svg",
                "list": [
                    2,
                    3,
                    4,
                    5,
                    6
                ]
            },
            {
                "name": "Q2",
                "label": null,
                "img": "https://blueberry-assets.oneclick.es/M3_EyP_3a_2.svg",
                "list": [
                    2,
                    3,
                    4,
                    5,
                    6
                ]
            },
            {
                "name": "Q3",
                "label": null,
                "img": "https://blueberry-assets.oneclick.es/M3_EyP_3a_2.svg",
                "list": [
                    2,
                    3,
                    4,
                    5,
                    6
                ]
            },
            {
                "name": "Q11",
                "label": null,
                "list": [
                    "Holden",
                    "Eva",
                    "Kaleb"
                ]
            },
            {
                "name": "Q22",
                "label": null,
                "list": [
                    "Kash",
                    "Bryce",
                    "Adeline"
                ]
            },
            {
                "name": "Q33",
                "label": null,
                "list": [
                    "Brian",
                    "Maeve",
                    "Rylee"
                ]
            }
        ],
        "calculated": [
            {
                "name": "A1",
                "label": "{{Q11}} scored {{Q1}} goals."
            },
            {
                "name": "A2",
                "label": "{{Q22}} scored {{Q2}} goals."
            },
            {
                "name": "A3",
                "label": "{{Q33}} scored {{Q3}} goals."
            },
            {
                "name": "A4",
                "label": "{{Q11}} scored {{Q2}} goals.",
                "incorrect": true
            },
            {
                "name": "TO 5",
                "label": "{{Q22}} scored {{Q3}} goals.",
                "incorrect": true
            },
            {
                "name": "A6",
                "label": "{{Q33}} scored {{Q1}} goals.",
                "incorrect": true
            }
        ],
        "uniques": true
    },
    "algorithm": {
        "name": "trueFalse",
        "template": "Choice matrix – inline",
        "params": {
            "countCorrect": 1,
            "countIncorrect": 2,
            "showCheckIcon": false,
            "options": [
                "True",
                "False"
            ]
        }
    }
}</v>
      </c>
      <c r="AA700" s="8" t="s">
        <v>3459</v>
      </c>
      <c r="AB700" s="21" t="str">
        <f t="shared" si="2"/>
        <v>M3-EyP-3a-I-3</v>
      </c>
      <c r="AC700" s="21" t="str">
        <f t="shared" si="3"/>
        <v>M3-EyP-3a-I-3-EN</v>
      </c>
      <c r="AD700" s="20" t="s">
        <v>47</v>
      </c>
      <c r="AE700" s="23"/>
      <c r="AF700" s="9" t="s">
        <v>48</v>
      </c>
      <c r="AG700" s="9" t="s">
        <v>49</v>
      </c>
    </row>
    <row r="701" ht="112.5" customHeight="1">
      <c r="A701" s="9" t="s">
        <v>3442</v>
      </c>
      <c r="B701" s="77" t="s">
        <v>3443</v>
      </c>
      <c r="C701" s="41" t="s">
        <v>50</v>
      </c>
      <c r="D701" s="10" t="s">
        <v>36</v>
      </c>
      <c r="E701" s="11"/>
      <c r="F701" s="22" t="s">
        <v>3460</v>
      </c>
      <c r="G701" s="22"/>
      <c r="H701" s="24"/>
      <c r="I701" s="23" t="s">
        <v>428</v>
      </c>
      <c r="J701" s="23" t="s">
        <v>156</v>
      </c>
      <c r="K701" s="22" t="s">
        <v>3461</v>
      </c>
      <c r="L701" s="24" t="s">
        <v>3462</v>
      </c>
      <c r="M701" s="58" t="s">
        <v>42</v>
      </c>
      <c r="N701" s="22" t="s">
        <v>3463</v>
      </c>
      <c r="O701" s="22" t="s">
        <v>3464</v>
      </c>
      <c r="P701" s="18"/>
      <c r="Q701" s="21"/>
      <c r="R701" s="18"/>
      <c r="S701" s="18"/>
      <c r="T701" s="18"/>
      <c r="U701" s="18"/>
      <c r="V701" s="18"/>
      <c r="W701" s="18"/>
      <c r="X701" s="21"/>
      <c r="Y701" s="20" t="s">
        <v>3448</v>
      </c>
      <c r="Z701" s="13" t="str">
        <f t="shared" si="1"/>
        <v>{
    "id": "M3-EyP-3a-E-1-EN",
    "stimulus": "&lt;p&gt;{{Q1}} and her roommates noted in this pictogram the times each one took the dog for a walk. Complete the following sentences.&lt;/p&gt;&lt;div style=\"display:flex; justify-content:center;\"&gt;&lt;div class=\"fr-chart\" data-chart='{\"type\": \"pictograph\", \"series\": [{\"img\": \"{{Q01.img}}\", \"value\":{{Q01}}},{\"img\": \"{{Q02.img}}\", \"value\":{{Q02}}},{\"img\": \"{{Q03.img}}\", \"value\":{{Q03}}},{\"img\": \"{{Q04.img}}\", \"value\":{{Q04}}}], \"labels\":[\"{{Q1}}\",\"{{Q2}}\",\"{{Q3}}\",\"{{Q4}}\"]}'&gt;&lt;/div&gt;&lt;/div&gt;",
    "template": "&lt;p&gt;{{Q4}} walked the dog {{response}} times.&lt;/p&gt;&lt;p&gt;{{Q1}} walked the dog {{response}} times.&lt;/p&gt;",
    "hint": "&lt;p&gt;The number of icons represents the number of times the dog was walked.&lt;/p&gt;",
    "feedback": "&lt;p&gt;The number of icons represents the number of times the dog was walked.&lt;/p&gt;",
    "seed": {
        "parameters": [
            {
                "name": "Q1",
                "label": null,
                "list": [
                    "Anna",
                    "Eleanor",
                    "Lola",
                    "Madelyn",
                    "Lucy",
                    "Claire",
                    "Sadie"
                ]
            },
            {
                "name": "Q2",
                "label": null,
                "list": [
                    "Anna",
                    "Eleanor",
                    "Lola",
                    "Madelyn",
                    "Lucy",
                    "Claire",
                    "Sadie"
                ]
            },
            {
                "name": "Q3",
                "label": null,
                "list": [
                    "Anna",
                    "Eleanor",
                    "Lola",
                    "Madelyn",
                    "Lucy",
                    "Claire",
                    "Sadie"
                ]
            },
            {
                "name": "Q4",
                "label": null,
                "list": [
                    "Anna",
                    "Eleanor",
                    "Lola",
                    "Madelyn",
                    "Lucy",
                    "Claire",
                    "Sadie"
                ]
            },
            {
                "name": "Q01",
                "label": null,
                "img": "https://blueberry-assets.oneclick.es/M3_EyP_3a_3.svg",
                "list": [
                    2,
                    3,
                    4,
                    5,
                    6
                ]
            },
            {
                "name": "Q02",
                "label": null,
                "img": "https://blueberry-assets.oneclick.es/M3_EyP_3a_3.svg",
                "list": [
                    2,
                    3,
                    4,
                    5,
                    6
                ]
            },
            {
                "name": "Q03",
                "label": null,
                "img": "https://blueberry-assets.oneclick.es/M3_EyP_3a_3.svg",
                "list": [
                    2,
                    3,
                    4,
                    5,
                    6
                ]
            },
            {
                "name": "Q04",
                "label": null,
                "img": "https://blueberry-assets.oneclick.es/M3_EyP_3a_3.svg",
                "list": [
                    2,
                    3,
                    4,
                    5,
                    6
                ]
            }
        ],
        "calculated": [
            {
                "name": "A1",
                "label": "{{function}}",
                "function": "{{Q04}}"
            },
            {
                "name": "A2",
                "label": "{{function}}",
                "function": "{{Q01}}"
            }
        ],
        "uniques": true
    },
    "algorithm": {
        "name": "calculateOperation",
        "params": {
            "method": "equivLiteral",
            "keyboard": "NUMERICAL"
        }
    }
}</v>
      </c>
      <c r="AA701" s="8" t="s">
        <v>3465</v>
      </c>
      <c r="AB701" s="21" t="str">
        <f t="shared" si="2"/>
        <v>M3-EyP-3a-E-1</v>
      </c>
      <c r="AC701" s="21" t="str">
        <f t="shared" si="3"/>
        <v>M3-EyP-3a-E-1-EN</v>
      </c>
      <c r="AD701" s="20" t="s">
        <v>47</v>
      </c>
      <c r="AE701" s="23"/>
      <c r="AF701" s="9" t="s">
        <v>48</v>
      </c>
      <c r="AG701" s="9" t="s">
        <v>49</v>
      </c>
    </row>
    <row r="702" ht="112.5" customHeight="1">
      <c r="A702" s="9" t="s">
        <v>3442</v>
      </c>
      <c r="B702" s="77" t="s">
        <v>3443</v>
      </c>
      <c r="C702" s="9" t="s">
        <v>50</v>
      </c>
      <c r="D702" s="10" t="s">
        <v>36</v>
      </c>
      <c r="E702" s="11"/>
      <c r="F702" s="22" t="s">
        <v>3466</v>
      </c>
      <c r="G702" s="22"/>
      <c r="H702" s="24"/>
      <c r="I702" s="23" t="s">
        <v>428</v>
      </c>
      <c r="J702" s="23" t="s">
        <v>156</v>
      </c>
      <c r="K702" s="32" t="s">
        <v>3467</v>
      </c>
      <c r="L702" s="24" t="s">
        <v>3468</v>
      </c>
      <c r="M702" s="58" t="s">
        <v>42</v>
      </c>
      <c r="N702" s="59" t="s">
        <v>3469</v>
      </c>
      <c r="O702" s="33" t="s">
        <v>3470</v>
      </c>
      <c r="P702" s="18"/>
      <c r="Q702" s="21"/>
      <c r="R702" s="18"/>
      <c r="S702" s="18"/>
      <c r="T702" s="18"/>
      <c r="U702" s="18"/>
      <c r="V702" s="18"/>
      <c r="W702" s="18"/>
      <c r="X702" s="21"/>
      <c r="Y702" s="20" t="s">
        <v>3448</v>
      </c>
      <c r="Z702" s="13" t="str">
        <f t="shared" si="1"/>
        <v>{
    "id": "M3-EyP-3a-E-2-EN",
    "stimulus": "&lt;p&gt;A store represented in this pictogram the bicycles it sold during its first three months of opening. Complete the following sentences.&lt;/p&gt;&lt;div style=\"display:flex; justify-content:center;\"&gt;&lt;div class=\"fr-chart\" data-chart='{\"type\": \"pictograph\", \"series\": [{\"img\": \"{{Q1.img}}\", \"value\":{{Q1}}},{\"img\": \"{{Q2.img}}\", \"value\":{{Q2}}},{\"img\": \"{{Q3.img}}\", \"value\":{{Q3}}}], \"labels\":[\"January\",\"February\",\"March\"]}'&gt;&lt;/div&gt;&lt;/div&gt;",
    "template": "&lt;p&gt;In January they sold {{response}} bikes.&lt;/p&gt;&lt;p&gt;In total they have sold {{response}} bikes.&lt;/p&gt;",
    "hint": "&lt;p&gt;The number of icons represents the bikes sold.&lt;/p&gt;",
    "feedback": "&lt;p&gt;The number of icons represents the bikes sold.&lt;/p&gt;",
    "seed": {
        "parameters": [
            {
                "name": "Q1",
                "label": null,
                "img": "https://blueberry-assets.oneclick.es/M3_EyP_3a_4.svg",
                "list": [
                    2,
                    3,
                    4,
                    5,
                    6
                ]
            },
            {
                "name": "Q2",
                "label": null,
                "img": "https://blueberry-assets.oneclick.es/M3_EyP_3a_4.svg",
                "list": [
                    2,
                    3,
                    4,
                    5,
                    6
                ]
            },
            {
                "name": "Q3",
                "label": null,
                "img": "https://blueberry-assets.oneclick.es/M3_EyP_3a_4.svg",
                "list": [
                    2,
                    3,
                    4,
                    5,
                    6
                ]
            }
        ],
        "calculated": [
            {
                "name": "A1",
                "label": "{{function}}",
                "function": "{{Q1}}"
            },
            {
                "name": "A2",
                "label": "{{function}}",
                "function": "{{Q1}}+{{Q2}}+{{Q3}}"
            }
        ],
        "uniques": true
    },
    "algorithm": {
        "name": "calculateOperation",
        "params": {
            "method": "equivLiteral",
            "keyboard": "NUMERICAL"
        }
    }
}</v>
      </c>
      <c r="AA702" s="8" t="s">
        <v>3471</v>
      </c>
      <c r="AB702" s="21" t="str">
        <f t="shared" si="2"/>
        <v>M3-EyP-3a-E-2</v>
      </c>
      <c r="AC702" s="21" t="str">
        <f t="shared" si="3"/>
        <v>M3-EyP-3a-E-2-EN</v>
      </c>
      <c r="AD702" s="20" t="s">
        <v>47</v>
      </c>
      <c r="AE702" s="23"/>
      <c r="AF702" s="9" t="s">
        <v>48</v>
      </c>
      <c r="AG702" s="9" t="s">
        <v>49</v>
      </c>
    </row>
    <row r="703" ht="112.5" customHeight="1">
      <c r="A703" s="9" t="s">
        <v>3442</v>
      </c>
      <c r="B703" s="77" t="s">
        <v>3443</v>
      </c>
      <c r="C703" s="9" t="s">
        <v>50</v>
      </c>
      <c r="D703" s="10" t="s">
        <v>36</v>
      </c>
      <c r="E703" s="11"/>
      <c r="F703" s="22" t="s">
        <v>3472</v>
      </c>
      <c r="G703" s="22"/>
      <c r="H703" s="24"/>
      <c r="I703" s="23" t="s">
        <v>428</v>
      </c>
      <c r="J703" s="23" t="s">
        <v>156</v>
      </c>
      <c r="K703" s="33" t="s">
        <v>3473</v>
      </c>
      <c r="L703" s="24" t="s">
        <v>3474</v>
      </c>
      <c r="M703" s="58" t="s">
        <v>42</v>
      </c>
      <c r="N703" s="59" t="s">
        <v>3475</v>
      </c>
      <c r="O703" s="33" t="s">
        <v>3476</v>
      </c>
      <c r="P703" s="18"/>
      <c r="Q703" s="21"/>
      <c r="R703" s="18"/>
      <c r="S703" s="18"/>
      <c r="T703" s="18"/>
      <c r="U703" s="18"/>
      <c r="V703" s="18"/>
      <c r="W703" s="18"/>
      <c r="X703" s="21"/>
      <c r="Y703" s="20" t="s">
        <v>3448</v>
      </c>
      <c r="Z703" s="13" t="str">
        <f t="shared" si="1"/>
        <v>{
    "id": "M3-EyP-3a-E-3-EN",
    "stimulus": "&lt;p&gt;Carmen represented in this pictogram the different types of doughnuts she cooked for her birthday. Complete the following sentences.&lt;/p&gt;&lt;div style=\"display:flex; justify-content:center;\"&gt;&lt;div class=\"fr-chart\" data-chart='{\"type\": \"pictograph\", \"series\": [{\"img\": \"{{Q1.img}}\", \"value\":{{Q1}}},{\"img\": \"{{Q2.img}}\", \"value\":{{Q2}}},{\"img\": \"{{Q3.img}}\", \"value\":{{Q3}}}], \"labels\":[\"Chocolate\",\"Strawberry\",\"Sugar\"]}'&gt;&lt;/div&gt;&lt;/div&gt;",
    "template": "&lt;p&gt;Carmen made {{response}} strawberry donuts.&lt;/p&gt;&lt;p&gt;Carmen made {{response}} sugar donuts.&lt;/p&gt;",
    "hint": "&lt;p&gt;The number of icons represents the donuts of each flavor.&lt;/p&gt;",
    "feedback": "&lt;p&gt;The number of icons represents the donuts of each flavor.&lt;/p&gt;",
    "seed": {
        "parameters": [
            {
                "name": "Q1",
                "label": null,
                "img": "https://blueberry-assets.oneclick.es/M3_EyP_3a_5.svg",
                "list": [
                    2,
                    3,
                    4,
                    5,
                    6
                ]
            },
            {
                "name": "Q2",
                "label": null,
                "img": "https://blueberry-assets.oneclick.es/M3_EyP_3a_6.svg",
                "list": [
                    2,
                    3,
                    4,
                    5,
                    6
                ]
            },
            {
                "name": "Q3",
                "label": null,
                "img": "https://blueberry-assets.oneclick.es/M3_EyP_3a_7.svg",
                "list": [
                    2,
                    3,
                    4,
                    5,
                    6
                ]
            }
        ],
        "calculated": [
            {
                "name": "A1",
                "label": "{{function}}",
                "function": "{{Q2}}"
            },
            {
                "name": "A2",
                "label": "{{function}}",
                "function": "{{Q3}}"
            }
        ],
        "uniques": true
    },
    "algorithm": {
        "name": "calculateOperation",
        "params": {
            "method": "equivLiteral",
            "keyboard": "NUMERICAL"
        }
    }
}</v>
      </c>
      <c r="AA703" s="8" t="s">
        <v>3477</v>
      </c>
      <c r="AB703" s="21" t="str">
        <f t="shared" si="2"/>
        <v>M3-EyP-3a-E-3</v>
      </c>
      <c r="AC703" s="21" t="str">
        <f t="shared" si="3"/>
        <v>M3-EyP-3a-E-3-EN</v>
      </c>
      <c r="AD703" s="20" t="s">
        <v>47</v>
      </c>
      <c r="AE703" s="23"/>
      <c r="AF703" s="9" t="s">
        <v>48</v>
      </c>
      <c r="AG703" s="9" t="s">
        <v>49</v>
      </c>
    </row>
    <row r="704" ht="112.5" customHeight="1">
      <c r="A704" s="9" t="s">
        <v>3478</v>
      </c>
      <c r="B704" s="77" t="s">
        <v>3479</v>
      </c>
      <c r="C704" s="41" t="s">
        <v>35</v>
      </c>
      <c r="D704" s="10" t="s">
        <v>36</v>
      </c>
      <c r="E704" s="11"/>
      <c r="F704" s="22" t="s">
        <v>3480</v>
      </c>
      <c r="G704" s="22"/>
      <c r="H704" s="24"/>
      <c r="I704" s="23" t="s">
        <v>428</v>
      </c>
      <c r="J704" s="9" t="s">
        <v>3481</v>
      </c>
      <c r="K704" s="33"/>
      <c r="L704" s="24"/>
      <c r="M704" s="58" t="s">
        <v>42</v>
      </c>
      <c r="N704" s="33" t="s">
        <v>3482</v>
      </c>
      <c r="O704" s="33" t="s">
        <v>3483</v>
      </c>
      <c r="P704" s="18"/>
      <c r="Q704" s="21"/>
      <c r="R704" s="18"/>
      <c r="S704" s="18"/>
      <c r="T704" s="18"/>
      <c r="U704" s="18"/>
      <c r="V704" s="18"/>
      <c r="W704" s="18"/>
      <c r="X704" s="21"/>
      <c r="Y704" s="20" t="s">
        <v>3448</v>
      </c>
      <c r="Z704" s="13" t="str">
        <f t="shared" si="1"/>
        <v>{
    "id": "M3-EyP-3b-I-1-EN",
    "stimulus": "&lt;p&gt;These are the number of books read by three siblings during the summer vacation. Complete the pictogram.&lt;/p&gt;",
    "hint": "&lt;p&gt;Mark on the graph the books that each one read.&lt;/p&gt;",
    "feedback": "&lt;p&gt;In a pictogram, each column of icons represents a quantity.&lt;/p&gt;",
    "seed": {
        "parameters": [
            {
                "name": "Q1",
                "label": "Johnathan",
                "img": "https://blueberry-assets.oneclick.es/M5_EyP_6a_8.svg",
                "min": 2,
                "max": 6,
                "step": 1
            },
            {
                "name": "Q2",
                "label": "Matthias",
                "img": "https://blueberry-assets.oneclick.es/M5_EyP_6a_8.svg",
                "min": 2,
                "max": 6,
                "step": 1
            },
            {
                "name": "Q3",
                "label": "Adan",
                "img": "https://blueberry-assets.oneclick.es/M5_EyP_6a_8.svg",
                "min": 2,
                "max": 6,
                "step": 1
            }
        ],
        "uniques": true
    },
    "algorithm": {
        "name": "pictograph",
        "params": {
            "labelY": "",
            "labelX": "Books",
            "tableEnable": true,
            "tablePosition": "LEFT",
            "multiplier": 1
        }
    }
}</v>
      </c>
      <c r="AA704" s="8" t="s">
        <v>3484</v>
      </c>
      <c r="AB704" s="21" t="str">
        <f t="shared" si="2"/>
        <v>M3-EyP-3b-I-1</v>
      </c>
      <c r="AC704" s="21" t="str">
        <f t="shared" si="3"/>
        <v>M3-EyP-3b-I-1-EN</v>
      </c>
      <c r="AD704" s="20"/>
      <c r="AE704" s="23"/>
      <c r="AF704" s="9" t="s">
        <v>48</v>
      </c>
      <c r="AG704" s="9" t="s">
        <v>49</v>
      </c>
    </row>
    <row r="705" ht="112.5" customHeight="1">
      <c r="A705" s="9" t="s">
        <v>3478</v>
      </c>
      <c r="B705" s="77" t="s">
        <v>3479</v>
      </c>
      <c r="C705" s="41" t="s">
        <v>35</v>
      </c>
      <c r="D705" s="10" t="s">
        <v>36</v>
      </c>
      <c r="E705" s="11"/>
      <c r="F705" s="22" t="s">
        <v>3485</v>
      </c>
      <c r="G705" s="22"/>
      <c r="H705" s="24"/>
      <c r="I705" s="23" t="s">
        <v>428</v>
      </c>
      <c r="J705" s="9" t="s">
        <v>3481</v>
      </c>
      <c r="K705" s="33"/>
      <c r="L705" s="24"/>
      <c r="M705" s="58" t="s">
        <v>42</v>
      </c>
      <c r="N705" s="33" t="s">
        <v>3486</v>
      </c>
      <c r="O705" s="33" t="s">
        <v>3483</v>
      </c>
      <c r="P705" s="18"/>
      <c r="Q705" s="21"/>
      <c r="R705" s="18"/>
      <c r="S705" s="18"/>
      <c r="T705" s="18"/>
      <c r="U705" s="18"/>
      <c r="V705" s="18"/>
      <c r="W705" s="18"/>
      <c r="X705" s="21"/>
      <c r="Y705" s="20" t="s">
        <v>3448</v>
      </c>
      <c r="Z705" s="13" t="str">
        <f t="shared" si="1"/>
        <v>{
    "id": "M3-EyP-3b-I-2-EN",
    "stimulus": "&lt;p&gt;After Annie's birthday, her friends carried the balloons home. The table shows the ones that Celia, Nyla and Oliver took home. Complete the pictogram. Note that each icon is equivalent to &lt;u&gt;2 balloons&lt;/u&gt;.&lt;/p&gt;",
    "hint": "&lt;p&gt;Mark on the graph the balloons that each one took home.&lt;/p&gt;",
    "feedback": "&lt;p&gt;In a pictogram, each column of icons represents a quantity.&lt;/p&gt;",
    "seed": {
        "parameters": [
            {
                "name": "Q1",
                "label": "Celia",
                "img": "https://blueberry-assets.oneclick.es/M5_EyP_6a_12.svg",
                "min": 2,
                "max": 6,
                "step": 1
            },
            {
                "name": "Q2",
                "label": "Nyla",
                "img": "https://blueberry-assets.oneclick.es/M5_EyP_6a_12.svg",
                "min": 2,
                "max": 6,
                "step": 1
            },
            {
                "name": "Q3",
                "label": "Oliver",
                "img": "https://blueberry-assets.oneclick.es/M5_EyP_6a_12.svg",
                "min": 2,
                "max": 6,
                "step": 1
            }
        ],
        "uniques": true
    },
    "algorithm": {
        "name": "pictograph",
        "params": {
            "labelY": "",
            "labelX": "Balloons",
            "tableEnable": true,
            "tablePosition": "LEFT",
            "multiplier": 2
        }
    }
}</v>
      </c>
      <c r="AA705" s="8" t="s">
        <v>3487</v>
      </c>
      <c r="AB705" s="21" t="str">
        <f t="shared" si="2"/>
        <v>M3-EyP-3b-I-2</v>
      </c>
      <c r="AC705" s="21" t="str">
        <f t="shared" si="3"/>
        <v>M3-EyP-3b-I-2-EN</v>
      </c>
      <c r="AD705" s="20"/>
      <c r="AE705" s="23"/>
      <c r="AF705" s="9" t="s">
        <v>48</v>
      </c>
      <c r="AG705" s="9" t="s">
        <v>49</v>
      </c>
    </row>
    <row r="706" ht="112.5" customHeight="1">
      <c r="A706" s="9" t="s">
        <v>3478</v>
      </c>
      <c r="B706" s="77" t="s">
        <v>3479</v>
      </c>
      <c r="C706" s="41" t="s">
        <v>35</v>
      </c>
      <c r="D706" s="10" t="s">
        <v>36</v>
      </c>
      <c r="E706" s="11"/>
      <c r="F706" s="22" t="s">
        <v>3488</v>
      </c>
      <c r="G706" s="22"/>
      <c r="H706" s="24"/>
      <c r="I706" s="23" t="s">
        <v>428</v>
      </c>
      <c r="J706" s="9" t="s">
        <v>3481</v>
      </c>
      <c r="K706" s="33"/>
      <c r="L706" s="24"/>
      <c r="M706" s="58" t="s">
        <v>42</v>
      </c>
      <c r="N706" s="33" t="s">
        <v>3489</v>
      </c>
      <c r="O706" s="33" t="s">
        <v>3483</v>
      </c>
      <c r="P706" s="18"/>
      <c r="Q706" s="21"/>
      <c r="R706" s="18"/>
      <c r="S706" s="18"/>
      <c r="T706" s="18"/>
      <c r="U706" s="18"/>
      <c r="V706" s="18"/>
      <c r="W706" s="18"/>
      <c r="X706" s="21"/>
      <c r="Y706" s="20" t="s">
        <v>3448</v>
      </c>
      <c r="Z706" s="13" t="str">
        <f t="shared" si="1"/>
        <v>{
    "id": "M3-EyP-3b-I-3-EN",
    "stimulus": "&lt;p&gt;Four painters have stained their overalls as many times as shown in this table. Complete the pictogram. Note that each icon is equivalent to &lt;u&gt;3 stains&lt;/u&gt;.&lt;/p&gt;",
    "hint": "&lt;p&gt;Mark on the graph the stains that each one has.&lt;/p&gt;",
    "feedback": "&lt;p&gt;In a pictogram, each column of icons represents a quantity.&lt;/p&gt;",
    "seed": {
        "parameters": [
            {
                "name": "Q1",
                "label": "Erik",
                "img": "https://blueberry-assets.oneclick.es/M2_EyP_3a_5.svg",
                "min": 1,
                "max": 8,
                "step": 1
            },
            {
                "name": "Q2",
                "label": "Hugo",
                "img": "https://blueberry-assets.oneclick.es/M2_EyP_3a_5.svg",
                "min": 1,
                "max": 8,
                "step": 1
            },
            {
                "name": "Q3",
                "label": "Diana",
                "img": "https://blueberry-assets.oneclick.es/M2_EyP_3a_5.svg",
                "min": 1,
                "max": 8,
                "step": 1
            },
            {
                "name": "Q4",
                "label": "Hope",
                "img": "https://blueberry-assets.oneclick.es/M2_EyP_3a_5.svg",
                "min": 1,
                "max": 8,
                "step": 1
            }
        ],
        "uniques": true
    },
    "algorithm": {
        "name": "pictograph",
        "params": {
            "labelY": "",
            "labelX": "Stains",
            "tableEnable": true,
            "tablePosition": "LEFT",
            "multiplier": 3
        }
    }
}</v>
      </c>
      <c r="AA706" s="8" t="s">
        <v>3490</v>
      </c>
      <c r="AB706" s="21" t="str">
        <f t="shared" si="2"/>
        <v>M3-EyP-3b-I-3</v>
      </c>
      <c r="AC706" s="21" t="str">
        <f t="shared" si="3"/>
        <v>M3-EyP-3b-I-3-EN</v>
      </c>
      <c r="AD706" s="20"/>
      <c r="AE706" s="23"/>
      <c r="AF706" s="9" t="s">
        <v>48</v>
      </c>
      <c r="AG706" s="9" t="s">
        <v>49</v>
      </c>
    </row>
    <row r="707" ht="112.5" customHeight="1">
      <c r="A707" s="23" t="s">
        <v>3491</v>
      </c>
      <c r="B707" s="24" t="s">
        <v>3492</v>
      </c>
      <c r="C707" s="99" t="s">
        <v>35</v>
      </c>
      <c r="D707" s="10" t="s">
        <v>36</v>
      </c>
      <c r="E707" s="11"/>
      <c r="F707" s="100" t="s">
        <v>3493</v>
      </c>
      <c r="G707" s="13"/>
      <c r="H707" s="8"/>
      <c r="I707" s="9" t="s">
        <v>428</v>
      </c>
      <c r="J707" s="23" t="s">
        <v>148</v>
      </c>
      <c r="K707" s="22" t="s">
        <v>3494</v>
      </c>
      <c r="L707" s="22" t="s">
        <v>3495</v>
      </c>
      <c r="M707" s="41" t="s">
        <v>42</v>
      </c>
      <c r="N707" s="22" t="s">
        <v>3496</v>
      </c>
      <c r="O707" s="22" t="s">
        <v>3496</v>
      </c>
      <c r="P707" s="18"/>
      <c r="Q707" s="21"/>
      <c r="R707" s="18"/>
      <c r="S707" s="18"/>
      <c r="T707" s="18"/>
      <c r="U707" s="18"/>
      <c r="V707" s="18"/>
      <c r="W707" s="18"/>
      <c r="X707" s="21"/>
      <c r="Y707" s="20" t="s">
        <v>3448</v>
      </c>
      <c r="Z707" s="13" t="str">
        <f t="shared" si="1"/>
        <v>{
    "id": "M3-EyP-6b-I-1-EN",
    "stimulus": "&lt;p&gt;This diagram represents the types of paintings that were submitted to a painting contest. According to it, which of the following statements is correct?&lt;/p&gt;&lt;div style=\"display: flex; justify-content: center;\"&gt;&lt;div class=\"fr-chart\" data-chart='{\"type\": \"pictograph\", \"series\": [{\"img\": \"{{Q1.img}}\", \"value\":{{Q1}} },{\"img\": \"{{Q2.img}}\", \"value\":{{Q2}}},{\"img\": \"{{Q3.img}}\", \"value\":{{Q3}}},{\"img\": \"{{Q4.img}}\", \"value\":{{Q4}}}], \"labels\":[\"{{Q1.label}}\",\"{{Q2.label}}\",\"{{Q3.label}}\",\"{{Q4.label}}\"]}'&gt;&lt;/div&gt;&lt;/div&gt;",
    "hint": "&lt;p&gt;Each dot represents 1 painting.&lt;/p&gt;",
    "feedback": "&lt;p&gt;Each dot represents 1 painting.&lt;/p&gt;",
    "seed": {
        "parameters": [
            {
                "name": "Q1",
                "label": "Portraits",
                "img": "https://blueberry-assets.oneclick.es/M2_EyP_6b_1.png",
                "list": [
                    2,
                    3,
                    4,
                    5
                ]
            },
            {
                "name": "Q2",
                "label": "Landscapes",
                "img": "https://blueberry-assets.oneclick.es/M2_EyP_6b_1.png",
                "list": [
                    2,
                    3,
                    4,
                    5
                ]
            },
            {
                "name": "Q3",
                "label": "Still lifes",
                "img": "https://blueberry-assets.oneclick.es/M2_EyP_6b_1.png",
                "list": [
                    2,
                    3,
                    4,
                    5
                ]
            },
            {
                "name": "Q4",
                "label": "Abstract",
                "img": "https://blueberry-assets.oneclick.es/M2_EyP_6b_1.png",
                "list": [
                    2,
                    3,
                    4,
                    5
                ]
            },
            {
                "name": "Q5",
                "label": null,
                "list": [
                    -2,
                    -1,
                    1,
                    2
                ]
            }
        ],
        "calculated": [
            {
                "name": "T1",
                "label": "{{function}}",
                "function": "5*{{Q1}}",
                "temp": true
            },
            {
                "name": "T2",
                "label": "{{function}}",
                "function": "5*{{Q2}}",
                "temp": true
            },
            {
                "name": "T3",
                "label": "{{function}}",
                "function": "5*{{Q3}}",
                "temp": true
            },
            {
                "name": "T4",
                "label": "{{function}}",
                "function": "5*{{Q4}}",
                "temp": true
            },
            {
                "name": "T12",
                "label": "{{function}}",
                "function": "{{T1}}{{T2}}",
                "temp": true
            },
            {
                "name": "T34",
                "label": "{{function}}",
                "function": "{{T3}}{{T4}}",
                "temp": true
            },
            {
                "name": "T21",
                "label": "{{function}}",
                "function": "{{T1}}{{T2}}{{Q5}}",
                "temp": true
            },
            {
                "name": "T43",
                "label": "{{function}}",
                "function": "{{T3}}{{T4}}{{Q5}}",
                "temp": true
            },
            {
                "name": "A1",
                "label": "{{Q1}} portraits were submitted."
            },
            {
                "name": "A2",
                "label": "{{Q2}} landscapes were submitted."
            },
            {
                "name": "A3",
                "label": "{{Q3}} still lifes were submitted"
            },
            {
                "name": "A4",
                "label": "{{Q4}} abstract paintings were submitted."
            },
            {
                "name": "TO 5",
                "label": "{{Q3}} portraits were submitted.",
                "incorrect": true
            },
            {
                "name": "A6",
                "label": "{{Q4}} landscapes were submitted.",
                "incorrect": true
            },
            {
                "name": "A7",
                "label": "{{Q2}} still lifes were submitted.",
                "incorrect": true
            },
            {
                "name": "A8",
                "label": "{{Q1}} abstract paintings were submitted.",
                "incorrect": true
            }
        ],
        "uniques": true
    },
    "algorithm": {
        "name": "trueFalse",
        "template": "Multiple choice – standard",
        "params": {
            "countCorrect": 1,
            "countIncorrect": 2,
            "showCheckIcon":true
        }
    }
}</v>
      </c>
      <c r="AA707" s="8" t="s">
        <v>3497</v>
      </c>
      <c r="AB707" s="21" t="str">
        <f t="shared" si="2"/>
        <v>M3-EyP-6b-I-1</v>
      </c>
      <c r="AC707" s="21" t="str">
        <f t="shared" si="3"/>
        <v>M3-EyP-6b-I-1-EN</v>
      </c>
      <c r="AD707" s="20"/>
      <c r="AE707" s="23"/>
      <c r="AF707" s="9"/>
      <c r="AG707" s="9" t="s">
        <v>49</v>
      </c>
    </row>
    <row r="708" ht="112.5" customHeight="1">
      <c r="A708" s="23" t="s">
        <v>3491</v>
      </c>
      <c r="B708" s="24" t="s">
        <v>3492</v>
      </c>
      <c r="C708" s="99" t="s">
        <v>35</v>
      </c>
      <c r="D708" s="10" t="s">
        <v>36</v>
      </c>
      <c r="E708" s="11"/>
      <c r="F708" s="66" t="s">
        <v>3498</v>
      </c>
      <c r="G708" s="13"/>
      <c r="H708" s="8"/>
      <c r="I708" s="9" t="s">
        <v>428</v>
      </c>
      <c r="J708" s="23" t="s">
        <v>148</v>
      </c>
      <c r="K708" s="22" t="s">
        <v>3499</v>
      </c>
      <c r="L708" s="22" t="s">
        <v>3500</v>
      </c>
      <c r="M708" s="41" t="s">
        <v>42</v>
      </c>
      <c r="N708" s="22" t="s">
        <v>3501</v>
      </c>
      <c r="O708" s="22" t="s">
        <v>3501</v>
      </c>
      <c r="P708" s="18"/>
      <c r="Q708" s="21"/>
      <c r="R708" s="18"/>
      <c r="S708" s="18"/>
      <c r="T708" s="18"/>
      <c r="U708" s="18"/>
      <c r="V708" s="18"/>
      <c r="W708" s="18"/>
      <c r="X708" s="21"/>
      <c r="Y708" s="20" t="s">
        <v>3448</v>
      </c>
      <c r="Z708" s="13" t="str">
        <f t="shared" si="1"/>
        <v>{
    "id": "M3-EyP-6b-I-2-EN",
    "stimulus": "&lt;p&gt;Three sisters have represented in this diagram how many times they walked their dog during the past week. Choose the correct option.&lt;/p&gt;&lt;div style=\"display: flex; justify-content: center;\"&gt;&lt;div class=\"fr-chart\" data-chart='{\"type\": \"pictograph\", \"series\": [{\"img\": \"{{Q1.img}}\", \"value\":{{Q1}} },{\"img\": \"{{Q2.img}}\", \"value\":{{Q2}}},{\"img\": \"{{Q3.img}}\", \"value\":{{Q3}}}], \"labels\":[\"{{Q1.label}}\",\"{{Q2.label}}\",\"{{Q3.label}}\"]}'&gt;&lt;/div&gt;&lt;/div&gt;",
    "hint": "&lt;p&gt;Each dot represents 1 walk.&lt;/p&gt;",
    "feedback": "&lt;p&gt;Each dot represents 1 walk.&lt;/p&gt;",
    "seed": {
        "parameters": [
            {
                "name": "Q1",
                "label": "Aspen",
                "img": "https://blueberry-assets.oneclick.es/M2_EyP_6b_2.png",
                "list": [
                    2,
                    3,
                    4,
                    5
                ]
            },
            {
                "name": "Q2",
                "label": "Kimberly",
                "img": "https://blueberry-assets.oneclick.es/M2_EyP_6b_2.png",
                "list": [
                    2,
                    3,
                    4,
                    5
                ]
            },
            {
                "name": "Q3",
                "label": "Elsie",
                "img": "https://blueberry-assets.oneclick.es/M2_EyP_6b_2.png",
                "list": [
                    2,
                    3,
                    4,
                    5
                ]
            },
            {
                "name": "Q5",
                "label": null,
                "list": [
                    -2,
                    -1,
                    1,
                    2
                ]
            }
        ],
        "calculated": [
            {
                "name": "T1",
                "label": "{{function}}",
                "function": "{{Q1}}{{Q2}}{{Q3}}",
                "temp": true
            },
            {
                "name": "T2",
                "label": "{{function}}",
                "function": "{{Q1}}{{Q5}}",
                "temp": true
            },
            {
                "name": "A1",
                "label": "Aspen walked him {{Q1}} times."
            },
            {
                "name": "A2",
                "label": "Kimberly walked him {{Q2}} times."
            },
            {
                "name": "A3",
                "label": "Elsie walked him {{Q3}} times."
            },
            {
                "name": "A4",
                "label": "In total they walked him {{T1}} times."
            },
            {
                "name": "TO 5",
                "label": "Aspen walked him {{Q3}} times.",
                "incorrect": true
            },
            {
                "name": "A6",
                "label": "Kimberly walked him {{Q1}} times.",
                "incorrect": true
            },
            {
                "name": "A7",
                "label": "Elsie walked him {{Q2}} times.",
                "incorrect": true
            },
            {
                "name": "A8",
                "label": "In total they walked him {{T2}} times.",
                "incorrect": true
            }
        ],
        "uniques": true
    },
    "algorithm": {
        "name": "trueFalse",
        "template": "Multiple choice – standard",
        "params": {
            "countCorrect": 1,
            "countIncorrect": 2,
            "showCheckIcon": true
        }
    }
}</v>
      </c>
      <c r="AA708" s="8" t="s">
        <v>3502</v>
      </c>
      <c r="AB708" s="21" t="str">
        <f t="shared" si="2"/>
        <v>M3-EyP-6b-I-2</v>
      </c>
      <c r="AC708" s="21" t="str">
        <f t="shared" si="3"/>
        <v>M3-EyP-6b-I-2-EN</v>
      </c>
      <c r="AD708" s="20"/>
      <c r="AE708" s="23"/>
      <c r="AF708" s="9"/>
      <c r="AG708" s="9" t="s">
        <v>49</v>
      </c>
    </row>
    <row r="709" ht="112.5" customHeight="1">
      <c r="A709" s="23" t="s">
        <v>3491</v>
      </c>
      <c r="B709" s="24" t="s">
        <v>3492</v>
      </c>
      <c r="C709" s="99" t="s">
        <v>35</v>
      </c>
      <c r="D709" s="10" t="s">
        <v>36</v>
      </c>
      <c r="E709" s="11"/>
      <c r="F709" s="66" t="s">
        <v>3503</v>
      </c>
      <c r="G709" s="13"/>
      <c r="H709" s="8"/>
      <c r="I709" s="9" t="s">
        <v>428</v>
      </c>
      <c r="J709" s="23" t="s">
        <v>148</v>
      </c>
      <c r="K709" s="22" t="s">
        <v>3499</v>
      </c>
      <c r="L709" s="22" t="s">
        <v>3504</v>
      </c>
      <c r="M709" s="41" t="s">
        <v>42</v>
      </c>
      <c r="N709" s="22" t="s">
        <v>3505</v>
      </c>
      <c r="O709" s="22" t="s">
        <v>3505</v>
      </c>
      <c r="P709" s="18"/>
      <c r="Q709" s="21"/>
      <c r="R709" s="18"/>
      <c r="S709" s="18"/>
      <c r="T709" s="18"/>
      <c r="U709" s="18"/>
      <c r="V709" s="18"/>
      <c r="W709" s="18"/>
      <c r="X709" s="21"/>
      <c r="Y709" s="20" t="s">
        <v>3448</v>
      </c>
      <c r="Z709" s="13" t="str">
        <f t="shared" si="1"/>
        <v>{
    "id": "M3-EyP-6b-I-3-EN",
    "stimulus": "&lt;p&gt;The manager of a fair recorded in this diagram how many people used three of its rides. If each dot represents 4 people, determine which of these options describes the diagram correctly.&lt;/p&gt;&lt;div style=\"display: flex; justify-content: center;\"&gt;&lt;div class=\"fr-chart\" data-chart='{\"type\": \"pictograph\", \"series\": [{\"img\": \"{{Q1.img}}\", \"value\":{{Q1}} },{\"img\": \"{{Q2.img}}\", \"value\":{{Q2}}},{\"img\": \"{{Q3.img}}\", \"value\":{{Q3}}}], \"labels\":[\"{{Q1.label}}\",\"{{Q2.label}}\",\"{{Q3.label}}\"]}'&gt;&lt;/div&gt;&lt;/div&gt;",
    "hint": "&lt;p&gt;Each dot represents 4 people.&lt;/p&gt;",
    "feedback": "&lt;p&gt;Each dot represents 4 people.&lt;/p&gt;",
    "seed": {
        "parameters": [
            {
                "name": "Q1",
                "label": "Ferris wheel",
                "img": "https://blueberry-assets.oneclick.es/M2_EyP_6b_3.png",
                "list": [
                    2,
                    3,
                    4,
                    5
                ]
            },
            {
                "name": "Q2",
                "label": "Merry-go-round",
                "img": "https://blueberry-assets.oneclick.es/M2_EyP_6b_3.png",
                "list": [
                    2,
                    3,
                    4,
                    5
                ]
            },
            {
                "name": "Q3",
                "label": "Bouncy castle",
                "img": "https://blueberry-assets.oneclick.es/M2_EyP_6b_3.png",
                "list": [
                    2,
                    3,
                    4,
                    5
                ]
            },
            {
                "name": "Q5",
                "label": null,
                "list": [
                    -2,
                    -1,
                    1,
                    2
                ]
            }
        ],
        "calculated": [
            {
                "name": "T1",
                "label": "{{function}}",
                "function": "4*{{Q1}}",
                "temp": true
            },
            {
                "name": "T2",
                "label": "{{function}}",
                "function": "4*{{Q2}}",
                "temp": true
            },
            {
                "name": "T3",
                "label": "{{function}}",
                "function": "4*{{Q3}}",
                "temp": true
            },
            {
                "name": "T4",
                "label": "{{function}}",
                "function": "{{T1}}{{T2}}{{T3}}",
                "temp": true
            },
            {
                "name": "T5",
                "label": "{{function}}",
                "function": "{{T4}}{{Q5}}",
                "temp": true
            },
            {
                "name": "A1",
                "label": "{{T1}} people rode the Ferris wheel."
            },
            {
                "name": "A2",
                "label": "{{T2}} people rode the merry-go-round."
            },
            {
                "name": "A3",
                "label": "{{T3}} people climbed the bouncy castle."
            },
            {
                "name": "A4",
                "label": "In total, {{T4}} people rode all three rides."
            },
            {
                "name": "TO 5",
                "label": "{{T3}} people rode the Ferris wheel.",
                "incorrect": true
            },
            {
                "name": "A6",
                "label": "{{T1}} people rode the merry-go-round.",
                "incorrect": true
            },
            {
                "name": "A7",
                "label": "{{T2}} people climbed the bouncy castle.",
                "incorrect": true
            },
            {
                "name": "A8",
                "label": "In total {{T5}} people rode all three rides.",
                "incorrect": true
            }
        ],
        "uniques": true
    },
    "algorithm": {
        "name": "trueFalse",
        "template": "Multiple choice – standard",
        "params": {
            "countCorrect": 1,
            "countIncorrect": 2,
            "showCheckIcon": true
        }
    }
}</v>
      </c>
      <c r="AA709" s="8" t="s">
        <v>3506</v>
      </c>
      <c r="AB709" s="21" t="str">
        <f t="shared" si="2"/>
        <v>M3-EyP-6b-I-3</v>
      </c>
      <c r="AC709" s="21" t="str">
        <f t="shared" si="3"/>
        <v>M3-EyP-6b-I-3-EN</v>
      </c>
      <c r="AD709" s="20"/>
      <c r="AE709" s="23"/>
      <c r="AF709" s="9"/>
      <c r="AG709" s="9" t="s">
        <v>49</v>
      </c>
    </row>
    <row r="710" ht="112.5" customHeight="1">
      <c r="A710" s="23" t="s">
        <v>3491</v>
      </c>
      <c r="B710" s="24" t="s">
        <v>3492</v>
      </c>
      <c r="C710" s="101" t="s">
        <v>50</v>
      </c>
      <c r="D710" s="10" t="s">
        <v>36</v>
      </c>
      <c r="E710" s="11"/>
      <c r="F710" s="100" t="s">
        <v>3507</v>
      </c>
      <c r="G710" s="13" t="s">
        <v>3508</v>
      </c>
      <c r="H710" s="8"/>
      <c r="I710" s="9" t="s">
        <v>428</v>
      </c>
      <c r="J710" s="23" t="s">
        <v>156</v>
      </c>
      <c r="K710" s="22" t="s">
        <v>3509</v>
      </c>
      <c r="L710" s="24" t="s">
        <v>3510</v>
      </c>
      <c r="M710" s="41" t="s">
        <v>42</v>
      </c>
      <c r="N710" s="22" t="s">
        <v>3511</v>
      </c>
      <c r="O710" s="22" t="s">
        <v>3511</v>
      </c>
      <c r="P710" s="18"/>
      <c r="Q710" s="21"/>
      <c r="R710" s="18"/>
      <c r="S710" s="18"/>
      <c r="T710" s="18"/>
      <c r="U710" s="18"/>
      <c r="V710" s="18"/>
      <c r="W710" s="18"/>
      <c r="X710" s="21"/>
      <c r="Y710" s="20" t="s">
        <v>3448</v>
      </c>
      <c r="Z710" s="13" t="str">
        <f t="shared" si="1"/>
        <v>{
    "id": "M3-EyP-6b-E-1-EN",
    "stimulus": "&lt;p&gt;Each dot on this diagram represents the number of times three brothers have done the dishes this month. How many times has Lucca done the dishes?&lt;/p&gt;&lt;div style=\"display: flex; justify-content: center;\"&gt;&lt;div class=\"fr-chart\" data-chart='{\"type\": \"pictograph\", \"series\": [{\"img\": \"{{Q1.img}}\", \"value\":{{Q1}} },{\"img\": \"{{Q2.img}}\", \"value\":{{Q2}}},{\"img\": \"{{Q3.img}}\", \"value\":{{Q3}}}], \"labels\":[\"{{Q1.label}}\",\"{{Q2.label}}\",\"{{Q3.label}}\"]}'&gt;&lt;/div&gt;&lt;/div&gt;",
    "template": "&lt;p&gt;Lucca has done the dishes {{response}} times.&lt;/p&gt;",
    "hint": "&lt;p&gt;Each point represents 1 time.&lt;/p&gt;",
    "feedback": "&lt;p&gt;Each point represents 1 time.&lt;/p&gt;",
    "seed": {
        "parameters": [
            {
                "name": "Q1",
                "label": "Ethan",
                "img": "https://blueberry-assets.oneclick.es/M2_EyP_6b_1.png",
                "list": [
                    2,
                    3,
                    4,
                    5
                ]
            },
            {
                "name": "Q2",
                "label": "Anthony",
                "img": "https://blueberry-assets.oneclick.es/M2_EyP_6b_1.png",
                "list": [
                    2,
                    3,
                    4,
                    5
                ]
            },
            {
                "name": "Q3",
                "label": "Lucca",
                "img": "https://blueberry-assets.oneclick.es/M2_EyP_6b_1.png",
                "list": [
                    2,
                    3,
                    4,
                    5
                ]
            }
        ],
        "calculated": [
            {
                "name": "A1",
                "label": "{{function}}",
                "function": "{{Q3}}"
            }
        ],
        "uniques": true
    },
    "algorithm": {
        "name": "calculateOperation",
        "params": {
            "method": "equivLiteral",
            "keyboard": "NUMERICAL"
        }
    }
}</v>
      </c>
      <c r="AA710" s="8" t="s">
        <v>3512</v>
      </c>
      <c r="AB710" s="21" t="str">
        <f t="shared" si="2"/>
        <v>M3-EyP-6b-E-1</v>
      </c>
      <c r="AC710" s="21" t="str">
        <f t="shared" si="3"/>
        <v>M3-EyP-6b-E-1-EN</v>
      </c>
      <c r="AD710" s="20"/>
      <c r="AE710" s="23"/>
      <c r="AF710" s="9"/>
      <c r="AG710" s="9" t="s">
        <v>49</v>
      </c>
    </row>
    <row r="711" ht="112.5" customHeight="1">
      <c r="A711" s="23" t="s">
        <v>3491</v>
      </c>
      <c r="B711" s="24" t="s">
        <v>3492</v>
      </c>
      <c r="C711" s="101" t="s">
        <v>50</v>
      </c>
      <c r="D711" s="10" t="s">
        <v>36</v>
      </c>
      <c r="E711" s="11"/>
      <c r="F711" s="100" t="s">
        <v>3513</v>
      </c>
      <c r="G711" s="13" t="s">
        <v>3514</v>
      </c>
      <c r="H711" s="8"/>
      <c r="I711" s="9" t="s">
        <v>428</v>
      </c>
      <c r="J711" s="23" t="s">
        <v>156</v>
      </c>
      <c r="K711" s="22" t="s">
        <v>3509</v>
      </c>
      <c r="L711" s="24" t="s">
        <v>3515</v>
      </c>
      <c r="M711" s="41" t="s">
        <v>42</v>
      </c>
      <c r="N711" s="22" t="s">
        <v>3516</v>
      </c>
      <c r="O711" s="22" t="s">
        <v>3516</v>
      </c>
      <c r="P711" s="18"/>
      <c r="Q711" s="21"/>
      <c r="R711" s="18"/>
      <c r="S711" s="18"/>
      <c r="T711" s="18"/>
      <c r="U711" s="18"/>
      <c r="V711" s="18"/>
      <c r="W711" s="18"/>
      <c r="X711" s="21"/>
      <c r="Y711" s="20" t="s">
        <v>3448</v>
      </c>
      <c r="Z711" s="13" t="str">
        <f t="shared" si="1"/>
        <v>{
    "id": "M3-EyP-6b-E-2-EN",
    "stimulus": "&lt;p&gt;A store recorded on this diagram the number of people who bought each type of milk. Since each dot represents 10 briks, how many briks did they sell in total?&lt;/p&gt;&lt;div style=\"display: flex; justify-content: center;\"&gt;&lt;div class=\"fr-chart\" data-chart='{\"type\": \"pictograph\", \"series\": [{\"img\": \"{{Q1.img}}\", \"value\":{{Q1}} },{\"img\": \"{{Q2.img}}\", \"value\":{{Q2}}},{\"img\": \"{{Q3.img}}\", \"value\":{{Q3}}}], \"labels\":[\"{{Q1.label}}\",\"{{Q2.label}}\",\"{{Q3.label}}\"]}'&gt;&lt;/div&gt;&lt;/div",
    "template": "&lt;p&gt;They sold {{response}} briks.&lt;/p&gt;",
    "hint": "&lt;p&gt;Each dot represents 10 briks.&lt;/p&gt;",
    "feedback": "&lt;p&gt;Each dot represents 10 briks.&lt;/p&gt;",
    "seed": {
        "parameters": [
            {
                "name": "Q1",
                "label": "Whole",
                "img": "https://blueberry-assets.oneclick.es/M2_EyP_6b_2.png",
                "list": [
                    2,
                    3,
                    4,
                    5
                ]
            },
            {
                "name": "Q2",
                "label": "Skim",
                "img": "https://blueberry-assets.oneclick.es/M2_EyP_6b_2.png",
                "list": [
                    2,
                    3,
                    4,
                    5
                ]
            },
            {
                "name": "Q3",
                "label": "Lactose free",
                "img": "https://blueberry-assets.oneclick.es/M2_EyP_6b_2.png",
                "list": [
                    2,
                    3,
                    4,
                    5
                ]
            }
        ],
        "calculated": [
            {
                "name": "A1",
                "label": "{{function}}",
                "function": "10*({{Q1}}+{{Q2}}+{{Q3}})"
            }
        ],
        "uniques": true
    },
    "algorithm": {
        "name": "calculateOperation",
        "params": {
            "method": "equivLiteral",
            "keyboard": "NUMERICAL"
        }
    }
}</v>
      </c>
      <c r="AA711" s="8" t="s">
        <v>3517</v>
      </c>
      <c r="AB711" s="21" t="str">
        <f t="shared" si="2"/>
        <v>M3-EyP-6b-E-2</v>
      </c>
      <c r="AC711" s="21" t="str">
        <f t="shared" si="3"/>
        <v>M3-EyP-6b-E-2-EN</v>
      </c>
      <c r="AD711" s="20"/>
      <c r="AE711" s="23"/>
      <c r="AF711" s="9"/>
      <c r="AG711" s="9" t="s">
        <v>49</v>
      </c>
    </row>
    <row r="712" ht="112.5" customHeight="1">
      <c r="A712" s="23" t="s">
        <v>3491</v>
      </c>
      <c r="B712" s="24" t="s">
        <v>3492</v>
      </c>
      <c r="C712" s="101" t="s">
        <v>50</v>
      </c>
      <c r="D712" s="10" t="s">
        <v>36</v>
      </c>
      <c r="E712" s="11"/>
      <c r="F712" s="66" t="s">
        <v>3518</v>
      </c>
      <c r="G712" s="13" t="s">
        <v>3519</v>
      </c>
      <c r="H712" s="8"/>
      <c r="I712" s="9" t="s">
        <v>428</v>
      </c>
      <c r="J712" s="23" t="s">
        <v>156</v>
      </c>
      <c r="K712" s="22" t="s">
        <v>3520</v>
      </c>
      <c r="L712" s="24" t="s">
        <v>3521</v>
      </c>
      <c r="M712" s="41" t="s">
        <v>42</v>
      </c>
      <c r="N712" s="22" t="s">
        <v>3522</v>
      </c>
      <c r="O712" s="22" t="s">
        <v>3522</v>
      </c>
      <c r="P712" s="18"/>
      <c r="Q712" s="21"/>
      <c r="R712" s="18"/>
      <c r="S712" s="18"/>
      <c r="T712" s="18"/>
      <c r="U712" s="18"/>
      <c r="V712" s="18"/>
      <c r="W712" s="18"/>
      <c r="X712" s="21"/>
      <c r="Y712" s="20" t="s">
        <v>3448</v>
      </c>
      <c r="Z712" s="13" t="str">
        <f t="shared" si="1"/>
        <v>{
    "id": "M3-EyP-6b-E-3-EN",
    "stimulus": "&lt;p&gt;This diagram represents the stickers that three friends have. If each dot represents {{Q4}} stickers, how many do Martha and Peter have together?&lt;/p&gt;&lt;div style=\"display: flex; justify-content: center;\"&gt;&lt;div class=\"fr-chart\" data-chart='{\"type\": \"pictograph\", \"series\": [{\"img\": \"{{Q1.img}}\", \"value\":{{Q1}} },{\"img\": \"{{Q2.img}}\", \"value\":{{Q2}}},{\"img\": \"{{Q3.img}}\", \"value\":{{Q3}}}], \"labels\":[\"{{Q1.label}}\",\"{{Q2.label}}\",\"{{Q3.label}}\"]}'&gt;&lt;/div&gt;&lt;/div&gt;",
    "template": "&lt;p&gt;They have {{response}} stickers.&lt;/p&gt;",
    "hint": "&lt;p&gt;Each dot represents {{Q4}} stickers.&lt;/p&gt;",
    "feedback": "&lt;p&gt;Each dot represents {{Q4}} stickers.&lt;/p&gt;",
    "seed": {
        "parameters": [
            {
                "name": "Q1",
                "label": "Martha",
                "img": "https://blueberry-assets.oneclick.es/M2_EyP_6b_3.png",
                "list": [
                    2,
                    3,
                    4,
                    5
                ]
            },
            {
                "name": "Q2",
                "label": "Daniel",
                "img": "https://blueberry-assets.oneclick.es/M2_EyP_6b_3.png",
                "list": [
                    2,
                    3,
                    4,
                    5
                ]
            },
            {
                "name": "Q3",
                "label": "Peter",
                "img": "https://blueberry-assets.oneclick.es/M2_EyP_6b_3.png",
                "list": [
                    2,
                    3,
                    4,
                    5
                ]
            },
            {
                "name": "Q4",
                "label": null,
                "min": 2,
                "max": 9,
                "step": 1
            }
        ],
        "calculated": [
            {
                "name": "A1",
                "label": "{{function}}",
                "function": "{{Q4}}*({{Q1}}+{{Q3}})"
            }
        ],
        "uniques": true
    },
    "algorithm": {
        "name": "calculateOperation",
        "params": {
            "method": "equivLiteral",
            "keyboard": "NUMERICAL"
        }
    }
}</v>
      </c>
      <c r="AA712" s="8" t="s">
        <v>3523</v>
      </c>
      <c r="AB712" s="21" t="str">
        <f t="shared" si="2"/>
        <v>M3-EyP-6b-E-3</v>
      </c>
      <c r="AC712" s="21" t="str">
        <f t="shared" si="3"/>
        <v>M3-EyP-6b-E-3-EN</v>
      </c>
      <c r="AD712" s="20"/>
      <c r="AE712" s="23"/>
      <c r="AF712" s="9"/>
      <c r="AG712" s="9" t="s">
        <v>49</v>
      </c>
    </row>
    <row r="713" ht="112.5" customHeight="1">
      <c r="A713" s="23" t="s">
        <v>3524</v>
      </c>
      <c r="B713" s="24" t="s">
        <v>3525</v>
      </c>
      <c r="C713" s="99" t="s">
        <v>35</v>
      </c>
      <c r="D713" s="10" t="s">
        <v>36</v>
      </c>
      <c r="E713" s="11"/>
      <c r="F713" s="22" t="s">
        <v>3526</v>
      </c>
      <c r="G713" s="13"/>
      <c r="H713" s="8"/>
      <c r="I713" s="23" t="s">
        <v>38</v>
      </c>
      <c r="J713" s="9" t="s">
        <v>3527</v>
      </c>
      <c r="K713" s="33" t="s">
        <v>3528</v>
      </c>
      <c r="L713" s="22" t="s">
        <v>3529</v>
      </c>
      <c r="M713" s="58" t="s">
        <v>42</v>
      </c>
      <c r="N713" s="22" t="s">
        <v>3530</v>
      </c>
      <c r="O713" s="22" t="s">
        <v>3530</v>
      </c>
      <c r="P713" s="18"/>
      <c r="Q713" s="21"/>
      <c r="R713" s="18"/>
      <c r="S713" s="18"/>
      <c r="T713" s="18"/>
      <c r="U713" s="18"/>
      <c r="V713" s="18"/>
      <c r="W713" s="18"/>
      <c r="X713" s="21"/>
      <c r="Y713" s="20" t="s">
        <v>3448</v>
      </c>
      <c r="Z713" s="13" t="str">
        <f t="shared" si="1"/>
        <v>{
    "id": "M3-EyP-7a-I-1-EN",
    "stimulus": "&lt;p&gt;This diagram represents the activities that Paula did last week.&lt;/p&gt;&lt;div style=\"display:flex; justify-content:center;\"&gt;&lt;div class=\"fr-chart ct-chart ct-minor-seventh\" data-chart='{\"type\": \"bar\", \"series\": [{\"name\": \"Activities\", \"data\": [{{Q1}},{{Q2}},{{Q3}},{{Q4}},{{Q5}}]}], \"labels\":[\"Monday\",\"Tuesday\",\"Wednesday\",\"Thursday\",\"Friday\"]}'&gt;&lt;/div&gt;&lt;/div&gt;",
    "hint": "&lt;p&gt;The height of each bar represents the number of activities completed each day.&lt;/p&gt;",
    "feedback": "&lt;p&gt;The height of each bar represents the number of activities completed each day.&lt;/p&gt;",
    "seed": {
        "parameters": [
            {
                "name": "Q1",
                "label": null,
                "min": 2,
                "max": 9,
                "step": 1
            },
            {
                "name": "Q2",
                "label": null,
                "min": 2,
                "max": 9,
                "step": 1
            },
            {
                "name": "Q3",
                "label": null,
                "min": 2,
                "max": 9,
                "step": 1
            },
            {
                "name": "Q4",
                "label": null,
                "min": 2,
                "max": 9,
                "step": 1
            },
            {
                "name": "Q5",
                "label": null,
                "min": 2,
                "max": 9,
                "step": 1
            }
        ],
        "calculated": [
            {
                "name": "A1",
                "label": "On Monday she did {{Q1}} activities."
            },
            {
                "name": "A2",
                "label": "On Tuesday she did {{Q2}} activities."
            },
            {
                "name": "A3",
                "label": "On Wednesday she did {{Q3}} activities."
            },
            {
                "name": "A4",
                "label": "On Thursday she did {{Q4}} activities."
            },
            {
                "name": "TO 5",
                "label": "On Friday she did {{Q5}} activities."
            },
            {
                "name": "A6",
                "label": "On Monday she did {{Q3}} activities.",
                "incorrect": true
            },
            {
                "name": "A7",
                "label": "On Tuesday she did {{Q1}} activities.",
                "incorrect": true
            },
            {
                "name": "A8",
                "label": "On Wednesday she did {{Q4}} activities.",
                "incorrect": true
            },
            {
                "name": "A9",
                "label": "On Thursday she did {{Q5}} activities.",
                "incorrect": true
            },
            {
                "name": "A10",
                "label": "On Friday she did {{Q2}} activities.",
                "incorrect": true
            }
        ],
        "uniques": true
    },
    "algorithm": {
        "name": "trueFalse",
        "template": "Choice matrix – inline",
        "params": {
            "countCorrect": 1,
            "countIncorrect": 2,
            "showCheckIcon": false,
            "options": [
                "Correct",
                "Incorrect"
            ]
        }
    }
}</v>
      </c>
      <c r="AA713" s="8" t="s">
        <v>3531</v>
      </c>
      <c r="AB713" s="21" t="str">
        <f t="shared" si="2"/>
        <v>M3-EyP-7a-I-1</v>
      </c>
      <c r="AC713" s="21" t="str">
        <f t="shared" si="3"/>
        <v>M3-EyP-7a-I-1-EN</v>
      </c>
      <c r="AD713" s="20"/>
      <c r="AE713" s="23"/>
      <c r="AF713" s="9"/>
      <c r="AG713" s="9" t="s">
        <v>49</v>
      </c>
    </row>
    <row r="714" ht="112.5" customHeight="1">
      <c r="A714" s="23" t="s">
        <v>3524</v>
      </c>
      <c r="B714" s="24" t="s">
        <v>3525</v>
      </c>
      <c r="C714" s="99" t="s">
        <v>35</v>
      </c>
      <c r="D714" s="10" t="s">
        <v>36</v>
      </c>
      <c r="E714" s="11"/>
      <c r="F714" s="22" t="s">
        <v>3532</v>
      </c>
      <c r="G714" s="13"/>
      <c r="H714" s="8"/>
      <c r="I714" s="23" t="s">
        <v>38</v>
      </c>
      <c r="J714" s="9" t="s">
        <v>3533</v>
      </c>
      <c r="K714" s="33" t="s">
        <v>3534</v>
      </c>
      <c r="L714" s="22" t="s">
        <v>3535</v>
      </c>
      <c r="M714" s="58" t="s">
        <v>42</v>
      </c>
      <c r="N714" s="33" t="s">
        <v>3536</v>
      </c>
      <c r="O714" s="33" t="s">
        <v>3536</v>
      </c>
      <c r="P714" s="18"/>
      <c r="Q714" s="21"/>
      <c r="R714" s="18"/>
      <c r="S714" s="18"/>
      <c r="T714" s="18"/>
      <c r="U714" s="18"/>
      <c r="V714" s="18"/>
      <c r="W714" s="18"/>
      <c r="X714" s="21"/>
      <c r="Y714" s="20" t="s">
        <v>3448</v>
      </c>
      <c r="Z714" s="13" t="str">
        <f t="shared" si="1"/>
        <v>{
    "id": "M3-EyP-7a-I-2-EN",
    "stimulus": "&lt;p&gt;This diagram represents the favorite ice cream flavors of a group of children.&lt;/p&gt;&lt;div style=\"display:flex; justify-content:center;\"&gt;&lt;div class=\"fr-chart ct-chart ct-minor-seventh\" data-chart='{\"type\": \"bar\", \"series\": [{\"name\": \"Children\", \"data\": [{{Q1}},{{Q2}},{{Q3}},{{Q4}}]}], \"labels\":[\"Chocolate\",\"Vanilla\",\"Strawberry\",\"Cream\"]}'&gt;&lt;/div&gt;&lt;/div&gt;",
    "hint": "&lt;p&gt;The height of each bar represents how many children like that flavor.&lt;/p&gt;",
    "feedback": "&lt;p&gt;The height of each bar represents how many children like that flavor.&lt;/p&gt;",
    "seed": {
        "parameters": [
            {
                "name": "Q1",
                "label": null,
                "min": 2,
                "max": 9,
                "step": 1
            },
            {
                "name": "Q2",
                "label": null,
                "min": 2,
                "max": 9,
                "step": 1
            },
            {
                "name": "Q3",
                "label": null,
                "min": 2,
                "max": 9,
                "step": 1
            },
            {
                "name": "Q4",
                "label": null,
                "min": 2,
                "max": 9,
                "step": 1
            },
            {
                "name": "Q5",
                "label": null,
                "list": [
                    -2,
                    -1,
                    1,
                    2
                ]
            },
            {
                "name": "Q6",
                "label": null,
                "list": [
                    2,
                    3,
                    5,
                    6,
                    7
                ]
            }
        ],
        "calculated": [
            {
                "name": "T1",
                "label": "{{function}}",
                "function": "{{Q1}}+{{Q2}}+{{Q3}}+{{Q4}}",
                "temp": true
            },
            {
                "name": "T2",
                "label": "{{function}}",
                "function": "{{Q1}}+{{Q2}}+{{Q3}}+{{Q4}}+{{Q5}}",
                "temp": true
            },
            {
                "name": "A1",
                "label": "{{Q1}} children like chocolate."
            },
            {
                "name": "A2",
                "label": "{{Q2}} children like vanilla."
            },
            {
                "name": "A3",
                "label": "{{Q3}} children like strawberry."
            },
            {
                "name": "A4",
                "label": "{{Q4}} children like cream."
            },
            {
                "name": "TO 5",
                "label": "There are 4 different flavors."
            },
            {
                "name": "A6",
                "label": "{{T1}} children participated in the survey."
            },
            {
                "name": "A7",
                "label": "{{Q3}} children like chocolate.",
                "incorrect": true
            },
            {
                "name": "A8",
                "label": "{{Q1}} children like vanilla.",
                "incorrect": true
            },
            {
                "name": "A9",
                "label": "{{Q4}} children like strawberry.",
                "incorrect": true
            },
            {
                "name": "A10",
                "label": "{{Q2}} children like cream.",
                "incorrect": true
            },
            {
                "name": "A11",
                "label": "There is {{Q6}} different flavors.",
                "incorrect": true
            },
            {
                "name": "A12",
                "label": "{{T2}} children participated in the survey.",
                "incorrect": true
            }
        ],
        "uniques": true
    },
    "algorithm": {
        "name": "trueFalse",
        "template": "Choice matrix – inline",
        "params": {
            "countCorrect": 2,
            "countIncorrect": 1,
            "showCheckIcon": false,
            "options": [
                "Correct",
                "Incorrect"
            ]
        }
    }
}</v>
      </c>
      <c r="AA714" s="8" t="s">
        <v>3537</v>
      </c>
      <c r="AB714" s="21" t="str">
        <f t="shared" si="2"/>
        <v>M3-EyP-7a-I-2</v>
      </c>
      <c r="AC714" s="21" t="str">
        <f t="shared" si="3"/>
        <v>M3-EyP-7a-I-2-EN</v>
      </c>
      <c r="AD714" s="20"/>
      <c r="AE714" s="23"/>
      <c r="AF714" s="9"/>
      <c r="AG714" s="9" t="s">
        <v>49</v>
      </c>
    </row>
    <row r="715" ht="112.5" customHeight="1">
      <c r="A715" s="23" t="s">
        <v>3524</v>
      </c>
      <c r="B715" s="24" t="s">
        <v>3525</v>
      </c>
      <c r="C715" s="99" t="s">
        <v>35</v>
      </c>
      <c r="D715" s="10" t="s">
        <v>36</v>
      </c>
      <c r="E715" s="11"/>
      <c r="F715" s="22" t="s">
        <v>3538</v>
      </c>
      <c r="G715" s="13"/>
      <c r="H715" s="8"/>
      <c r="I715" s="23" t="s">
        <v>38</v>
      </c>
      <c r="J715" s="9" t="s">
        <v>3539</v>
      </c>
      <c r="K715" s="33" t="s">
        <v>3540</v>
      </c>
      <c r="L715" s="22" t="s">
        <v>3541</v>
      </c>
      <c r="M715" s="58" t="s">
        <v>42</v>
      </c>
      <c r="N715" s="22" t="s">
        <v>3542</v>
      </c>
      <c r="O715" s="22" t="s">
        <v>3542</v>
      </c>
      <c r="P715" s="18"/>
      <c r="Q715" s="21"/>
      <c r="R715" s="18"/>
      <c r="S715" s="18"/>
      <c r="T715" s="18"/>
      <c r="U715" s="18"/>
      <c r="V715" s="18"/>
      <c r="W715" s="18"/>
      <c r="X715" s="21"/>
      <c r="Y715" s="20" t="s">
        <v>3448</v>
      </c>
      <c r="Z715" s="13" t="str">
        <f t="shared" si="1"/>
        <v>{
    "id": "M3-EyP-7a-I-3-EN",
    "stimulus": "&lt;p&gt;Lucas represented the different colored marbles he has on this bar chart.&lt;/p&gt;&lt;div style=\"display:flex; justify-content:center;\"&gt;&lt;div class=\"fr-chart ct-chart ct-minor-seventh\" data-chart='{\"type\": \"bar\", \"series\": [{\"name\": \"Marbles\", \"data\": [{{Q1}},{{Q2}},{{Q3}},{{Q4}}]}], \"labels\":[\"{{Q7}}\",\"{{Q8}}\",\"{{Q9}}\",\"{{Q10}}\"]}'&gt;&lt;/div&gt;&lt;/div&gt;",
    "hint": "&lt;p&gt;The height of each bar represents the number of marbles of each color.&lt;/p&gt;",
    "feedback": "&lt;p&gt;The height of each bar represents the number of marbles of each color.&lt;/p&gt;",
    "seed": {
        "parameters": [
            {
                "name": "Q1",
                "label": null,
                "min": 2,
                "max": 9,
                "step": 1
            },
            {
                "name": "Q2",
                "label": null,
                "min": 2,
                "max": 9,
                "step": 1
            },
            {
                "name": "Q3",
                "label": null,
                "min": 2,
                "max": 9,
                "step": 1
            },
            {
                "name": "Q4",
                "label": null,
                "min": 2,
                "max": 9,
                "step": 1
            },
            {
                "name": "Q5",
                "label": null,
                "list": [
                    -2,
                    -1,
                    1,
                    2
                ]
            },
            {
                "name": "Q6",
                "label": null,
                "list": [
                    2,
                    3,
                    5,
                    6,
                    7
                ]
            },
            {
                "name": "Q7",
                "label": null,
                "list": [
                    "Blue",
                    "Green",
                    "Red",
                    "Yellow",
                    "White"
                ]
            },
            {
                "name": "Q8",
                "label": null,
                "list": [
                    "Blue",
                    "Green",
                    "Red",
                    "Yellow",
                    "White"
                ]
            },
            {
                "name": "Q9",
                "label": null,
                "list": [
                    "Blue",
                    "Green",
                    "Red",
                    "Yellow",
                    "White"
                ]
            },
            {
                "name": "Q10",
                "label": null,
                "list": [
                    "Blue",
                    "Green",
                    "Red",
                    "Yellow",
                    "White"
                ]
            }
        ],
        "calculated": [
            {
                "name": "T1",
                "label": "{{function}}",
                "function": "{{Q1}}+{{Q2}}+{{Q3}}+{{Q4}}",
                "temp": true
            },
            {
                "name": "T2",
                "label": "{{function}}",
                "function": "{{Q1}}+{{Q2}}+{{Q3}}+{{Q4}}+{{Q5}}",
                "temp": true
            },
            {
                "name": "T7",
                "label": "{{function}}",
                "function": "'{{Q7}}'.toLowerCase()",
                "temp": true
            },
            {
                "name": "T8",
                "label": "{{function}}",
                "function": "'{{Q8}}'.toLowerCase()",
                "temp": true
            },
            {
                "name": "T9",
                "label": "{{function}}",
                "function": "'{{Q9}}'.toLowerCase()",
                "temp": true
            },
            {
                "name": "T10",
                "label": "{{function}}",
                "function": "'{{Q10}}'.toLowerCase()",
                "temp": true
            },
            {
                "name": "T3",
                "label": "{{function}}",
                "function": "Lemonlib.numToWord({{Q6}})",
                "temp": true
            },
            {
                "name": "A1",
                "label": "He has {{Q1}} {{T7}} marbles."
            },
            {
                "name": "A2",
                "label": "He has {{Q2}} {{T8}} marbles."
            },
            {
                "name": "A3",
                "label": "He has {{Q3}} {{T9}} marbles."
            },
            {
                "name": "A4",
                "label": "He has {{Q4}} {{T10}} marbles."
            },
            {
                "name": "TO 5",
                "label": "In total he has {{T1}} marbles."
            },
            {
                "name": "A6",
                "label": "He has {{Q4}} {{T7}} marbles.",
                "incorrect": true
            },
            {
                "name": "A7",
                "label": "He has {{Q3}} {{T8}} marbles.",
                "incorrect": true
            },
            {
                "name": "A8",
                "label": "He has {{Q1}} {{T9}} marbles.",
                "incorrect": true
            },
            {
                "name": "A9",
                "label": "He has {{Q2}} {{T10}} marbles.",
                "incorrect": true
            },
            {
                "name": "A10",
                "label": "In total he has {{T2}} marbles.",
                "incorrect": true
            }
        ],
        "uniques": true
    },
    "algorithm": {
        "name": "trueFalse",
        "template": "Multiple choice – multiple response",
        "params": {
            "countCorrect": 1,
            "countIncorrect": 2,
            "showCheckIcon": false,
            "columns": 3
        }
    }
}</v>
      </c>
      <c r="AA715" s="8" t="s">
        <v>3543</v>
      </c>
      <c r="AB715" s="21" t="str">
        <f t="shared" si="2"/>
        <v>M3-EyP-7a-I-3</v>
      </c>
      <c r="AC715" s="21" t="str">
        <f t="shared" si="3"/>
        <v>M3-EyP-7a-I-3-EN</v>
      </c>
      <c r="AD715" s="20"/>
      <c r="AE715" s="23"/>
      <c r="AF715" s="9"/>
      <c r="AG715" s="9" t="s">
        <v>49</v>
      </c>
    </row>
    <row r="716" ht="112.5" customHeight="1">
      <c r="A716" s="23" t="s">
        <v>3524</v>
      </c>
      <c r="B716" s="24" t="s">
        <v>3525</v>
      </c>
      <c r="C716" s="101" t="s">
        <v>50</v>
      </c>
      <c r="D716" s="10" t="s">
        <v>36</v>
      </c>
      <c r="E716" s="11"/>
      <c r="F716" s="22" t="s">
        <v>3544</v>
      </c>
      <c r="G716" s="13" t="s">
        <v>3545</v>
      </c>
      <c r="H716" s="8"/>
      <c r="I716" s="23" t="s">
        <v>38</v>
      </c>
      <c r="J716" s="9" t="s">
        <v>156</v>
      </c>
      <c r="K716" s="33" t="s">
        <v>3546</v>
      </c>
      <c r="L716" s="24" t="s">
        <v>3547</v>
      </c>
      <c r="M716" s="58" t="s">
        <v>42</v>
      </c>
      <c r="N716" s="22" t="s">
        <v>3548</v>
      </c>
      <c r="O716" s="22" t="s">
        <v>3548</v>
      </c>
      <c r="P716" s="18"/>
      <c r="Q716" s="21"/>
      <c r="R716" s="18"/>
      <c r="S716" s="18"/>
      <c r="T716" s="18"/>
      <c r="U716" s="18"/>
      <c r="V716" s="18"/>
      <c r="W716" s="18"/>
      <c r="X716" s="21"/>
      <c r="Y716" s="20" t="s">
        <v>3448</v>
      </c>
      <c r="Z716" s="13" t="str">
        <f t="shared" si="1"/>
        <v>{
    "id": "M3-EyP-7a-E-1-EN",
    "stimulus": "&lt;p&gt;This diagram represents the different colored goldfish in an aquarium.&lt;/p&gt;&lt;div style=\"display:flex; justify-content:center;\"&gt;&lt;div class=\"fr-chart ct-chart ct-minor-seventh\" data-chart='{\"type\": \"bar\", \"series\": [{\"name\": \"Goldfish\", \"data\": [{{Q1}},{{Q2}},{{Q3}},{{Q4}}]}], \"labels\":[\"{{Q5}}\",\"{{Q6}}\",\"{{Q7}}\",\"{{Q8}}\"]}'&gt;&lt;/div&gt;&lt;/div&gt;",
    "template": "&lt;p&gt;In the aquarium there are {{response}} fish.&lt;/p&gt;",
    "hint": "&lt;p&gt;The height of each bar represents the number of fish of each color.&lt;/p&gt;",
    "feedback": "&lt;p&gt;The height of each bar represents the number of fish of each color.&lt;/p&gt;",
    "seed": {
        "parameters": [
            {
                "name": "Q1",
                "label": null,
                "min": 2,
                "max": 9,
                "step": 1
            },
            {
                "name": "Q2",
                "label": null,
                "min": 2,
                "max": 9,
                "step": 1
            },
            {
                "name": "Q3",
                "label": null,
                "min": 2,
                "max": 9,
                "step": 1
            },
            {
                "name": "Q4",
                "label": null,
                "min": 2,
                "max": 9,
                "step": 1
            },
            {
                "name": "Q5",
                "label": null,
                "list": [
                    "Blue",
                    "Orange",
                    "Red",
                    "Yellow",
                    "White"
                ]
            },
            {
                "name": "Q6",
                "label": null,
                "list": [
                    "Blue",
                    "Orange",
                    "Red",
                    "Yellow",
                    "White"
                ]
            },
            {
                "name": "Q7",
                "label": null,
                "list": [
                    "Blue",
                    "Orange",
                    "Red",
                    "Yellow",
                    "White"
                ]
            },
            {
                "name": "Q8",
                "label": null,
                "list": [
                    "Blue",
                    "Orange",
                    "Red",
                    "Yellow",
                    "White"
                ]
            }
        ],
        "calculated": [
            {
                "name": "A1",
                "label": "{{function}}",
                "function": "{{Q1}}+{{Q2}}+{{Q3}}+{{Q4}}"
            }
        ],
        "uniques": true
    },
    "algorithm": {
        "name": "calculateOperation",
        "params": {
            "method": "equivLiteral",
            "keyboard": "NUMERICAL"
        }
    }
}</v>
      </c>
      <c r="AA716" s="8" t="s">
        <v>3549</v>
      </c>
      <c r="AB716" s="21" t="str">
        <f t="shared" si="2"/>
        <v>M3-EyP-7a-E-1</v>
      </c>
      <c r="AC716" s="21" t="str">
        <f t="shared" si="3"/>
        <v>M3-EyP-7a-E-1-EN</v>
      </c>
      <c r="AD716" s="20"/>
      <c r="AE716" s="23"/>
      <c r="AF716" s="9"/>
      <c r="AG716" s="9" t="s">
        <v>49</v>
      </c>
    </row>
    <row r="717" ht="112.5" customHeight="1">
      <c r="A717" s="23" t="s">
        <v>3524</v>
      </c>
      <c r="B717" s="24" t="s">
        <v>3525</v>
      </c>
      <c r="C717" s="101" t="s">
        <v>50</v>
      </c>
      <c r="D717" s="10" t="s">
        <v>36</v>
      </c>
      <c r="E717" s="11"/>
      <c r="F717" s="22" t="s">
        <v>3550</v>
      </c>
      <c r="G717" s="13" t="s">
        <v>3551</v>
      </c>
      <c r="H717" s="8"/>
      <c r="I717" s="23" t="s">
        <v>38</v>
      </c>
      <c r="J717" s="9" t="s">
        <v>156</v>
      </c>
      <c r="K717" s="33" t="s">
        <v>3552</v>
      </c>
      <c r="L717" s="24" t="s">
        <v>973</v>
      </c>
      <c r="M717" s="58" t="s">
        <v>42</v>
      </c>
      <c r="N717" s="22" t="s">
        <v>3553</v>
      </c>
      <c r="O717" s="22" t="s">
        <v>3553</v>
      </c>
      <c r="P717" s="18"/>
      <c r="Q717" s="21"/>
      <c r="R717" s="18"/>
      <c r="S717" s="18"/>
      <c r="T717" s="18"/>
      <c r="U717" s="18"/>
      <c r="V717" s="18"/>
      <c r="W717" s="18"/>
      <c r="X717" s="21"/>
      <c r="Y717" s="20" t="s">
        <v>3448</v>
      </c>
      <c r="Z717" s="13" t="str">
        <f t="shared" si="1"/>
        <v>{
    "id": "M3-EyP-7a-E-2-EN",
    "stimulus": "&lt;p&gt;A team of athletes represented the medals they have achieved together in this bar chart.&lt;/p&gt;&lt;div style=\"display:flex; justify-content:center;\"&gt;&lt;div class=\"fr-chart ct-chart ct-minor-seventh\" data-chart='{\"type\": \"bar\", \"series\": [{\"name\": \"Athletes\", \"data\": [{{Q1}},{{Q2}},{{Q3}}]}], \"labels\":[\"{{Q4}}\",\"{{Q5}}\",\"{{Q6}}\"]}'&gt;&lt;/div&gt;&lt;/div&gt;",
    "template": "&lt;p&gt;Together they have achieved {{response}} medals in {{T1}} competitions.&lt;/p&gt;",
    "hint": "&lt;p&gt;The height of each bar represents the number of medals.&lt;/p&gt;",
    "feedback": "&lt;p&gt;The height of each bar represents the number of medals.&lt;/p&gt;",
    "seed": {
        "parameters": [
            {
                "name": "Q1",
                "label": null,
                "min": 2,
                "max": 9,
                "step": 1
            },
            {
                "name": "Q2",
                "label": null,
                "min": 2,
                "max": 9,
                "step": 1
            },
            {
                "name": "Q3",
                "label": null,
                "min": 2,
                "max": 9,
                "step": 1
            },
            {
                "name": "Q4",
                "label": null,
                "list": [
                    "Long Jump",
                    "Speed",
                    "Force",
                    "Coordination"
                ]
            },
            {
                "name": "Q5",
                "label": null,
                "list": [
                    "Long Jump",
                    "Speed",
                    "Force",
                    "Coordination"
                ]
            },
            {
                "name": "Q6",
                "label": null,
                "list": [
                    "Long Jump",
                    "Speed",
                    "Force",
                    "Coordination"
                ]
            }
        ],
        "calculated": [
            {
                "name": "T1",
                "label": "{{function}}",
                "function": "'{{Q4}}'.toLowerCase()",
                "temp": true
            },
            {
                "name": "A1",
                "label": "{{function}}",
                "function": "{{Q1}}"
            }
        ],
        "uniques": true
    },
    "algorithm": {
        "name": "calculateOperation",
        "params": {
            "method": "equivLiteral",
            "keyboard": "NUMERICAL"
        }
    }
}</v>
      </c>
      <c r="AA717" s="8" t="s">
        <v>3554</v>
      </c>
      <c r="AB717" s="21" t="str">
        <f t="shared" si="2"/>
        <v>M3-EyP-7a-E-2</v>
      </c>
      <c r="AC717" s="21" t="str">
        <f t="shared" si="3"/>
        <v>M3-EyP-7a-E-2-EN</v>
      </c>
      <c r="AD717" s="20"/>
      <c r="AE717" s="23"/>
      <c r="AF717" s="9"/>
      <c r="AG717" s="9" t="s">
        <v>49</v>
      </c>
    </row>
    <row r="718" ht="112.5" customHeight="1">
      <c r="A718" s="23" t="s">
        <v>3524</v>
      </c>
      <c r="B718" s="24" t="s">
        <v>3525</v>
      </c>
      <c r="C718" s="101" t="s">
        <v>50</v>
      </c>
      <c r="D718" s="10" t="s">
        <v>36</v>
      </c>
      <c r="E718" s="11"/>
      <c r="F718" s="22" t="s">
        <v>3555</v>
      </c>
      <c r="G718" s="13" t="s">
        <v>3556</v>
      </c>
      <c r="H718" s="8"/>
      <c r="I718" s="23" t="s">
        <v>38</v>
      </c>
      <c r="J718" s="9" t="s">
        <v>156</v>
      </c>
      <c r="K718" s="33" t="s">
        <v>3557</v>
      </c>
      <c r="L718" s="24" t="s">
        <v>3510</v>
      </c>
      <c r="M718" s="58" t="s">
        <v>42</v>
      </c>
      <c r="N718" s="22" t="s">
        <v>3558</v>
      </c>
      <c r="O718" s="22" t="s">
        <v>3558</v>
      </c>
      <c r="P718" s="18"/>
      <c r="Q718" s="21"/>
      <c r="R718" s="18"/>
      <c r="S718" s="18"/>
      <c r="T718" s="18"/>
      <c r="U718" s="18"/>
      <c r="V718" s="18"/>
      <c r="W718" s="18"/>
      <c r="X718" s="21"/>
      <c r="Y718" s="20" t="s">
        <v>3448</v>
      </c>
      <c r="Z718" s="13" t="str">
        <f t="shared" si="1"/>
        <v>{
    "id": "M3-EyP-7a-E-3-EN",
    "stimulus": "&lt;p&gt;A company represented on this bar chart the workers it needs to restore a building.&lt;/p&gt;&lt;div style=\"display:flex; justify-content:center;\"&gt;&lt;div class=\"fr-chart ct-chart ct-minor-seventh\" data-chart='{\"type\": \"bar\", \"series\": [{\"name\": \"Workers\", \"data\": [{{Q1}},{{Q2}},{{Q3}},{{Q4}}]}], \"labels\":[\"{{Q5}}\",\"{{Q6}}\",\"{{Q7}}\",\"{{Q8}}\"]}'&gt;&lt;/div&gt;&lt;/div&gt;",
    "template": "&lt;p&gt;The company needs {{response}} {{T1}}.&lt;/p&gt;",
    "hint": "&lt;p&gt;The height of each bar represents the number of workers needed.&lt;/p&gt;",
    "feedback": "&lt;p&gt;The height of each bar represents the number of workers needed.&lt;/p&gt;",
    "seed": {
        "parameters": [
            {
                "name": "Q1",
                "label": null,
                "min": 2,
                "max": 9,
                "step": 1
            },
            {
                "name": "Q2",
                "label": null,
                "min": 2,
                "max": 9,
                "step": 1
            },
            {
                "name": "Q3",
                "label": null,
                "min": 2,
                "max": 9,
                "step": 1
            },
            {
                "name": "Q4",
                "label": null,
                "min": 2,
                "max": 9,
                "step": 1
            },
            {
                "name": "Q5",
                "label": null,
                "list": [
                    "Masons",
                    "Plumbers",
                    "Carpenters",
                    "Electricians",
                    "Tilers"
                ]
            },
            {
                "name": "Q6",
                "label": null,
                "list": [
                    "Masons",
                    "Plumbers",
                    "Carpenters",
                    "Electricians",
                    "Tilers"
                ]
            },
            {
                "name": "Q7",
                "label": null,
                "list": [
                    "Masons",
                    "Plumbers",
                    "Carpenters",
                    "Electricians",
                    "Tilers"
                ]
            },
            {
                "name": "Q8",
                "label": null,
                "list": [
                    "Masons",
                    "Plumbers",
                    "Carpenters",
                    "Electricians",
                    "Tilers"
                ]
            }
        ],
        "calculated": [
            {
                "name": "T1",
                "label": "{{function}}",
                "function": "'{{Q7}}'.toLowerCase()",
                "temp": true
            },
            {
                "name": "A1",
                "label": "{{function}}",
                "function": "{{Q3}}"
            }
        ],
        "uniques": true
    },
    "algorithm": {
        "name": "calculateOperation",
        "params": {
            "method": "equivLiteral",
            "keyboard": "NUMERICAL"
        }
    }
}</v>
      </c>
      <c r="AA718" s="8" t="s">
        <v>3559</v>
      </c>
      <c r="AB718" s="21" t="str">
        <f t="shared" si="2"/>
        <v>M3-EyP-7a-E-3</v>
      </c>
      <c r="AC718" s="21" t="str">
        <f t="shared" si="3"/>
        <v>M3-EyP-7a-E-3-EN</v>
      </c>
      <c r="AD718" s="20"/>
      <c r="AE718" s="23"/>
      <c r="AF718" s="9"/>
      <c r="AG718" s="9" t="s">
        <v>49</v>
      </c>
    </row>
    <row r="719" ht="112.5" customHeight="1">
      <c r="A719" s="23" t="s">
        <v>3560</v>
      </c>
      <c r="B719" s="24" t="s">
        <v>3561</v>
      </c>
      <c r="C719" s="35" t="s">
        <v>35</v>
      </c>
      <c r="D719" s="10" t="s">
        <v>36</v>
      </c>
      <c r="E719" s="11"/>
      <c r="F719" s="22" t="s">
        <v>3562</v>
      </c>
      <c r="G719" s="13"/>
      <c r="H719" s="8"/>
      <c r="I719" s="90" t="s">
        <v>428</v>
      </c>
      <c r="J719" s="23" t="s">
        <v>3563</v>
      </c>
      <c r="K719" s="22" t="s">
        <v>3564</v>
      </c>
      <c r="L719" s="102"/>
      <c r="M719" s="41" t="s">
        <v>42</v>
      </c>
      <c r="N719" s="24" t="s">
        <v>3565</v>
      </c>
      <c r="O719" s="24" t="s">
        <v>3565</v>
      </c>
      <c r="P719" s="18"/>
      <c r="Q719" s="21"/>
      <c r="R719" s="18"/>
      <c r="S719" s="18"/>
      <c r="T719" s="18"/>
      <c r="U719" s="18"/>
      <c r="V719" s="18"/>
      <c r="W719" s="18"/>
      <c r="X719" s="21"/>
      <c r="Y719" s="20" t="s">
        <v>3448</v>
      </c>
      <c r="Z719" s="13" t="str">
        <f t="shared" si="1"/>
        <v>{
    "id": "M3-EyP-7b-I-1-EN",
    "stimulus": "&lt;p&gt;Peter has collected flowers of different colors to make a bouquet. Look at the table and construct the bar graph.&lt;/p&gt;",
    "hint": "The height of the bars represents the number of flowers of each color.",
    "feedback": "The height of the bars represents the number of flowers of each color.",
    "seed": {
        "parameters": [
            {
                "name": "Q1",
                "label": "Red",
                "img": "https://blueberry-assets.oneclick.es/M3_EyP_7b_1.svg",
                "theme": "theme-dark-orange",
                "min": 1,
                "max": 10,
                "step": 1
            },
            {
                "name": "Q2",
                "label": "Pink",
                "img": "https://blueberry-assets.oneclick.es/M3_EyP_7b_2.svg",
                "theme": "theme-violet",
                "min": 1,
                "max": 10,
                "step": 1
            },
            {
                "name": "Q3",
                "label": "Yellow",
                "img": "https://blueberry-assets.oneclick.es/M3_EyP_7b_3.svg",
                "theme": "theme-light-orange",
                "min": 1,
                "max": 10,
                "step": 1
            },
            {
                "name": "Q4",
                "label": "Blue",
                "img": "https://blueberry-assets.oneclick.es/M3_EyP_7b_4.svg",
                "theme": "theme-dark-blue",
                "min": 1,
                "max": 10,
                "step": 1
            }
        ],
        "uniques": true
    },
    "algorithm": {
        "name": "barchart",
        "params": {
            "labelY": "",
            "labelsX": [
                {
                    "label": "Flowers",
                    "theme": "theme-violet"
                }
            ],
            "tableEnable": true,
            "tablePosition": "LEFT",
            "multiplier": 1
        }
    }
}</v>
      </c>
      <c r="AA719" s="8" t="s">
        <v>3566</v>
      </c>
      <c r="AB719" s="21" t="str">
        <f t="shared" si="2"/>
        <v>M3-EyP-7b-I-1</v>
      </c>
      <c r="AC719" s="21" t="str">
        <f t="shared" si="3"/>
        <v>M3-EyP-7b-I-1-EN</v>
      </c>
      <c r="AD719" s="20"/>
      <c r="AE719" s="23"/>
      <c r="AF719" s="9"/>
      <c r="AG719" s="9" t="s">
        <v>49</v>
      </c>
    </row>
    <row r="720" ht="112.5" customHeight="1">
      <c r="A720" s="23" t="s">
        <v>3560</v>
      </c>
      <c r="B720" s="24" t="s">
        <v>3561</v>
      </c>
      <c r="C720" s="35" t="s">
        <v>35</v>
      </c>
      <c r="D720" s="10" t="s">
        <v>36</v>
      </c>
      <c r="E720" s="11"/>
      <c r="F720" s="24" t="s">
        <v>3567</v>
      </c>
      <c r="G720" s="90"/>
      <c r="H720" s="8"/>
      <c r="I720" s="90" t="s">
        <v>428</v>
      </c>
      <c r="J720" s="23" t="s">
        <v>3563</v>
      </c>
      <c r="K720" s="22" t="s">
        <v>3568</v>
      </c>
      <c r="L720" s="102"/>
      <c r="M720" s="41" t="s">
        <v>42</v>
      </c>
      <c r="N720" s="24" t="s">
        <v>3569</v>
      </c>
      <c r="O720" s="24" t="s">
        <v>3569</v>
      </c>
      <c r="P720" s="18"/>
      <c r="Q720" s="21"/>
      <c r="R720" s="18"/>
      <c r="S720" s="18"/>
      <c r="T720" s="18"/>
      <c r="U720" s="18"/>
      <c r="V720" s="18"/>
      <c r="W720" s="18"/>
      <c r="X720" s="21"/>
      <c r="Y720" s="20" t="s">
        <v>3448</v>
      </c>
      <c r="Z720" s="13" t="str">
        <f t="shared" si="1"/>
        <v>{
    "id": "M3-EyP-7b-I-2-EN",
    "stimulus": "&lt;p&gt;Lidia has found a box of colored billiard balls in the basement of her grandmother's house. Look at the table and construct the bar chart.&lt;/p&gt;",
    "hint": "The height of the bars represents the number of balls of each color.",
    "feedback": "The height of the bars represents the number of balls of each color.",
    "seed": {
        "parameters": [
            {
                "name": "Q1",
                "label": "White",
                "img": "https://blueberry-assets.oneclick.es/M3_EyP_7b_5.svg",
                "theme": "theme-light-blue",
                "min": 1,
                "max": 5,
                "step": 1
            },
            {
                "name": "Q2",
                "label": "Black",
                "img": "https://blueberry-assets.oneclick.es/M3_EyP_7b_6.svg",
                "theme": "theme-bordeaux",
                "min": 1,
                "max": 5,
                "step": 1
            },
            {
                "name": "Q3",
                "label": "Solid",
                "img": "https://blueberry-assets.oneclick.es/M3_EyP_7b_7.svg",
                "theme": "theme-violet",
                "min": 1,
                "max": 5,
                "step": 1
            },
            {
                "name": "Q4",
                "label": "Striped",
                "img": "https://blueberry-assets.oneclick.es/M3_EyP_7b_8.svg",
                "theme": "theme-turquoise",
                "min": 1,
                "max": 5,
                "step": 1
            }
        ],
        "uniques": true
    },
    "algorithm": {
        "name": "barchart",
        "params": {
            "labelY": "",
            "labelsX": [
                {
                    "label": "Balls",
                    "theme": "theme-violet"
                }
            ],
            "tableEnable": true,
            "tablePosition": "LEFT",
            "multiplier": 1
        }
    }
}</v>
      </c>
      <c r="AA720" s="8" t="s">
        <v>3570</v>
      </c>
      <c r="AB720" s="21" t="str">
        <f t="shared" si="2"/>
        <v>M3-EyP-7b-I-2</v>
      </c>
      <c r="AC720" s="21" t="str">
        <f t="shared" si="3"/>
        <v>M3-EyP-7b-I-2-EN</v>
      </c>
      <c r="AD720" s="20"/>
      <c r="AE720" s="23"/>
      <c r="AF720" s="9"/>
      <c r="AG720" s="9" t="s">
        <v>49</v>
      </c>
    </row>
    <row r="721" ht="112.5" customHeight="1">
      <c r="A721" s="23" t="s">
        <v>3560</v>
      </c>
      <c r="B721" s="24" t="s">
        <v>3561</v>
      </c>
      <c r="C721" s="35" t="s">
        <v>35</v>
      </c>
      <c r="D721" s="10" t="s">
        <v>36</v>
      </c>
      <c r="E721" s="11"/>
      <c r="F721" s="22" t="s">
        <v>3571</v>
      </c>
      <c r="G721" s="13"/>
      <c r="H721" s="8"/>
      <c r="I721" s="90" t="s">
        <v>428</v>
      </c>
      <c r="J721" s="23" t="s">
        <v>3563</v>
      </c>
      <c r="K721" s="22" t="s">
        <v>3564</v>
      </c>
      <c r="L721" s="102"/>
      <c r="M721" s="41" t="s">
        <v>42</v>
      </c>
      <c r="N721" s="24" t="s">
        <v>3572</v>
      </c>
      <c r="O721" s="24" t="s">
        <v>3573</v>
      </c>
      <c r="P721" s="18"/>
      <c r="Q721" s="21"/>
      <c r="R721" s="18"/>
      <c r="S721" s="18"/>
      <c r="T721" s="18"/>
      <c r="U721" s="18"/>
      <c r="V721" s="18"/>
      <c r="W721" s="18"/>
      <c r="X721" s="21"/>
      <c r="Y721" s="20" t="s">
        <v>3448</v>
      </c>
      <c r="Z721" s="13" t="str">
        <f t="shared" si="1"/>
        <v>{
    "id": "M3-EyP-7b-I-3-EN",
    "stimulus": "&lt;p&gt;The manager of a supermarket has recorded the number of vehicles in the parking lot. Look at the table and construct the bar chart.&lt;/p&gt;",
    "hint": "The height of the bars represents the number of vehicles of each type.",
    "feedback": "The height of the bars represents the number of vehicles of each type.",
    "seed": {
        "parameters": [
            {
                "name": "Q1",
                "label": "Cars",
                "img": "https://blueberry-assets.oneclick.es/M3_EyP_7b_9.svg",
                "theme": "theme-dark-orange",
                "min": 1,
                "max": 10,
                "step": 1
            },
            {
                "name": "Q2",
                "label": "Motorbikes",
                "img": "https://blueberry-assets.oneclick.es/M3_EyP_7b_10.svg",
                "theme": "theme-green",
                "min": 1,
                "max": 10,
                "step": 1
            },
            {
                "name": "Q3",
                "label": "Bicycles",
                "img": "https://blueberry-assets.oneclick.es/M3_EyP_7b_11.svg",
                "theme": "theme-dark-blue",
                "min": 1,
                "max": 10,
                "step": 1
            },
            {
                "name": "Q4",
                "label": "Scooters",
                "img": "https://blueberry-assets.oneclick.es/M3_EyP_7b_12.svg",
                "theme": "theme-bordeaux",
                "min": 1,
                "max": 10,
                "step": 1
            }
        ],
        "uniques": true
    },
    "algorithm": {
        "name": "barchart",
        "params": {
            "labelY": "",
            "labelsX": [
                {
                    "label": "Vehicles",
                    "theme": "theme-violet"
                }
            ],
            "tableEnable": true,
            "tablePosition": "LEFT",
            "multiplier": 1
        }
    }
}</v>
      </c>
      <c r="AA721" s="8" t="s">
        <v>3574</v>
      </c>
      <c r="AB721" s="21" t="str">
        <f t="shared" si="2"/>
        <v>M3-EyP-7b-I-3</v>
      </c>
      <c r="AC721" s="21" t="str">
        <f t="shared" si="3"/>
        <v>M3-EyP-7b-I-3-EN</v>
      </c>
      <c r="AD721" s="20"/>
      <c r="AE721" s="23"/>
      <c r="AF721" s="9"/>
      <c r="AG721" s="9" t="s">
        <v>49</v>
      </c>
    </row>
  </sheetData>
  <autoFilter ref="$A$1:$AG$721"/>
  <customSheetViews>
    <customSheetView guid="{C3D01FC7-1B60-403B-88A7-7A7D598D03D5}" filter="1" showAutoFilter="1">
      <autoFilter ref="$A$1:$AG$721">
        <filterColumn colId="3">
          <filters/>
        </filterColumn>
        <filterColumn colId="32">
          <filters>
            <filter val="USA"/>
          </filters>
        </filterColumn>
      </autoFilter>
    </customSheetView>
    <customSheetView guid="{B04BE1B4-7738-4C76-892A-FF937DCAFF93}" filter="1" showAutoFilter="1">
      <autoFilter ref="$A$1:$AG$721">
        <filterColumn colId="32">
          <filters>
            <filter val="USA"/>
          </filters>
        </filterColumn>
      </autoFilter>
    </customSheetView>
    <customSheetView guid="{2D7E1F37-E0BD-4E5E-8086-B3E674C5F790}" filter="1" showAutoFilter="1">
      <autoFilter ref="$A$1:$AG$718"/>
    </customSheetView>
    <customSheetView guid="{8BBBE4A1-E6A4-44A7-97A7-97C3AA4C105C}" filter="1" showAutoFilter="1">
      <autoFilter ref="$A$1:$AG$718">
        <filterColumn colId="3">
          <filters/>
        </filterColumn>
      </autoFilter>
    </customSheetView>
    <customSheetView guid="{9018AEC0-FC9F-4290-A507-A7F5BE1290B3}" filter="1" showAutoFilter="1">
      <autoFilter ref="$A$1:$AG$721">
        <filterColumn colId="9">
          <filters>
            <filter val="Cloze math"/>
            <filter val="Single choice"/>
            <filter val="Dropdown"/>
            <filter val="True or false"/>
            <filter val="Linking Lines"/>
            <filter val="Drag and Drop"/>
            <filter val="Multiple choice"/>
            <filter val="Order list"/>
          </filters>
        </filterColumn>
        <filterColumn colId="32">
          <filters>
            <filter val="USA"/>
          </filters>
        </filterColumn>
      </autoFilter>
    </customSheetView>
    <customSheetView guid="{1FAFB953-8DFA-487C-AB3C-111653A51E87}" filter="1" showAutoFilter="1">
      <autoFilter ref="$A$1:$AF$718"/>
    </customSheetView>
    <customSheetView guid="{7953EB5D-BF3D-4F1E-B0AE-F00C4E2C6DF0}" filter="1" showAutoFilter="1">
      <autoFilter ref="$A$1:$AG$718">
        <filterColumn colId="3">
          <filters/>
        </filterColumn>
        <filterColumn colId="6">
          <filters blank="1">
            <filter val="&lt;p&gt;{{response}} aficionados.&lt;/p&gt;"/>
            <filter val="Ha usado {{response}} tornillos."/>
            <filter val="&lt;p&gt;Habrá {{response}} radiadores.&lt;/p&gt;"/>
            <filter val="&lt;p&gt;{{Q1}} {{Q3}} × {{Q2}} = {{response}} {{Q3}}&lt;/p&gt;"/>
            <filter val="&lt;p&gt;{{response}} &gt; {{response}} &gt; {{response}}&lt;/p&gt;"/>
            <filter val="&lt;p&gt;{{Q1}} × {{T1}} = {{response}}&lt;/p&gt;&lt;p&gt;{{Q2}} × {{T2}} = {{response}}&lt;/p&gt;&lt;p&gt;{{Q3}} × {{T3}} = {{response}}&lt;/p&gt;"/>
            <filter val="&lt;p style=&quot;text-align: center&quot;&gt;{{T1}} − {{Q1}} = {{response}}&lt;/p&gt;"/>
            <filter val="&lt;p&gt;{{T1}} pies = {{response}} yardas&lt;/p&gt;"/>
            <filter val="&lt;p&gt;{{response}} libros.&lt;/p&gt;"/>
            <filter val="&lt;p&gt;En el acuario hay {{response}} peces.&lt;/p&gt;"/>
            <filter val="&lt;p&gt;Tiene {{response}} vasos.&lt;/p&gt;"/>
            <filter val="&lt;p&gt;{{response}} &lt; {{Q1}} {{Q8}} &lt; {{response}}&lt;/p&gt;"/>
            <filter val="&lt;p&gt;Son {{response}} yardas&lt;/p&gt;"/>
            <filter val="&lt;p&gt;El precio total es de {{response}} €.&lt;/p&gt;"/>
            <filter val="&lt;p style=\&quot;text-align: center\&quot;&gt;{{Q1}} × {{Q2}} = {{response}}&lt;/p&gt;"/>
            <filter val="&lt;p&gt;{{response}} cm&lt;/p&gt;"/>
            <filter val="&lt;p&gt;{{A1}} ml de masa.&lt;/p&gt;"/>
            <filter val="Viven {{response}} personas."/>
            <filter val="&lt;p&gt;{{Q1}} {{Q4}} + {{Q2}} {{Q4}} = {{response}}&lt;/p&gt;"/>
            <filter val="&lt;p&gt;{{response}} pies&lt;/p&gt;"/>
            <filter val="&lt;p&gt;{{response}} min&lt;/p&gt;"/>
            <filter val="&lt;p&gt;Entre todos tienen {{response}} medallas en pruebas de {{Q4}}.&lt;/p&gt;"/>
            <filter val="&lt;p&gt;Hay {{response}} canciones.&lt;/p&gt;"/>
            <filter val="&lt;p&gt;A {{response}} ml de agua.&lt;/p&gt;"/>
            <filter val="&lt;p&gt;{{A1}} cm&lt;/p&gt;"/>
            <filter val="&lt;p&gt;{{Q1}} {{Q3}} + {{Q2}} {{Q3}} = {{response}} {{Q3}}&lt;/p&gt;"/>
            <filter val="&lt;p&gt;{{response}} &lt; {{response}} &lt; {{response}}&lt;/p&gt;"/>
            <filter val="&lt;p&gt;{{Q1}}&lt;/p&gt;&lt;p&gt;{{Q2}}&lt;/p&gt;"/>
            <filter val="&lt;p&gt;{{response}} cromos.&lt;/p&gt;"/>
            <filter val="Ha comprado {{response}} caramelos."/>
            <filter val="&lt;p&gt;{{T1}} yardas = {{response}} millas&lt;/p&gt;"/>
            <filter val="&lt;p&gt;{{T1}} pulgadas = {{response}} pies&lt;/p&gt;"/>
            <filter val="&lt;p&gt;Les faltan {{response}} m.&lt;/p&gt;"/>
            <filter val="&lt;p&gt;Tiene que escribir {{response}} palabras más.&lt;/p&gt;"/>
            <filter val="&lt;p&gt;{{response}} canicas.&lt;/p&gt;"/>
            <filter val="&lt;p&gt;Ha comprado {{response}} limones.&lt;/p&gt;"/>
            <filter val="{{Q1}}"/>
            <filter val="&lt;p&gt;{{T1}} {{Q3}} − {{Q1}} {{Q3}} = {{response}} {{Q3}}&lt;/p&gt;"/>
            <filter val="&lt;p&gt;{{T1}} ml = {{response}} l&lt;/p&gt;"/>
            <filter val="&lt;p style=&quot;text-align: center&quot;&gt;{{Q1}} + {{T1}} = {{response}}&lt;/p&gt;"/>
            <filter val="&lt;p&gt;Ha gastado {{response}} €&lt;/p&gt;"/>
            <filter val="&lt;p&gt;{{Q1}} × {{T1}} = {{response}}&lt;/p&gt;"/>
            <filter val="&lt;p&gt;{{response}} veces.&lt;/p&gt;"/>
            <filter val="&lt;p&gt;{{response}} pulgadas&lt;/p&gt;"/>
            <filter val="&lt;p&gt;Faltan {{response}} personas.&lt;/p&gt;"/>
            <filter val="&lt;p&gt;{{response}} puntos.&lt;/p&gt;"/>
            <filter val="&lt;p&gt;Tienen {{response}} páginas.&lt;/p&gt;"/>
            <filter val="&lt;p&gt;Caminará {{response}} km&lt;/p&gt;"/>
            <filter val="&lt;p&gt;{{response}} briks.&lt;/p&gt;"/>
            <filter val="&lt;p&gt;Podrá cocinar {{A1}} pizzas.&lt;/p&gt;"/>
            <filter val="&lt;p&gt;{{response}} m&lt;/p&gt;"/>
            <filter val="&lt;p&gt;{{Q1}} l = {{response}} ml&lt;/p&gt;"/>
            <filter val="&lt;p&gt;{{Q2}}&lt;/p&gt;&lt;p&gt;{{Q1}}&lt;/p&gt;"/>
            <filter val="&lt;p&gt;{{Q1}} {{Q4}} × {{Q2}} = {{response}} {{response}}&lt;/p&gt;"/>
            <filter val="&lt;p&gt;{{A1}} ml de caldo.&lt;/p&gt;"/>
            <filter val="&lt;p&gt;{{response}} l de leche.&lt;/p&gt;"/>
            <filter val="&lt;p&gt;El autobús recorrió {{response}} km.&lt;/p&gt;"/>
            <filter val="&lt;p style=&quot;text-align:center;&quot;&gt;{{response}} &gt; {{response}} &gt; {{response}}&lt;/p&gt;"/>
            <filter val="&lt;p&gt;{{T1}} × {{T2}} = {{T1}}{{T7}} = {{response}}&lt;/p&gt;"/>
            <filter val="&lt;p&gt;A {{response}} ml de café.&lt;/p&gt;"/>
            <filter val="&lt;p&gt;En cada buzón ha echado {{A1}} cartas.&lt;/p&gt;"/>
            <filter val="&lt;p&gt;Necesita {{response}} {{Q7}}.&lt;/p&gt;"/>
            <filter val="&lt;p&gt;{{A1}} ml de limonada.&lt;/p&gt;"/>
            <filter val="&lt;p style=&quot;text-align:center;&quot;&gt;{{response}} &lt; {{response}} &lt; {{response}}&lt;/p&gt;"/>
            <filter val="&lt;p&gt;Repartirá {{response}} folletos.&lt;/p&gt;"/>
            <filter val="&lt;p style=\&quot;text-align: center\&quot;&gt;{{Q1}} × {{Q2}} = {{response}}&lt;/p&gt; &#10; &#10;A1* &#10;A2 &#10;A3"/>
            <filter val="&lt;p&gt;{{A1}} l de agua.&lt;/p&gt;"/>
            <filter val="&lt;p&gt;Cada grupo tendrá {{A1}} alumnos.&lt;/p&gt;"/>
            <filter val="&lt;p&gt;{{response}} km&lt;/p&gt;"/>
            <filter val="&lt;p&gt;{{Q1}} pies = {{response}} pulgadas&lt;/p&gt;"/>
            <filter val="&lt;p&gt;{{T1}} {{Q4}} : {{Q2}} = {{response}} {{response}}&lt;/p&gt;"/>
          </filters>
        </filterColumn>
        <filterColumn colId="9">
          <filters blank="1">
            <filter val="True or False&#10;*: options=Correcta,Incorrecta&#10;*: countCorrect=2&#10;*: countIncorrect=1"/>
            <filter val="Cloze Math"/>
            <filter val="Click"/>
            <filter val="Linking lines"/>
            <filter val="True or False"/>
            <filter val="Drop down"/>
            <filter val="Clock"/>
            <filter val="True or False&#10;*: countCorrect=2&#10;*: countIncorrect=1&#10;*: options=Correcto,Incorrecto"/>
            <filter val="Pictograma"/>
            <filter val="Cloze with text"/>
            <filter val="Cloze math"/>
            <filter val="Cloze with drag and drop"/>
            <filter val="Single Choice&#10;*: showCheckIcon=false&#10;*: columns=3"/>
            <filter val="Single choice"/>
            <filter val="Drag and &#10;drop"/>
            <filter val="Multiple Choice&#10;*: countCorrect=1&#10;*: countIncorrect=2"/>
            <filter val="Drag and drop"/>
            <filter val="Dropdown"/>
            <filter val="True or false"/>
            <filter val="Linking Lines"/>
            <filter val="dropdown"/>
            <filter val="Drag and Drop"/>
            <filter val="True or False&#10;*: options=Correcto,Incorrecto&#10;*: countCorrect=2&#10;*: countIncorrect=1"/>
            <filter val="Cloze with math"/>
            <filter val="Label Image with drag and drop"/>
            <filter val="Multiple choice"/>
            <filter val="True or False&#10;*: countCorrect=1&#10;*: countIncorrect=2&#10;*: options=Correcto,Incorrecto"/>
            <filter val="Order list"/>
            <filter val="Multiple Choice"/>
          </filters>
        </filterColumn>
      </autoFilter>
    </customSheetView>
    <customSheetView guid="{1B4C19B8-5F1F-4A43-96A5-7CB3C445F85A}" filter="1" showAutoFilter="1">
      <autoFilter ref="$A$1:$AG$706"/>
    </customSheetView>
    <customSheetView guid="{C7694757-7D9E-478B-9074-AE36055B11E1}" filter="1" showAutoFilter="1">
      <autoFilter ref="$A$1:$AF$718">
        <filterColumn colId="29">
          <filters>
            <filter val="CC"/>
          </filters>
        </filterColumn>
      </autoFilter>
    </customSheetView>
    <customSheetView guid="{BC20F179-1CA4-441B-BC25-09EF0D7B2BC6}" filter="1" showAutoFilter="1">
      <autoFilter ref="$A$1:$AG$721">
        <filterColumn colId="9">
          <filters>
            <filter val="Cloze Math"/>
            <filter val="Cloze math"/>
            <filter val="Single choice"/>
            <filter val="Dropdown"/>
            <filter val="True or false"/>
            <filter val="Linking Lines"/>
            <filter val="Drag and Drop"/>
            <filter val="Cloze with math"/>
            <filter val="Multiple choice"/>
          </filters>
        </filterColumn>
      </autoFilter>
    </customSheetView>
    <customSheetView guid="{46628429-01F8-4B0C-83D1-7AE53F8012ED}" filter="1" showAutoFilter="1">
      <autoFilter ref="$A$1:$AG$718">
        <filterColumn colId="31">
          <filters>
            <filter val="BNCC"/>
          </filters>
        </filterColumn>
      </autoFilter>
    </customSheetView>
    <customSheetView guid="{4EB815B5-AC0A-4B30-A694-7EB8F19FE7D9}" filter="1" showAutoFilter="1">
      <autoFilter ref="$A$1:$AF$718">
        <filterColumn colId="3">
          <filters/>
        </filterColumn>
        <filterColumn colId="31">
          <filters>
            <filter val="BNCC"/>
          </filters>
        </filterColumn>
      </autoFilter>
    </customSheetView>
    <customSheetView guid="{C60DD6EB-4696-4CB0-A530-B5131BB03CF3}" filter="1" showAutoFilter="1">
      <autoFilter ref="$A$1:$AG$721">
        <filterColumn colId="32">
          <filters>
            <filter val="USA"/>
          </filters>
        </filterColumn>
      </autoFilter>
    </customSheetView>
    <customSheetView guid="{4EE8B158-58C9-45A9-8F21-50BB0E23C25A}" filter="1" showAutoFilter="1">
      <autoFilter ref="$A$1:$AF$718">
        <filterColumn colId="9">
          <filters>
            <filter val="True or False&#10;*: options=Correcta,Incorrecta&#10;*: countCorrect=2&#10;*: countIncorrect=1"/>
            <filter val="Linking lines"/>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Multiple choice"/>
            <filter val="True or False&#10;*: countCorrect=1&#10;*: countIncorrect=2&#10;*: options=Correcto,Incorrecto"/>
          </filters>
        </filterColumn>
        <filterColumn colId="31">
          <filters>
            <filter val="BNCC"/>
          </filters>
        </filterColumn>
      </autoFilter>
    </customSheetView>
    <customSheetView guid="{32D558F2-1685-4A89-A3D1-8E8C1E927DE3}" filter="1" showAutoFilter="1">
      <autoFilter ref="$A$1:$AF$718">
        <filterColumn colId="3">
          <filters/>
        </filterColumn>
      </autoFilter>
    </customSheetView>
    <customSheetView guid="{9D8C8E5B-2A29-4364-9484-B853EA848ADB}" filter="1" showAutoFilter="1">
      <autoFilter ref="$A$1:$AG$718">
        <filterColumn colId="29">
          <filters>
            <filter val="CC"/>
          </filters>
        </filterColumn>
      </autoFilter>
    </customSheetView>
    <customSheetView guid="{C0CD97B8-D447-49CC-BE45-9C5DE156D0F1}" filter="1" showAutoFilter="1">
      <autoFilter ref="$A$1:$AG$706">
        <filterColumn colId="32">
          <filters>
            <filter val="USA"/>
          </filters>
        </filterColumn>
        <filterColumn colId="26">
          <filters/>
        </filterColumn>
      </autoFilter>
    </customSheetView>
    <customSheetView guid="{0904493D-2CD2-4562-9108-C0BAB97B945D}" filter="1" showAutoFilter="1">
      <autoFilter ref="$AA$666:$AA$718"/>
    </customSheetView>
    <customSheetView guid="{54ADA4A0-4C57-440B-B83A-61C317D6993E}" filter="1" showAutoFilter="1">
      <autoFilter ref="$A$1:$AG$721">
        <filterColumn colId="9">
          <filters>
            <filter val="Single Choice"/>
            <filter val="Cloze math"/>
            <filter val="Single Choice&#10;*: showCheckIcon=false&#10;*: columns=3"/>
            <filter val="Single choice"/>
            <filter val="Multiple Choice&#10;*: countCorrect=1&#10;*: countIncorrect=2"/>
            <filter val="Dropdown"/>
            <filter val="True or false"/>
            <filter val="Linking Lines"/>
            <filter val="Drag and Drop"/>
            <filter val="Multiple choice"/>
            <filter val="Multiple Choice"/>
          </filters>
        </filterColumn>
      </autoFilter>
    </customSheetView>
    <customSheetView guid="{8192BE8A-C0BE-4EEB-9DFC-7741FE05A813}" filter="1" showAutoFilter="1">
      <autoFilter ref="$A$1:$AG$721"/>
    </customSheetView>
    <customSheetView guid="{225298E9-B85A-4B49-A7DB-83B36610277D}" filter="1" showAutoFilter="1">
      <autoFilter ref="$A$1:$AG$721"/>
    </customSheetView>
    <customSheetView guid="{AD2C18CE-7431-4070-92C5-E0658A545EA4}" filter="1" showAutoFilter="1">
      <autoFilter ref="$A$1:$AG$721"/>
    </customSheetView>
    <customSheetView guid="{5650A95D-5D6F-4F59-A6D3-E6616EE32FA8}" filter="1" showAutoFilter="1">
      <autoFilter ref="$A$1:$AG$721">
        <filterColumn colId="32">
          <filters>
            <filter val="USA"/>
          </filters>
        </filterColumn>
      </autoFilter>
    </customSheetView>
    <customSheetView guid="{666BE512-83A2-4C17-AAB8-ADB2E9761CCD}" filter="1" showAutoFilter="1">
      <autoFilter ref="$A$1:$AF$718">
        <filterColumn colId="3">
          <filters>
            <filter val="JSON revisado"/>
          </filters>
        </filterColumn>
        <filterColumn colId="31">
          <filters>
            <filter val="BNCC"/>
          </filters>
        </filterColumn>
      </autoFilter>
    </customSheetView>
    <customSheetView guid="{4B3FCFFF-A149-4280-8BC5-3DDCF033B2B3}" filter="1" showAutoFilter="1">
      <autoFilter ref="$A$1:$AF$718">
        <filterColumn colId="3">
          <filters/>
        </filterColumn>
        <filterColumn colId="29">
          <filters>
            <filter val="CC"/>
          </filters>
        </filterColumn>
      </autoFilter>
    </customSheetView>
    <customSheetView guid="{C9996DB3-0A1D-4076-ACDE-DFA68ECD1696}" filter="1" showAutoFilter="1">
      <autoFilter ref="$A$1:$AF$718">
        <filterColumn colId="9">
          <filters>
            <filter val="True or False&#10;*: options=Correcta,Incorrecta&#10;*: countCorrect=2&#10;*: countIncorrect=1"/>
            <filter val="Cloze Math"/>
            <filter val="Clock"/>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Cloze with math"/>
            <filter val="Multiple choice"/>
            <filter val="True or False&#10;*: countCorrect=1&#10;*: countIncorrect=2&#10;*: options=Correcto,Incorrecto"/>
          </filters>
        </filterColumn>
      </autoFilter>
    </customSheetView>
    <customSheetView guid="{372ECB93-FDC7-4B16-87BC-3510CCD2F147}" filter="1" showAutoFilter="1">
      <autoFilter ref="$A$1:$AG$721"/>
    </customSheetView>
    <customSheetView guid="{EB9CBE21-1CEB-4D7F-BE00-BA32F1355EFC}" filter="1" showAutoFilter="1">
      <autoFilter ref="$A$1:$AG$718">
        <filterColumn colId="32">
          <filters>
            <filter val="USA"/>
          </filters>
        </filterColumn>
        <filterColumn colId="26">
          <filters/>
        </filterColumn>
      </autoFilter>
    </customSheetView>
    <customSheetView guid="{7309FD5D-963D-48E3-A9D2-712366A01AC4}" filter="1" showAutoFilter="1">
      <autoFilter ref="$A$1:$AG$721">
        <filterColumn colId="31">
          <filters>
            <filter val="BNCC"/>
          </filters>
        </filterColumn>
      </autoFilter>
    </customSheetView>
    <customSheetView guid="{D1E60BFB-C73A-4E84-B638-D6490AAC62E2}" filter="1" showAutoFilter="1">
      <autoFilter ref="$N$490:$N$496"/>
    </customSheetView>
    <customSheetView guid="{6C2AD9D0-E715-465C-85FB-AB0F4A0EA252}" filter="1" showAutoFilter="1">
      <autoFilter ref="$A$1:$AG$721">
        <filterColumn colId="32">
          <filters blank="1"/>
        </filterColumn>
      </autoFilter>
    </customSheetView>
    <customSheetView guid="{C87879B8-F395-4D77-B20D-E00BE1F8ECF3}" filter="1" showAutoFilter="1">
      <autoFilter ref="$A$1:$AG$718">
        <filterColumn colId="24">
          <filters>
            <filter val="Magnitudes y medida"/>
          </filters>
        </filterColumn>
      </autoFilter>
    </customSheetView>
    <customSheetView guid="{6FB1C075-4C4C-4BCC-BF73-19C9C2F69B6E}" filter="1" showAutoFilter="1">
      <autoFilter ref="$A$1:$AG$718">
        <filterColumn colId="24">
          <filters>
            <filter val="Magnitudes y medida"/>
          </filters>
        </filterColumn>
      </autoFilter>
    </customSheetView>
    <customSheetView guid="{A1FC52E3-71EA-4960-8A97-C9A230F36987}" filter="1" showAutoFilter="1">
      <autoFilter ref="$A$1:$AG$721">
        <filterColumn colId="32">
          <filters>
            <filter val="USA"/>
          </filters>
        </filterColumn>
      </autoFilter>
    </customSheetView>
    <customSheetView guid="{7186E6DE-EDA2-4CEE-8445-6A4C9D37CA41}" filter="1" showAutoFilter="1">
      <autoFilter ref="$D$1:$D$719">
        <filterColumn colId="0">
          <filters/>
        </filterColumn>
      </autoFilter>
    </customSheetView>
    <customSheetView guid="{B3C69113-63E2-406F-A8DF-F088F1716D12}" filter="1" showAutoFilter="1">
      <autoFilter ref="$A$1:$AG$721"/>
    </customSheetView>
    <customSheetView guid="{AE9078F7-BD86-4F78-8B1E-76BFD2DB51C8}" filter="1" showAutoFilter="1">
      <autoFilter ref="$A$1:$AG$718">
        <filterColumn colId="29">
          <filters blank="1"/>
        </filterColumn>
      </autoFilter>
    </customSheetView>
  </customSheetViews>
  <conditionalFormatting sqref="A719:A721">
    <cfRule type="expression" dxfId="0" priority="1">
      <formula>AB719="BNCC"</formula>
    </cfRule>
  </conditionalFormatting>
  <conditionalFormatting sqref="V683:V684">
    <cfRule type="expression" dxfId="1" priority="2">
      <formula>M:M="TE + hint"</formula>
    </cfRule>
  </conditionalFormatting>
  <conditionalFormatting sqref="U2:U721">
    <cfRule type="expression" dxfId="1" priority="3">
      <formula>M:M="TE + hint"</formula>
    </cfRule>
  </conditionalFormatting>
  <conditionalFormatting sqref="U207:U211">
    <cfRule type="expression" dxfId="1" priority="4">
      <formula>M:M="TE + hint"</formula>
    </cfRule>
  </conditionalFormatting>
  <conditionalFormatting sqref="T207:T211">
    <cfRule type="expression" dxfId="1" priority="5">
      <formula>M:M="TE + hint"</formula>
    </cfRule>
  </conditionalFormatting>
  <conditionalFormatting sqref="R207:S211">
    <cfRule type="expression" dxfId="1" priority="6">
      <formula>K:K="TE + hint"</formula>
    </cfRule>
  </conditionalFormatting>
  <conditionalFormatting sqref="X527">
    <cfRule type="expression" dxfId="1" priority="7">
      <formula>M:M="TE + hint"</formula>
    </cfRule>
  </conditionalFormatting>
  <conditionalFormatting sqref="C1:C721">
    <cfRule type="cellIs" dxfId="2" priority="8" operator="equal">
      <formula>"Identificar"</formula>
    </cfRule>
  </conditionalFormatting>
  <conditionalFormatting sqref="C1:C721">
    <cfRule type="cellIs" dxfId="3" priority="9" operator="equal">
      <formula>"Evocar"</formula>
    </cfRule>
  </conditionalFormatting>
  <conditionalFormatting sqref="C1:C721">
    <cfRule type="cellIs" dxfId="4" priority="10" operator="equal">
      <formula>"Aplicar"</formula>
    </cfRule>
  </conditionalFormatting>
  <conditionalFormatting sqref="D1:D721">
    <cfRule type="cellIs" dxfId="5" priority="11" operator="equal">
      <formula>"JSON revisado"</formula>
    </cfRule>
  </conditionalFormatting>
  <conditionalFormatting sqref="D1:D721">
    <cfRule type="cellIs" dxfId="6" priority="12" operator="equal">
      <formula>"Pendiente de revisión"</formula>
    </cfRule>
  </conditionalFormatting>
  <conditionalFormatting sqref="D1:D721">
    <cfRule type="cellIs" dxfId="7" priority="13" operator="equal">
      <formula>"Ortografía+cast"</formula>
    </cfRule>
  </conditionalFormatting>
  <conditionalFormatting sqref="D1:D721">
    <cfRule type="cellIs" dxfId="8" priority="14" operator="equal">
      <formula>"JSON sin imagen"</formula>
    </cfRule>
  </conditionalFormatting>
  <conditionalFormatting sqref="D1:D721">
    <cfRule type="cellIs" dxfId="9" priority="15" operator="equal">
      <formula>"JSON con imagen"</formula>
    </cfRule>
  </conditionalFormatting>
  <conditionalFormatting sqref="D1:D721">
    <cfRule type="cellIs" dxfId="10" priority="16" operator="equal">
      <formula>"No hacer"</formula>
    </cfRule>
  </conditionalFormatting>
  <conditionalFormatting sqref="N2:N721">
    <cfRule type="expression" dxfId="1" priority="17">
      <formula>M:M="Scaff"</formula>
    </cfRule>
  </conditionalFormatting>
  <conditionalFormatting sqref="R2:R721">
    <cfRule type="expression" dxfId="1" priority="18">
      <formula>M:M="TE + hint"</formula>
    </cfRule>
  </conditionalFormatting>
  <conditionalFormatting sqref="AE2:AE721">
    <cfRule type="cellIs" dxfId="11" priority="19" operator="equal">
      <formula>"Total"</formula>
    </cfRule>
  </conditionalFormatting>
  <conditionalFormatting sqref="AE2:AE721">
    <cfRule type="cellIs" dxfId="12" priority="20" operator="equal">
      <formula>"Feedback"</formula>
    </cfRule>
  </conditionalFormatting>
  <conditionalFormatting sqref="E2:E721">
    <cfRule type="cellIs" dxfId="13" priority="21" operator="equal">
      <formula>"Sí"</formula>
    </cfRule>
  </conditionalFormatting>
  <conditionalFormatting sqref="A1:A721">
    <cfRule type="expression" dxfId="0" priority="22">
      <formula>AF1="BNCC"</formula>
    </cfRule>
  </conditionalFormatting>
  <conditionalFormatting sqref="D2:D721">
    <cfRule type="cellIs" dxfId="14" priority="23" operator="equal">
      <formula>"Formato SPEACHY"</formula>
    </cfRule>
  </conditionalFormatting>
  <conditionalFormatting sqref="O2:O721">
    <cfRule type="expression" dxfId="1" priority="24">
      <formula>M:M="Scaff"</formula>
    </cfRule>
  </conditionalFormatting>
  <conditionalFormatting sqref="P2:P721">
    <cfRule type="expression" dxfId="1" priority="25">
      <formula>M:M="Scaff"</formula>
    </cfRule>
  </conditionalFormatting>
  <conditionalFormatting sqref="Q2:Q721">
    <cfRule type="expression" dxfId="1" priority="26">
      <formula>M:M="Scaff"</formula>
    </cfRule>
  </conditionalFormatting>
  <conditionalFormatting sqref="S2:S721">
    <cfRule type="expression" dxfId="1" priority="27">
      <formula>M:M="TE + hint"</formula>
    </cfRule>
  </conditionalFormatting>
  <conditionalFormatting sqref="T2:T721">
    <cfRule type="expression" dxfId="1" priority="28">
      <formula>M:M="TE + hint"</formula>
    </cfRule>
  </conditionalFormatting>
  <conditionalFormatting sqref="V2:V721">
    <cfRule type="expression" dxfId="1" priority="29">
      <formula>M:M="TE + hint"</formula>
    </cfRule>
  </conditionalFormatting>
  <conditionalFormatting sqref="W2:W721">
    <cfRule type="expression" dxfId="1" priority="30">
      <formula>M:M="TE + hint"</formula>
    </cfRule>
  </conditionalFormatting>
  <conditionalFormatting sqref="X2:X721">
    <cfRule type="expression" dxfId="15" priority="31">
      <formula>M:M="TE + hint"</formula>
    </cfRule>
  </conditionalFormatting>
  <dataValidations>
    <dataValidation type="list" allowBlank="1" sqref="D2:D721">
      <formula1>"No hacer,Pendiente de revisión,Ortografía+cast,JSON sin imagen,JSON con imagen,Formato SPEACHY,JSON revisado"</formula1>
    </dataValidation>
    <dataValidation type="list" allowBlank="1" sqref="AE2:AE721">
      <formula1>"Total,Feedback"</formula1>
    </dataValidation>
    <dataValidation type="list" allowBlank="1" sqref="E2:E721">
      <formula1>"Sí,No"</formula1>
    </dataValidation>
    <dataValidation type="list" allowBlank="1" sqref="J2:J721">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721">
      <formula1>"TE + hint,Scaff"</formula1>
    </dataValidation>
  </dataValidations>
  <hyperlinks>
    <hyperlink r:id="rId2" ref="AA78"/>
    <hyperlink r:id="rId3" ref="AA79"/>
    <hyperlink r:id="rId4" ref="AA80"/>
    <hyperlink r:id="rId5" ref="AA81"/>
    <hyperlink r:id="rId6" ref="AA82"/>
    <hyperlink r:id="rId7" ref="O83"/>
    <hyperlink r:id="rId8" ref="F84"/>
    <hyperlink r:id="rId9" ref="O84"/>
    <hyperlink r:id="rId10" ref="F85"/>
    <hyperlink r:id="rId11" ref="O85"/>
    <hyperlink r:id="rId12" ref="F86"/>
    <hyperlink r:id="rId13" ref="F87"/>
    <hyperlink r:id="rId14" ref="AA94"/>
    <hyperlink r:id="rId15" ref="AA95"/>
    <hyperlink r:id="rId16" ref="AA96"/>
    <hyperlink r:id="rId17" ref="AA97"/>
    <hyperlink r:id="rId18" ref="AA98"/>
    <hyperlink r:id="rId19" ref="AA99"/>
    <hyperlink r:id="rId20" ref="AA105"/>
    <hyperlink r:id="rId21" ref="AA106"/>
    <hyperlink r:id="rId22" ref="AA107"/>
    <hyperlink r:id="rId23" ref="AA108"/>
    <hyperlink r:id="rId24" ref="F110"/>
    <hyperlink r:id="rId25" ref="O110"/>
    <hyperlink r:id="rId26" ref="F111"/>
    <hyperlink r:id="rId27" ref="F112"/>
    <hyperlink r:id="rId28" ref="F113"/>
    <hyperlink r:id="rId29" ref="F114"/>
    <hyperlink r:id="rId30" ref="AA120"/>
    <hyperlink r:id="rId31" ref="AA121"/>
    <hyperlink r:id="rId32" ref="AA122"/>
    <hyperlink r:id="rId33" ref="AA123"/>
    <hyperlink r:id="rId34" ref="AA124"/>
    <hyperlink r:id="rId35" ref="AA125"/>
    <hyperlink r:id="rId36" ref="AA126"/>
    <hyperlink r:id="rId37" ref="L164"/>
    <hyperlink r:id="rId38" ref="L167"/>
    <hyperlink r:id="rId39" ref="L168"/>
    <hyperlink r:id="rId40" ref="AA288"/>
    <hyperlink r:id="rId41" ref="AA290"/>
    <hyperlink r:id="rId42" ref="AA291"/>
    <hyperlink r:id="rId43" ref="AA292"/>
    <hyperlink r:id="rId44" ref="AA293"/>
    <hyperlink r:id="rId45" ref="AA294"/>
    <hyperlink r:id="rId46" ref="AA295"/>
    <hyperlink r:id="rId47" ref="AA296"/>
    <hyperlink r:id="rId48" ref="AA297"/>
    <hyperlink r:id="rId49" ref="AA563"/>
    <hyperlink r:id="rId50" ref="AA669"/>
    <hyperlink r:id="rId51" ref="AA672"/>
    <hyperlink r:id="rId52" ref="AA680"/>
    <hyperlink r:id="rId53" ref="F707"/>
    <hyperlink r:id="rId54" ref="F708"/>
    <hyperlink r:id="rId55" ref="F709"/>
    <hyperlink r:id="rId56" ref="F710"/>
    <hyperlink r:id="rId57" ref="F711"/>
    <hyperlink r:id="rId58" ref="F712"/>
  </hyperlinks>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27</v>
      </c>
      <c r="Z1" s="1" t="s">
        <v>29</v>
      </c>
      <c r="AA1" s="1" t="s">
        <v>30</v>
      </c>
      <c r="AB1" s="1"/>
      <c r="AC1" s="1" t="s">
        <v>3575</v>
      </c>
      <c r="AD1" s="1" t="s">
        <v>32</v>
      </c>
    </row>
    <row r="2" ht="112.5" customHeight="1">
      <c r="A2" s="9" t="s">
        <v>509</v>
      </c>
      <c r="B2" s="8" t="s">
        <v>3576</v>
      </c>
      <c r="C2" s="9" t="s">
        <v>68</v>
      </c>
      <c r="D2" s="9" t="s">
        <v>3577</v>
      </c>
      <c r="E2" s="23"/>
      <c r="F2" s="77"/>
      <c r="G2" s="77"/>
      <c r="H2" s="23"/>
      <c r="I2" s="23"/>
      <c r="J2" s="24"/>
      <c r="K2" s="77"/>
      <c r="L2" s="9"/>
      <c r="M2" s="77"/>
      <c r="N2" s="77"/>
      <c r="O2" s="41"/>
      <c r="P2" s="41"/>
      <c r="Q2" s="41"/>
      <c r="R2" s="41"/>
      <c r="S2" s="41"/>
      <c r="T2" s="41"/>
      <c r="U2" s="41"/>
      <c r="V2" s="41"/>
      <c r="W2" s="20" t="s">
        <v>45</v>
      </c>
      <c r="X2" s="9"/>
      <c r="Y2" s="41" t="str">
        <f t="shared" ref="Y2:Y13" si="1">IF(D2&lt;&gt;"No hacer",CONCATENATE(A2,"-",LEFT(C2),"-",IF(#REF!&lt;&gt;C2,1,RIGHT(#REF!)+1)),"")</f>
        <v/>
      </c>
      <c r="Z2" s="41"/>
      <c r="AA2" s="23"/>
      <c r="AB2" s="23"/>
      <c r="AC2" s="41"/>
      <c r="AD2" s="41"/>
    </row>
    <row r="3" ht="112.5" customHeight="1">
      <c r="A3" s="9" t="s">
        <v>523</v>
      </c>
      <c r="B3" s="8" t="s">
        <v>3578</v>
      </c>
      <c r="C3" s="9" t="s">
        <v>68</v>
      </c>
      <c r="D3" s="9" t="s">
        <v>3577</v>
      </c>
      <c r="E3" s="23"/>
      <c r="F3" s="77"/>
      <c r="G3" s="77"/>
      <c r="H3" s="9"/>
      <c r="I3" s="9"/>
      <c r="J3" s="77"/>
      <c r="K3" s="8"/>
      <c r="L3" s="9"/>
      <c r="M3" s="77"/>
      <c r="N3" s="77"/>
      <c r="O3" s="41"/>
      <c r="P3" s="41"/>
      <c r="Q3" s="41"/>
      <c r="R3" s="41"/>
      <c r="S3" s="41"/>
      <c r="T3" s="41"/>
      <c r="U3" s="41"/>
      <c r="V3" s="41"/>
      <c r="W3" s="20" t="s">
        <v>45</v>
      </c>
      <c r="X3" s="9"/>
      <c r="Y3" s="41" t="str">
        <f t="shared" si="1"/>
        <v/>
      </c>
      <c r="Z3" s="41"/>
      <c r="AA3" s="23"/>
      <c r="AB3" s="23"/>
      <c r="AC3" s="41"/>
      <c r="AD3" s="41"/>
    </row>
    <row r="4" ht="112.5" customHeight="1">
      <c r="A4" s="9" t="s">
        <v>635</v>
      </c>
      <c r="B4" s="8" t="s">
        <v>3579</v>
      </c>
      <c r="C4" s="9" t="s">
        <v>68</v>
      </c>
      <c r="D4" s="9" t="s">
        <v>3577</v>
      </c>
      <c r="E4" s="23"/>
      <c r="F4" s="24"/>
      <c r="G4" s="24"/>
      <c r="H4" s="23"/>
      <c r="I4" s="9"/>
      <c r="J4" s="24"/>
      <c r="K4" s="24"/>
      <c r="L4" s="9"/>
      <c r="M4" s="77"/>
      <c r="N4" s="77"/>
      <c r="O4" s="9"/>
      <c r="P4" s="9"/>
      <c r="Q4" s="9"/>
      <c r="R4" s="9"/>
      <c r="S4" s="9"/>
      <c r="T4" s="9"/>
      <c r="U4" s="9"/>
      <c r="V4" s="9"/>
      <c r="W4" s="20" t="s">
        <v>45</v>
      </c>
      <c r="X4" s="9"/>
      <c r="Y4" s="41" t="str">
        <f t="shared" si="1"/>
        <v/>
      </c>
      <c r="Z4" s="41"/>
      <c r="AA4" s="23"/>
      <c r="AB4" s="23"/>
      <c r="AC4" s="41"/>
      <c r="AD4" s="41"/>
    </row>
    <row r="5" ht="112.5" customHeight="1">
      <c r="A5" s="9" t="s">
        <v>724</v>
      </c>
      <c r="B5" s="8" t="s">
        <v>3580</v>
      </c>
      <c r="C5" s="9" t="s">
        <v>68</v>
      </c>
      <c r="D5" s="9" t="s">
        <v>3577</v>
      </c>
      <c r="E5" s="23"/>
      <c r="F5" s="103"/>
      <c r="G5" s="77"/>
      <c r="H5" s="9"/>
      <c r="I5" s="23"/>
      <c r="J5" s="24"/>
      <c r="K5" s="24"/>
      <c r="L5" s="9"/>
      <c r="M5" s="77"/>
      <c r="N5" s="77"/>
      <c r="O5" s="41"/>
      <c r="P5" s="41"/>
      <c r="Q5" s="41"/>
      <c r="R5" s="41"/>
      <c r="S5" s="41"/>
      <c r="T5" s="41"/>
      <c r="U5" s="41"/>
      <c r="V5" s="41"/>
      <c r="W5" s="20" t="s">
        <v>45</v>
      </c>
      <c r="X5" s="9"/>
      <c r="Y5" s="41" t="str">
        <f t="shared" si="1"/>
        <v/>
      </c>
      <c r="Z5" s="41"/>
      <c r="AA5" s="23"/>
      <c r="AB5" s="23"/>
      <c r="AC5" s="41"/>
      <c r="AD5" s="41"/>
    </row>
    <row r="6" ht="112.5" customHeight="1">
      <c r="A6" s="9" t="s">
        <v>809</v>
      </c>
      <c r="B6" s="8" t="s">
        <v>810</v>
      </c>
      <c r="C6" s="9" t="s">
        <v>68</v>
      </c>
      <c r="D6" s="9" t="s">
        <v>3577</v>
      </c>
      <c r="E6" s="23"/>
      <c r="F6" s="77"/>
      <c r="G6" s="77"/>
      <c r="H6" s="9"/>
      <c r="I6" s="9"/>
      <c r="J6" s="77"/>
      <c r="K6" s="77"/>
      <c r="L6" s="9"/>
      <c r="M6" s="77"/>
      <c r="N6" s="91"/>
      <c r="O6" s="41"/>
      <c r="P6" s="41"/>
      <c r="Q6" s="77"/>
      <c r="R6" s="77"/>
      <c r="S6" s="77"/>
      <c r="T6" s="77"/>
      <c r="U6" s="91"/>
      <c r="V6" s="91"/>
      <c r="W6" s="20" t="s">
        <v>45</v>
      </c>
      <c r="X6" s="9"/>
      <c r="Y6" s="41" t="str">
        <f t="shared" si="1"/>
        <v/>
      </c>
      <c r="Z6" s="41"/>
      <c r="AA6" s="23"/>
      <c r="AB6" s="23"/>
      <c r="AC6" s="41"/>
      <c r="AD6" s="41"/>
    </row>
    <row r="7" ht="112.5" customHeight="1">
      <c r="A7" s="9" t="s">
        <v>949</v>
      </c>
      <c r="B7" s="8" t="s">
        <v>950</v>
      </c>
      <c r="C7" s="9" t="s">
        <v>68</v>
      </c>
      <c r="D7" s="9" t="s">
        <v>3577</v>
      </c>
      <c r="E7" s="23"/>
      <c r="F7" s="77"/>
      <c r="G7" s="77"/>
      <c r="H7" s="9"/>
      <c r="I7" s="9"/>
      <c r="J7" s="77"/>
      <c r="K7" s="77"/>
      <c r="L7" s="9"/>
      <c r="M7" s="77"/>
      <c r="N7" s="91"/>
      <c r="O7" s="41"/>
      <c r="P7" s="41"/>
      <c r="Q7" s="41"/>
      <c r="R7" s="41"/>
      <c r="S7" s="41"/>
      <c r="T7" s="41"/>
      <c r="U7" s="41"/>
      <c r="V7" s="41"/>
      <c r="W7" s="20" t="s">
        <v>45</v>
      </c>
      <c r="X7" s="9"/>
      <c r="Y7" s="41" t="str">
        <f t="shared" si="1"/>
        <v/>
      </c>
      <c r="Z7" s="41"/>
      <c r="AA7" s="23"/>
      <c r="AB7" s="23"/>
      <c r="AC7" s="41"/>
      <c r="AD7" s="41"/>
    </row>
    <row r="8" ht="112.5" customHeight="1">
      <c r="A8" s="9" t="s">
        <v>963</v>
      </c>
      <c r="B8" s="8" t="s">
        <v>964</v>
      </c>
      <c r="C8" s="9" t="s">
        <v>68</v>
      </c>
      <c r="D8" s="9" t="s">
        <v>3577</v>
      </c>
      <c r="E8" s="23"/>
      <c r="F8" s="77"/>
      <c r="G8" s="77"/>
      <c r="H8" s="9"/>
      <c r="I8" s="9"/>
      <c r="J8" s="77"/>
      <c r="K8" s="77"/>
      <c r="L8" s="9"/>
      <c r="M8" s="77"/>
      <c r="N8" s="91"/>
      <c r="O8" s="41"/>
      <c r="P8" s="41"/>
      <c r="Q8" s="41"/>
      <c r="R8" s="41"/>
      <c r="S8" s="41"/>
      <c r="T8" s="41"/>
      <c r="U8" s="41"/>
      <c r="V8" s="41"/>
      <c r="W8" s="20" t="s">
        <v>45</v>
      </c>
      <c r="X8" s="9"/>
      <c r="Y8" s="41" t="str">
        <f t="shared" si="1"/>
        <v/>
      </c>
      <c r="Z8" s="41"/>
      <c r="AA8" s="23"/>
      <c r="AB8" s="23"/>
      <c r="AC8" s="41"/>
      <c r="AD8" s="41"/>
    </row>
    <row r="9" ht="112.5" customHeight="1">
      <c r="A9" s="9" t="s">
        <v>3581</v>
      </c>
      <c r="B9" s="8" t="s">
        <v>3582</v>
      </c>
      <c r="C9" s="9" t="s">
        <v>68</v>
      </c>
      <c r="D9" s="9" t="s">
        <v>3577</v>
      </c>
      <c r="E9" s="23"/>
      <c r="F9" s="77"/>
      <c r="G9" s="77"/>
      <c r="H9" s="9"/>
      <c r="I9" s="9"/>
      <c r="J9" s="77"/>
      <c r="K9" s="77"/>
      <c r="L9" s="9"/>
      <c r="M9" s="22"/>
      <c r="N9" s="104"/>
      <c r="O9" s="41"/>
      <c r="P9" s="41"/>
      <c r="Q9" s="41"/>
      <c r="R9" s="41"/>
      <c r="S9" s="41"/>
      <c r="T9" s="41"/>
      <c r="U9" s="41"/>
      <c r="V9" s="41"/>
      <c r="W9" s="20" t="s">
        <v>45</v>
      </c>
      <c r="X9" s="9"/>
      <c r="Y9" s="41" t="str">
        <f t="shared" si="1"/>
        <v/>
      </c>
      <c r="Z9" s="41"/>
      <c r="AA9" s="23"/>
      <c r="AB9" s="23"/>
      <c r="AC9" s="41"/>
      <c r="AD9" s="41"/>
    </row>
    <row r="10" ht="112.5" customHeight="1">
      <c r="A10" s="9" t="s">
        <v>1110</v>
      </c>
      <c r="B10" s="77" t="s">
        <v>1111</v>
      </c>
      <c r="C10" s="9" t="s">
        <v>68</v>
      </c>
      <c r="D10" s="44" t="s">
        <v>3577</v>
      </c>
      <c r="E10" s="23"/>
      <c r="F10" s="77"/>
      <c r="G10" s="77"/>
      <c r="H10" s="9"/>
      <c r="I10" s="9"/>
      <c r="J10" s="77"/>
      <c r="K10" s="8"/>
      <c r="L10" s="9"/>
      <c r="M10" s="22"/>
      <c r="N10" s="22"/>
      <c r="O10" s="41"/>
      <c r="P10" s="41"/>
      <c r="Q10" s="41"/>
      <c r="R10" s="41"/>
      <c r="S10" s="41"/>
      <c r="T10" s="41"/>
      <c r="U10" s="41"/>
      <c r="V10" s="41"/>
      <c r="W10" s="20" t="s">
        <v>45</v>
      </c>
      <c r="X10" s="9"/>
      <c r="Y10" s="41" t="str">
        <f t="shared" si="1"/>
        <v/>
      </c>
      <c r="Z10" s="41"/>
      <c r="AA10" s="23"/>
      <c r="AB10" s="23"/>
      <c r="AC10" s="41"/>
      <c r="AD10" s="41"/>
    </row>
    <row r="11" ht="112.5" customHeight="1">
      <c r="A11" s="9" t="s">
        <v>3583</v>
      </c>
      <c r="B11" s="8" t="s">
        <v>3584</v>
      </c>
      <c r="C11" s="9" t="s">
        <v>68</v>
      </c>
      <c r="D11" s="9" t="s">
        <v>3577</v>
      </c>
      <c r="E11" s="23"/>
      <c r="F11" s="24"/>
      <c r="G11" s="77"/>
      <c r="H11" s="9"/>
      <c r="I11" s="9"/>
      <c r="J11" s="77"/>
      <c r="K11" s="24"/>
      <c r="L11" s="9"/>
      <c r="M11" s="77"/>
      <c r="N11" s="8"/>
      <c r="O11" s="41"/>
      <c r="P11" s="41"/>
      <c r="Q11" s="41"/>
      <c r="R11" s="41"/>
      <c r="S11" s="41"/>
      <c r="T11" s="41"/>
      <c r="U11" s="41"/>
      <c r="V11" s="41"/>
      <c r="W11" s="20" t="s">
        <v>45</v>
      </c>
      <c r="X11" s="9"/>
      <c r="Y11" s="41" t="str">
        <f t="shared" si="1"/>
        <v/>
      </c>
      <c r="Z11" s="41"/>
      <c r="AA11" s="23"/>
      <c r="AB11" s="23"/>
      <c r="AC11" s="41"/>
      <c r="AD11" s="41"/>
    </row>
    <row r="12" ht="112.5" customHeight="1">
      <c r="A12" s="9" t="s">
        <v>1378</v>
      </c>
      <c r="B12" s="8" t="s">
        <v>1379</v>
      </c>
      <c r="C12" s="9" t="s">
        <v>68</v>
      </c>
      <c r="D12" s="9" t="s">
        <v>3577</v>
      </c>
      <c r="E12" s="23"/>
      <c r="F12" s="24"/>
      <c r="G12" s="24"/>
      <c r="H12" s="23"/>
      <c r="I12" s="23"/>
      <c r="J12" s="24"/>
      <c r="K12" s="24"/>
      <c r="L12" s="9"/>
      <c r="M12" s="77"/>
      <c r="N12" s="77"/>
      <c r="O12" s="41"/>
      <c r="P12" s="41"/>
      <c r="Q12" s="41"/>
      <c r="R12" s="41"/>
      <c r="S12" s="41"/>
      <c r="T12" s="41"/>
      <c r="U12" s="41"/>
      <c r="V12" s="41"/>
      <c r="W12" s="20" t="s">
        <v>45</v>
      </c>
      <c r="X12" s="9"/>
      <c r="Y12" s="41" t="str">
        <f t="shared" si="1"/>
        <v/>
      </c>
      <c r="Z12" s="41"/>
      <c r="AA12" s="23"/>
      <c r="AB12" s="23"/>
      <c r="AC12" s="20" t="s">
        <v>48</v>
      </c>
      <c r="AD12" s="20"/>
    </row>
    <row r="13" ht="112.5" customHeight="1">
      <c r="A13" s="9" t="s">
        <v>1481</v>
      </c>
      <c r="B13" s="8" t="s">
        <v>1482</v>
      </c>
      <c r="C13" s="9" t="s">
        <v>68</v>
      </c>
      <c r="D13" s="9" t="s">
        <v>3577</v>
      </c>
      <c r="E13" s="23"/>
      <c r="F13" s="22"/>
      <c r="G13" s="77"/>
      <c r="H13" s="9"/>
      <c r="I13" s="9"/>
      <c r="J13" s="77"/>
      <c r="K13" s="77"/>
      <c r="L13" s="9"/>
      <c r="M13" s="105"/>
      <c r="N13" s="77"/>
      <c r="O13" s="41"/>
      <c r="P13" s="41"/>
      <c r="Q13" s="41"/>
      <c r="R13" s="41"/>
      <c r="S13" s="41"/>
      <c r="T13" s="41"/>
      <c r="U13" s="41"/>
      <c r="V13" s="41"/>
      <c r="W13" s="20" t="s">
        <v>45</v>
      </c>
      <c r="X13" s="9"/>
      <c r="Y13" s="41" t="str">
        <f t="shared" si="1"/>
        <v/>
      </c>
      <c r="Z13" s="41"/>
      <c r="AA13" s="23"/>
      <c r="AB13" s="23"/>
      <c r="AC13" s="20" t="s">
        <v>48</v>
      </c>
      <c r="AD13" s="20"/>
    </row>
    <row r="14" ht="112.5" customHeight="1">
      <c r="A14" s="9" t="s">
        <v>3585</v>
      </c>
      <c r="B14" s="77" t="s">
        <v>3586</v>
      </c>
      <c r="C14" s="9" t="s">
        <v>35</v>
      </c>
      <c r="D14" s="9" t="s">
        <v>3577</v>
      </c>
      <c r="E14" s="23"/>
      <c r="F14" s="77" t="s">
        <v>3587</v>
      </c>
      <c r="G14" s="77"/>
      <c r="H14" s="41"/>
      <c r="I14" s="9"/>
      <c r="J14" s="77"/>
      <c r="K14" s="77"/>
      <c r="L14" s="9"/>
      <c r="M14" s="77"/>
      <c r="N14" s="91"/>
      <c r="O14" s="41"/>
      <c r="P14" s="41"/>
      <c r="Q14" s="41"/>
      <c r="R14" s="41"/>
      <c r="S14" s="41"/>
      <c r="T14" s="41"/>
      <c r="U14" s="41"/>
      <c r="V14" s="41"/>
      <c r="W14" s="20" t="s">
        <v>45</v>
      </c>
      <c r="X14" s="41"/>
      <c r="Y14" s="41" t="str">
        <f t="shared" ref="Y14:Y16" si="2">IF(D14&lt;&gt;"No hacer",CONCATENATE(A14,"-",LEFT(C14),"-",IF(C13&lt;&gt;C14,1,RIGHT(Y13)+1)),"")</f>
        <v/>
      </c>
      <c r="Z14" s="41"/>
      <c r="AA14" s="23"/>
      <c r="AB14" s="23"/>
      <c r="AC14" s="20" t="s">
        <v>48</v>
      </c>
      <c r="AD14" s="20" t="s">
        <v>49</v>
      </c>
    </row>
    <row r="15" ht="112.5" customHeight="1">
      <c r="A15" s="9" t="s">
        <v>3585</v>
      </c>
      <c r="B15" s="77" t="s">
        <v>3586</v>
      </c>
      <c r="C15" s="9" t="s">
        <v>50</v>
      </c>
      <c r="D15" s="9" t="s">
        <v>3577</v>
      </c>
      <c r="E15" s="23"/>
      <c r="F15" s="77" t="s">
        <v>3587</v>
      </c>
      <c r="G15" s="77"/>
      <c r="H15" s="41"/>
      <c r="I15" s="9"/>
      <c r="J15" s="77"/>
      <c r="K15" s="77"/>
      <c r="L15" s="9"/>
      <c r="M15" s="77"/>
      <c r="N15" s="91"/>
      <c r="O15" s="41"/>
      <c r="P15" s="41"/>
      <c r="Q15" s="41"/>
      <c r="R15" s="41"/>
      <c r="S15" s="41"/>
      <c r="T15" s="41"/>
      <c r="U15" s="41"/>
      <c r="V15" s="41"/>
      <c r="W15" s="20" t="s">
        <v>45</v>
      </c>
      <c r="X15" s="41"/>
      <c r="Y15" s="41" t="str">
        <f t="shared" si="2"/>
        <v/>
      </c>
      <c r="Z15" s="41"/>
      <c r="AA15" s="23"/>
      <c r="AB15" s="23"/>
      <c r="AC15" s="20" t="s">
        <v>48</v>
      </c>
      <c r="AD15" s="20" t="s">
        <v>49</v>
      </c>
    </row>
    <row r="16" ht="112.5" customHeight="1">
      <c r="A16" s="9" t="s">
        <v>3585</v>
      </c>
      <c r="B16" s="77" t="s">
        <v>3586</v>
      </c>
      <c r="C16" s="9" t="s">
        <v>68</v>
      </c>
      <c r="D16" s="9" t="s">
        <v>3577</v>
      </c>
      <c r="E16" s="23"/>
      <c r="F16" s="77"/>
      <c r="G16" s="77"/>
      <c r="H16" s="41"/>
      <c r="I16" s="9"/>
      <c r="J16" s="77"/>
      <c r="K16" s="77"/>
      <c r="L16" s="9"/>
      <c r="M16" s="77"/>
      <c r="N16" s="91"/>
      <c r="O16" s="41"/>
      <c r="P16" s="41"/>
      <c r="Q16" s="41"/>
      <c r="R16" s="41"/>
      <c r="S16" s="41"/>
      <c r="T16" s="41"/>
      <c r="U16" s="41"/>
      <c r="V16" s="41"/>
      <c r="W16" s="20" t="s">
        <v>45</v>
      </c>
      <c r="X16" s="41"/>
      <c r="Y16" s="41" t="str">
        <f t="shared" si="2"/>
        <v/>
      </c>
      <c r="Z16" s="41"/>
      <c r="AA16" s="23"/>
      <c r="AB16" s="23"/>
      <c r="AC16" s="20" t="s">
        <v>48</v>
      </c>
      <c r="AD16" s="20" t="s">
        <v>49</v>
      </c>
    </row>
    <row r="17" ht="112.5" customHeight="1">
      <c r="A17" s="9" t="s">
        <v>1831</v>
      </c>
      <c r="B17" s="77" t="s">
        <v>1832</v>
      </c>
      <c r="C17" s="9" t="s">
        <v>68</v>
      </c>
      <c r="D17" s="9" t="s">
        <v>3577</v>
      </c>
      <c r="E17" s="23"/>
      <c r="F17" s="77"/>
      <c r="G17" s="8"/>
      <c r="H17" s="41"/>
      <c r="I17" s="9"/>
      <c r="J17" s="77"/>
      <c r="K17" s="77"/>
      <c r="L17" s="9"/>
      <c r="M17" s="77"/>
      <c r="N17" s="91"/>
      <c r="O17" s="41"/>
      <c r="P17" s="41"/>
      <c r="Q17" s="41"/>
      <c r="R17" s="41"/>
      <c r="S17" s="41"/>
      <c r="T17" s="41"/>
      <c r="U17" s="41"/>
      <c r="V17" s="41"/>
      <c r="W17" s="20" t="s">
        <v>45</v>
      </c>
      <c r="X17" s="41"/>
      <c r="Y17" s="41" t="str">
        <f t="shared" ref="Y17:Y22" si="3">IF(D17&lt;&gt;"No hacer",CONCATENATE(A17,"-",LEFT(C17),"-",IF(#REF!&lt;&gt;C17,1,RIGHT(#REF!)+1)),"")</f>
        <v/>
      </c>
      <c r="Z17" s="41"/>
      <c r="AA17" s="23"/>
      <c r="AB17" s="23"/>
      <c r="AC17" s="41"/>
      <c r="AD17" s="41"/>
    </row>
    <row r="18" ht="112.5" customHeight="1">
      <c r="A18" s="9" t="s">
        <v>1852</v>
      </c>
      <c r="B18" s="77" t="s">
        <v>1853</v>
      </c>
      <c r="C18" s="9" t="s">
        <v>68</v>
      </c>
      <c r="D18" s="9" t="s">
        <v>3577</v>
      </c>
      <c r="E18" s="23"/>
      <c r="F18" s="77"/>
      <c r="G18" s="77"/>
      <c r="H18" s="9"/>
      <c r="I18" s="9"/>
      <c r="J18" s="77"/>
      <c r="K18" s="77"/>
      <c r="L18" s="9"/>
      <c r="M18" s="77"/>
      <c r="N18" s="91"/>
      <c r="O18" s="41"/>
      <c r="P18" s="41"/>
      <c r="Q18" s="41"/>
      <c r="R18" s="41"/>
      <c r="S18" s="41"/>
      <c r="T18" s="41"/>
      <c r="U18" s="41"/>
      <c r="V18" s="41"/>
      <c r="W18" s="20" t="s">
        <v>45</v>
      </c>
      <c r="X18" s="68"/>
      <c r="Y18" s="41" t="str">
        <f t="shared" si="3"/>
        <v/>
      </c>
      <c r="Z18" s="41"/>
      <c r="AA18" s="23"/>
      <c r="AB18" s="23"/>
      <c r="AC18" s="41"/>
      <c r="AD18" s="41"/>
    </row>
    <row r="19" ht="112.5" customHeight="1">
      <c r="A19" s="9" t="s">
        <v>2017</v>
      </c>
      <c r="B19" s="77" t="s">
        <v>2018</v>
      </c>
      <c r="C19" s="9" t="s">
        <v>68</v>
      </c>
      <c r="D19" s="9" t="s">
        <v>3577</v>
      </c>
      <c r="E19" s="23"/>
      <c r="F19" s="22"/>
      <c r="G19" s="22"/>
      <c r="H19" s="9"/>
      <c r="I19" s="9"/>
      <c r="J19" s="22"/>
      <c r="K19" s="22"/>
      <c r="L19" s="9"/>
      <c r="M19" s="68"/>
      <c r="N19" s="91"/>
      <c r="O19" s="41"/>
      <c r="P19" s="41"/>
      <c r="Q19" s="22"/>
      <c r="R19" s="22"/>
      <c r="S19" s="22"/>
      <c r="T19" s="22"/>
      <c r="U19" s="41"/>
      <c r="V19" s="41"/>
      <c r="W19" s="9" t="s">
        <v>2023</v>
      </c>
      <c r="X19" s="9"/>
      <c r="Y19" s="41" t="str">
        <f t="shared" si="3"/>
        <v/>
      </c>
      <c r="Z19" s="41"/>
      <c r="AA19" s="23"/>
      <c r="AB19" s="23"/>
      <c r="AC19" s="41"/>
      <c r="AD19" s="41"/>
    </row>
    <row r="20" ht="112.5" customHeight="1">
      <c r="A20" s="9" t="s">
        <v>3588</v>
      </c>
      <c r="B20" s="77" t="s">
        <v>3589</v>
      </c>
      <c r="C20" s="9" t="s">
        <v>68</v>
      </c>
      <c r="D20" s="9" t="s">
        <v>3577</v>
      </c>
      <c r="E20" s="23"/>
      <c r="F20" s="77"/>
      <c r="G20" s="77"/>
      <c r="H20" s="9"/>
      <c r="I20" s="9"/>
      <c r="J20" s="77"/>
      <c r="K20" s="77"/>
      <c r="L20" s="9"/>
      <c r="M20" s="77"/>
      <c r="N20" s="91"/>
      <c r="O20" s="41"/>
      <c r="P20" s="41"/>
      <c r="Q20" s="22"/>
      <c r="R20" s="22"/>
      <c r="S20" s="22"/>
      <c r="T20" s="22"/>
      <c r="U20" s="22"/>
      <c r="V20" s="22"/>
      <c r="W20" s="9" t="s">
        <v>2023</v>
      </c>
      <c r="X20" s="9"/>
      <c r="Y20" s="41" t="str">
        <f t="shared" si="3"/>
        <v/>
      </c>
      <c r="Z20" s="41"/>
      <c r="AA20" s="23"/>
      <c r="AB20" s="23"/>
      <c r="AC20" s="41"/>
      <c r="AD20" s="41"/>
    </row>
    <row r="21" ht="112.5" customHeight="1">
      <c r="A21" s="9" t="s">
        <v>2271</v>
      </c>
      <c r="B21" s="77" t="s">
        <v>2272</v>
      </c>
      <c r="C21" s="9" t="s">
        <v>68</v>
      </c>
      <c r="D21" s="9" t="s">
        <v>3577</v>
      </c>
      <c r="E21" s="23"/>
      <c r="F21" s="22"/>
      <c r="G21" s="77"/>
      <c r="H21" s="9"/>
      <c r="I21" s="23"/>
      <c r="J21" s="22"/>
      <c r="K21" s="22"/>
      <c r="L21" s="9"/>
      <c r="M21" s="91"/>
      <c r="N21" s="91"/>
      <c r="O21" s="41"/>
      <c r="P21" s="41"/>
      <c r="Q21" s="68"/>
      <c r="R21" s="68"/>
      <c r="S21" s="22"/>
      <c r="T21" s="22"/>
      <c r="U21" s="41"/>
      <c r="V21" s="41"/>
      <c r="W21" s="9" t="s">
        <v>2023</v>
      </c>
      <c r="X21" s="9"/>
      <c r="Y21" s="41" t="str">
        <f t="shared" si="3"/>
        <v/>
      </c>
      <c r="Z21" s="41"/>
      <c r="AA21" s="23"/>
      <c r="AB21" s="23"/>
      <c r="AC21" s="41"/>
      <c r="AD21" s="41"/>
    </row>
    <row r="22" ht="112.5" customHeight="1">
      <c r="A22" s="9" t="s">
        <v>2479</v>
      </c>
      <c r="B22" s="77" t="s">
        <v>2480</v>
      </c>
      <c r="C22" s="9" t="s">
        <v>68</v>
      </c>
      <c r="D22" s="9" t="s">
        <v>3577</v>
      </c>
      <c r="E22" s="23"/>
      <c r="F22" s="77"/>
      <c r="G22" s="91"/>
      <c r="H22" s="9"/>
      <c r="I22" s="9"/>
      <c r="J22" s="77"/>
      <c r="K22" s="77"/>
      <c r="L22" s="9"/>
      <c r="M22" s="9"/>
      <c r="N22" s="9"/>
      <c r="O22" s="41"/>
      <c r="P22" s="41"/>
      <c r="Q22" s="41"/>
      <c r="R22" s="41"/>
      <c r="S22" s="41"/>
      <c r="T22" s="41"/>
      <c r="U22" s="41"/>
      <c r="V22" s="41"/>
      <c r="W22" s="9" t="s">
        <v>2023</v>
      </c>
      <c r="X22" s="9"/>
      <c r="Y22" s="41" t="str">
        <f t="shared" si="3"/>
        <v/>
      </c>
      <c r="Z22" s="41"/>
      <c r="AA22" s="23"/>
      <c r="AB22" s="23"/>
      <c r="AC22" s="41"/>
      <c r="AD22" s="41"/>
    </row>
    <row r="23" ht="112.5" customHeight="1">
      <c r="A23" s="9" t="s">
        <v>2479</v>
      </c>
      <c r="B23" s="77" t="s">
        <v>2480</v>
      </c>
      <c r="C23" s="9" t="s">
        <v>68</v>
      </c>
      <c r="D23" s="9" t="s">
        <v>3577</v>
      </c>
      <c r="E23" s="23"/>
      <c r="F23" s="77"/>
      <c r="G23" s="91"/>
      <c r="H23" s="41"/>
      <c r="I23" s="41"/>
      <c r="J23" s="91"/>
      <c r="K23" s="91"/>
      <c r="L23" s="41"/>
      <c r="M23" s="91"/>
      <c r="N23" s="91"/>
      <c r="O23" s="41"/>
      <c r="P23" s="41"/>
      <c r="Q23" s="41"/>
      <c r="R23" s="41"/>
      <c r="S23" s="41"/>
      <c r="T23" s="41"/>
      <c r="U23" s="41"/>
      <c r="V23" s="41"/>
      <c r="W23" s="9" t="s">
        <v>2023</v>
      </c>
      <c r="X23" s="41"/>
      <c r="Y23" s="41" t="str">
        <f>IF(D23&lt;&gt;"No hacer",CONCATENATE(A23,"-",LEFT(C23),"-",IF(C22&lt;&gt;C23,1,RIGHT(Y22)+1)),"")</f>
        <v/>
      </c>
      <c r="Z23" s="41"/>
      <c r="AA23" s="23"/>
      <c r="AB23" s="23"/>
      <c r="AC23" s="41"/>
      <c r="AD23" s="41"/>
    </row>
    <row r="24" ht="112.5" customHeight="1">
      <c r="A24" s="9" t="s">
        <v>2649</v>
      </c>
      <c r="B24" s="77" t="s">
        <v>2650</v>
      </c>
      <c r="C24" s="9" t="s">
        <v>68</v>
      </c>
      <c r="D24" s="9" t="s">
        <v>3577</v>
      </c>
      <c r="E24" s="23"/>
      <c r="F24" s="91"/>
      <c r="G24" s="91"/>
      <c r="H24" s="41"/>
      <c r="I24" s="41"/>
      <c r="J24" s="91"/>
      <c r="K24" s="91"/>
      <c r="L24" s="41"/>
      <c r="M24" s="91"/>
      <c r="N24" s="91"/>
      <c r="O24" s="41"/>
      <c r="P24" s="41"/>
      <c r="Q24" s="41"/>
      <c r="R24" s="41"/>
      <c r="S24" s="41"/>
      <c r="T24" s="41"/>
      <c r="U24" s="41"/>
      <c r="V24" s="41"/>
      <c r="W24" s="9" t="s">
        <v>2023</v>
      </c>
      <c r="X24" s="9"/>
      <c r="Y24" s="41" t="str">
        <f t="shared" ref="Y24:Y26" si="4">IF(D24&lt;&gt;"No hacer",CONCATENATE(A24,"-",LEFT(C24),"-",IF(#REF!&lt;&gt;C24,1,RIGHT(#REF!)+1)),"")</f>
        <v/>
      </c>
      <c r="Z24" s="41"/>
      <c r="AA24" s="23"/>
      <c r="AB24" s="23"/>
      <c r="AC24" s="41"/>
      <c r="AD24" s="41"/>
    </row>
    <row r="25" ht="112.5" customHeight="1">
      <c r="A25" s="9" t="s">
        <v>2858</v>
      </c>
      <c r="B25" s="77" t="s">
        <v>2859</v>
      </c>
      <c r="C25" s="9" t="s">
        <v>68</v>
      </c>
      <c r="D25" s="9" t="s">
        <v>3577</v>
      </c>
      <c r="E25" s="23"/>
      <c r="F25" s="22"/>
      <c r="G25" s="91"/>
      <c r="H25" s="9"/>
      <c r="I25" s="9"/>
      <c r="J25" s="24"/>
      <c r="K25" s="24"/>
      <c r="L25" s="9"/>
      <c r="M25" s="91"/>
      <c r="N25" s="91"/>
      <c r="O25" s="41"/>
      <c r="P25" s="41"/>
      <c r="Q25" s="77"/>
      <c r="R25" s="77"/>
      <c r="S25" s="77"/>
      <c r="T25" s="77"/>
      <c r="U25" s="41"/>
      <c r="V25" s="41"/>
      <c r="W25" s="9" t="s">
        <v>2023</v>
      </c>
      <c r="X25" s="9"/>
      <c r="Y25" s="41" t="str">
        <f t="shared" si="4"/>
        <v/>
      </c>
      <c r="Z25" s="41"/>
      <c r="AA25" s="23"/>
      <c r="AB25" s="23"/>
      <c r="AC25" s="41"/>
      <c r="AD25" s="41"/>
    </row>
    <row r="26" ht="112.5" customHeight="1">
      <c r="A26" s="9" t="s">
        <v>3062</v>
      </c>
      <c r="B26" s="77" t="s">
        <v>3063</v>
      </c>
      <c r="C26" s="9" t="s">
        <v>68</v>
      </c>
      <c r="D26" s="9" t="s">
        <v>3577</v>
      </c>
      <c r="E26" s="23"/>
      <c r="F26" s="24"/>
      <c r="G26" s="68"/>
      <c r="H26" s="41"/>
      <c r="I26" s="23"/>
      <c r="J26" s="24"/>
      <c r="K26" s="24"/>
      <c r="L26" s="9"/>
      <c r="M26" s="68"/>
      <c r="N26" s="22"/>
      <c r="O26" s="41"/>
      <c r="P26" s="41"/>
      <c r="Q26" s="41"/>
      <c r="R26" s="41"/>
      <c r="S26" s="41"/>
      <c r="T26" s="41"/>
      <c r="U26" s="41"/>
      <c r="V26" s="41"/>
      <c r="W26" s="9" t="s">
        <v>2023</v>
      </c>
      <c r="X26" s="9"/>
      <c r="Y26" s="41" t="str">
        <f t="shared" si="4"/>
        <v/>
      </c>
      <c r="Z26" s="41"/>
      <c r="AA26" s="23"/>
      <c r="AB26" s="23"/>
      <c r="AC26" s="41"/>
      <c r="AD26" s="41"/>
    </row>
    <row r="27" ht="112.5" customHeight="1">
      <c r="A27" s="23" t="s">
        <v>3590</v>
      </c>
      <c r="B27" s="24" t="s">
        <v>3591</v>
      </c>
      <c r="C27" s="9" t="s">
        <v>68</v>
      </c>
      <c r="D27" s="9" t="s">
        <v>3577</v>
      </c>
      <c r="E27" s="23"/>
      <c r="F27" s="24"/>
      <c r="G27" s="68"/>
      <c r="H27" s="41"/>
      <c r="I27" s="23"/>
      <c r="J27" s="24"/>
      <c r="K27" s="24"/>
      <c r="L27" s="9"/>
      <c r="M27" s="68"/>
      <c r="N27" s="22"/>
      <c r="O27" s="41"/>
      <c r="P27" s="41"/>
      <c r="Q27" s="41"/>
      <c r="R27" s="41"/>
      <c r="S27" s="41"/>
      <c r="T27" s="41"/>
      <c r="U27" s="41"/>
      <c r="V27" s="41"/>
      <c r="W27" s="9"/>
      <c r="X27" s="9"/>
      <c r="Y27" s="41"/>
      <c r="Z27" s="41"/>
      <c r="AA27" s="23"/>
      <c r="AB27" s="23"/>
      <c r="AC27" s="41"/>
      <c r="AD27" s="41"/>
    </row>
    <row r="28" ht="112.5" customHeight="1">
      <c r="A28" s="23" t="s">
        <v>3592</v>
      </c>
      <c r="B28" s="24" t="s">
        <v>3089</v>
      </c>
      <c r="C28" s="37" t="s">
        <v>50</v>
      </c>
      <c r="D28" s="9" t="s">
        <v>3577</v>
      </c>
      <c r="E28" s="11"/>
      <c r="F28" s="8"/>
      <c r="G28" s="18"/>
      <c r="H28" s="20"/>
      <c r="I28" s="20"/>
      <c r="J28" s="8"/>
      <c r="K28" s="8"/>
      <c r="L28" s="20"/>
      <c r="M28" s="18"/>
      <c r="N28" s="8"/>
      <c r="O28" s="18"/>
      <c r="P28" s="21"/>
      <c r="Q28" s="18"/>
      <c r="R28" s="18"/>
      <c r="S28" s="18"/>
      <c r="T28" s="18"/>
      <c r="U28" s="18"/>
      <c r="V28" s="21"/>
      <c r="W28" s="20"/>
      <c r="X28" s="20"/>
      <c r="Y28" s="21"/>
      <c r="Z28" s="21"/>
      <c r="AA28" s="21"/>
      <c r="AB28" s="23"/>
      <c r="AC28" s="21"/>
      <c r="AD28" s="21"/>
    </row>
    <row r="29" ht="112.5" customHeight="1">
      <c r="A29" s="23" t="s">
        <v>3592</v>
      </c>
      <c r="B29" s="24" t="s">
        <v>3089</v>
      </c>
      <c r="C29" s="38" t="s">
        <v>68</v>
      </c>
      <c r="D29" s="9" t="s">
        <v>3577</v>
      </c>
      <c r="E29" s="11"/>
      <c r="F29" s="8"/>
      <c r="G29" s="18"/>
      <c r="H29" s="20"/>
      <c r="I29" s="20"/>
      <c r="J29" s="8"/>
      <c r="K29" s="8"/>
      <c r="L29" s="20"/>
      <c r="M29" s="18"/>
      <c r="N29" s="8"/>
      <c r="O29" s="18"/>
      <c r="P29" s="21"/>
      <c r="Q29" s="18"/>
      <c r="R29" s="18"/>
      <c r="S29" s="18"/>
      <c r="T29" s="18"/>
      <c r="U29" s="18"/>
      <c r="V29" s="21"/>
      <c r="W29" s="20"/>
      <c r="X29" s="20"/>
      <c r="Y29" s="21"/>
      <c r="Z29" s="21"/>
      <c r="AA29" s="21"/>
      <c r="AB29" s="23"/>
      <c r="AC29" s="21"/>
      <c r="AD29" s="21"/>
    </row>
    <row r="30" ht="112.5" customHeight="1">
      <c r="A30" s="9" t="s">
        <v>3137</v>
      </c>
      <c r="B30" s="77" t="s">
        <v>3138</v>
      </c>
      <c r="C30" s="9" t="s">
        <v>68</v>
      </c>
      <c r="D30" s="9" t="s">
        <v>3577</v>
      </c>
      <c r="E30" s="23"/>
      <c r="F30" s="77"/>
      <c r="G30" s="91"/>
      <c r="H30" s="9"/>
      <c r="I30" s="9"/>
      <c r="J30" s="77"/>
      <c r="K30" s="77"/>
      <c r="L30" s="9"/>
      <c r="M30" s="68"/>
      <c r="N30" s="22"/>
      <c r="O30" s="41"/>
      <c r="P30" s="41"/>
      <c r="Q30" s="41"/>
      <c r="R30" s="41"/>
      <c r="S30" s="41"/>
      <c r="T30" s="41"/>
      <c r="U30" s="41"/>
      <c r="V30" s="41"/>
      <c r="W30" s="9" t="s">
        <v>3142</v>
      </c>
      <c r="X30" s="9"/>
      <c r="Y30" s="41" t="str">
        <f t="shared" ref="Y30:Y37" si="5">IF(D30&lt;&gt;"No hacer",CONCATENATE(A30,"-",LEFT(C30),"-",IF(#REF!&lt;&gt;C30,1,RIGHT(#REF!)+1)),"")</f>
        <v/>
      </c>
      <c r="Z30" s="41"/>
      <c r="AA30" s="23"/>
      <c r="AB30" s="23"/>
      <c r="AC30" s="41"/>
      <c r="AD30" s="41"/>
    </row>
    <row r="31" ht="112.5" customHeight="1">
      <c r="A31" s="9" t="s">
        <v>3156</v>
      </c>
      <c r="B31" s="77" t="s">
        <v>3157</v>
      </c>
      <c r="C31" s="9" t="s">
        <v>68</v>
      </c>
      <c r="D31" s="9" t="s">
        <v>3577</v>
      </c>
      <c r="E31" s="23"/>
      <c r="F31" s="77"/>
      <c r="G31" s="91"/>
      <c r="H31" s="9"/>
      <c r="I31" s="9"/>
      <c r="J31" s="77"/>
      <c r="K31" s="77"/>
      <c r="L31" s="9"/>
      <c r="M31" s="77"/>
      <c r="N31" s="22"/>
      <c r="O31" s="41"/>
      <c r="P31" s="41"/>
      <c r="Q31" s="41"/>
      <c r="R31" s="41"/>
      <c r="S31" s="41"/>
      <c r="T31" s="41"/>
      <c r="U31" s="41"/>
      <c r="V31" s="41"/>
      <c r="W31" s="9" t="s">
        <v>3142</v>
      </c>
      <c r="X31" s="9"/>
      <c r="Y31" s="41" t="str">
        <f t="shared" si="5"/>
        <v/>
      </c>
      <c r="Z31" s="41"/>
      <c r="AA31" s="23"/>
      <c r="AB31" s="23"/>
      <c r="AC31" s="41"/>
      <c r="AD31" s="41"/>
    </row>
    <row r="32" ht="112.5" customHeight="1">
      <c r="A32" s="23" t="s">
        <v>3593</v>
      </c>
      <c r="B32" s="24" t="s">
        <v>3594</v>
      </c>
      <c r="C32" s="9" t="s">
        <v>68</v>
      </c>
      <c r="D32" s="9" t="s">
        <v>3577</v>
      </c>
      <c r="E32" s="23"/>
      <c r="F32" s="77"/>
      <c r="G32" s="91"/>
      <c r="H32" s="9"/>
      <c r="I32" s="9"/>
      <c r="J32" s="77"/>
      <c r="K32" s="77"/>
      <c r="L32" s="9"/>
      <c r="M32" s="77"/>
      <c r="N32" s="22"/>
      <c r="O32" s="41"/>
      <c r="P32" s="41"/>
      <c r="Q32" s="41"/>
      <c r="R32" s="41"/>
      <c r="S32" s="41"/>
      <c r="T32" s="41"/>
      <c r="U32" s="41"/>
      <c r="V32" s="41"/>
      <c r="W32" s="9" t="s">
        <v>3142</v>
      </c>
      <c r="X32" s="9"/>
      <c r="Y32" s="41" t="str">
        <f t="shared" si="5"/>
        <v/>
      </c>
      <c r="Z32" s="41"/>
      <c r="AA32" s="23"/>
      <c r="AB32" s="23"/>
      <c r="AC32" s="41"/>
      <c r="AD32" s="41"/>
    </row>
    <row r="33" ht="112.5" customHeight="1">
      <c r="A33" s="9" t="s">
        <v>3595</v>
      </c>
      <c r="B33" s="77" t="s">
        <v>3596</v>
      </c>
      <c r="C33" s="9" t="s">
        <v>68</v>
      </c>
      <c r="D33" s="9" t="s">
        <v>3577</v>
      </c>
      <c r="E33" s="23"/>
      <c r="F33" s="77"/>
      <c r="G33" s="91"/>
      <c r="H33" s="9"/>
      <c r="I33" s="9"/>
      <c r="J33" s="77"/>
      <c r="K33" s="77"/>
      <c r="L33" s="9"/>
      <c r="M33" s="77"/>
      <c r="N33" s="68"/>
      <c r="O33" s="41"/>
      <c r="P33" s="41"/>
      <c r="Q33" s="41"/>
      <c r="R33" s="41"/>
      <c r="S33" s="41"/>
      <c r="T33" s="41"/>
      <c r="U33" s="41"/>
      <c r="V33" s="41"/>
      <c r="W33" s="9" t="s">
        <v>3142</v>
      </c>
      <c r="X33" s="9"/>
      <c r="Y33" s="41" t="str">
        <f t="shared" si="5"/>
        <v/>
      </c>
      <c r="Z33" s="41"/>
      <c r="AA33" s="23"/>
      <c r="AB33" s="23"/>
      <c r="AC33" s="41"/>
      <c r="AD33" s="41"/>
    </row>
    <row r="34" ht="112.5" customHeight="1">
      <c r="A34" s="9" t="s">
        <v>3597</v>
      </c>
      <c r="B34" s="77" t="s">
        <v>3598</v>
      </c>
      <c r="C34" s="9" t="s">
        <v>68</v>
      </c>
      <c r="D34" s="9" t="s">
        <v>3577</v>
      </c>
      <c r="E34" s="23"/>
      <c r="F34" s="77"/>
      <c r="G34" s="91"/>
      <c r="H34" s="9"/>
      <c r="I34" s="9"/>
      <c r="J34" s="77"/>
      <c r="K34" s="77"/>
      <c r="L34" s="9"/>
      <c r="M34" s="77"/>
      <c r="N34" s="68"/>
      <c r="O34" s="41"/>
      <c r="P34" s="41"/>
      <c r="Q34" s="41"/>
      <c r="R34" s="41"/>
      <c r="S34" s="41"/>
      <c r="T34" s="41"/>
      <c r="U34" s="41"/>
      <c r="V34" s="41"/>
      <c r="W34" s="9" t="s">
        <v>3142</v>
      </c>
      <c r="X34" s="9"/>
      <c r="Y34" s="41" t="str">
        <f t="shared" si="5"/>
        <v/>
      </c>
      <c r="Z34" s="41"/>
      <c r="AA34" s="23"/>
      <c r="AB34" s="23"/>
      <c r="AC34" s="41"/>
      <c r="AD34" s="41"/>
    </row>
    <row r="35" ht="112.5" customHeight="1">
      <c r="A35" s="9" t="s">
        <v>3177</v>
      </c>
      <c r="B35" s="77" t="s">
        <v>3178</v>
      </c>
      <c r="C35" s="23" t="s">
        <v>68</v>
      </c>
      <c r="D35" s="9" t="s">
        <v>3577</v>
      </c>
      <c r="E35" s="23"/>
      <c r="F35" s="77"/>
      <c r="G35" s="91"/>
      <c r="H35" s="9"/>
      <c r="I35" s="9"/>
      <c r="J35" s="77"/>
      <c r="K35" s="77"/>
      <c r="L35" s="9"/>
      <c r="M35" s="77"/>
      <c r="N35" s="77"/>
      <c r="O35" s="41"/>
      <c r="P35" s="41"/>
      <c r="Q35" s="41"/>
      <c r="R35" s="41"/>
      <c r="S35" s="41"/>
      <c r="T35" s="41"/>
      <c r="U35" s="41"/>
      <c r="V35" s="41"/>
      <c r="W35" s="9" t="s">
        <v>3142</v>
      </c>
      <c r="X35" s="9"/>
      <c r="Y35" s="41" t="str">
        <f t="shared" si="5"/>
        <v/>
      </c>
      <c r="Z35" s="41"/>
      <c r="AA35" s="23"/>
      <c r="AB35" s="23"/>
      <c r="AC35" s="41"/>
      <c r="AD35" s="41"/>
    </row>
    <row r="36" ht="112.5" customHeight="1">
      <c r="A36" s="9" t="s">
        <v>3599</v>
      </c>
      <c r="B36" s="77" t="s">
        <v>3600</v>
      </c>
      <c r="C36" s="23" t="s">
        <v>68</v>
      </c>
      <c r="D36" s="9" t="s">
        <v>3577</v>
      </c>
      <c r="E36" s="23"/>
      <c r="F36" s="91"/>
      <c r="G36" s="91"/>
      <c r="H36" s="41"/>
      <c r="I36" s="41"/>
      <c r="J36" s="91"/>
      <c r="K36" s="91"/>
      <c r="L36" s="41"/>
      <c r="M36" s="91"/>
      <c r="N36" s="91"/>
      <c r="O36" s="41"/>
      <c r="P36" s="41"/>
      <c r="Q36" s="41"/>
      <c r="R36" s="41"/>
      <c r="S36" s="41"/>
      <c r="T36" s="41"/>
      <c r="U36" s="41"/>
      <c r="V36" s="41"/>
      <c r="W36" s="9" t="s">
        <v>3142</v>
      </c>
      <c r="X36" s="41"/>
      <c r="Y36" s="41" t="str">
        <f t="shared" si="5"/>
        <v/>
      </c>
      <c r="Z36" s="41"/>
      <c r="AA36" s="23"/>
      <c r="AB36" s="23"/>
      <c r="AC36" s="41"/>
      <c r="AD36" s="41"/>
    </row>
    <row r="37" ht="112.5" customHeight="1">
      <c r="A37" s="9" t="s">
        <v>3601</v>
      </c>
      <c r="B37" s="77" t="s">
        <v>3602</v>
      </c>
      <c r="C37" s="9" t="s">
        <v>68</v>
      </c>
      <c r="D37" s="9" t="s">
        <v>3577</v>
      </c>
      <c r="E37" s="23"/>
      <c r="F37" s="24"/>
      <c r="G37" s="68"/>
      <c r="H37" s="68"/>
      <c r="I37" s="23"/>
      <c r="J37" s="24"/>
      <c r="K37" s="24"/>
      <c r="L37" s="9"/>
      <c r="M37" s="91"/>
      <c r="N37" s="91"/>
      <c r="O37" s="41"/>
      <c r="P37" s="41"/>
      <c r="Q37" s="41"/>
      <c r="R37" s="41"/>
      <c r="S37" s="41"/>
      <c r="T37" s="41"/>
      <c r="U37" s="41"/>
      <c r="V37" s="41"/>
      <c r="W37" s="9" t="s">
        <v>3142</v>
      </c>
      <c r="X37" s="9"/>
      <c r="Y37" s="41" t="str">
        <f t="shared" si="5"/>
        <v/>
      </c>
      <c r="Z37" s="41"/>
      <c r="AA37" s="23"/>
      <c r="AB37" s="23"/>
      <c r="AC37" s="41"/>
      <c r="AD37" s="41"/>
    </row>
    <row r="38" ht="112.5" customHeight="1">
      <c r="A38" s="9" t="s">
        <v>3194</v>
      </c>
      <c r="B38" s="77" t="s">
        <v>3195</v>
      </c>
      <c r="C38" s="9" t="s">
        <v>68</v>
      </c>
      <c r="D38" s="9" t="s">
        <v>3577</v>
      </c>
      <c r="E38" s="23"/>
      <c r="F38" s="24"/>
      <c r="G38" s="68"/>
      <c r="H38" s="68"/>
      <c r="I38" s="23"/>
      <c r="J38" s="24"/>
      <c r="K38" s="24"/>
      <c r="L38" s="9"/>
      <c r="M38" s="91"/>
      <c r="N38" s="91"/>
      <c r="O38" s="41"/>
      <c r="P38" s="41"/>
      <c r="Q38" s="41"/>
      <c r="R38" s="41"/>
      <c r="S38" s="41"/>
      <c r="T38" s="41"/>
      <c r="U38" s="41"/>
      <c r="V38" s="41"/>
      <c r="W38" s="9"/>
      <c r="X38" s="9"/>
      <c r="Y38" s="41"/>
      <c r="Z38" s="41"/>
      <c r="AA38" s="23"/>
      <c r="AB38" s="23"/>
      <c r="AC38" s="41"/>
      <c r="AD38" s="41"/>
    </row>
    <row r="39" ht="112.5" customHeight="1">
      <c r="A39" s="9" t="s">
        <v>3273</v>
      </c>
      <c r="B39" s="8" t="s">
        <v>3274</v>
      </c>
      <c r="C39" s="41" t="s">
        <v>68</v>
      </c>
      <c r="D39" s="9" t="s">
        <v>3577</v>
      </c>
      <c r="E39" s="23"/>
      <c r="F39" s="77"/>
      <c r="G39" s="91"/>
      <c r="H39" s="41"/>
      <c r="I39" s="9"/>
      <c r="J39" s="77"/>
      <c r="K39" s="77"/>
      <c r="L39" s="41"/>
      <c r="M39" s="91"/>
      <c r="N39" s="91"/>
      <c r="O39" s="41"/>
      <c r="P39" s="41"/>
      <c r="Q39" s="41"/>
      <c r="R39" s="41"/>
      <c r="S39" s="41"/>
      <c r="T39" s="41"/>
      <c r="U39" s="41"/>
      <c r="V39" s="41"/>
      <c r="W39" s="9" t="s">
        <v>3142</v>
      </c>
      <c r="X39" s="9"/>
      <c r="Y39" s="41" t="str">
        <f t="shared" ref="Y39:Y44" si="6">IF(D39&lt;&gt;"No hacer",CONCATENATE(A39,"-",LEFT(C39),"-",IF(#REF!&lt;&gt;C39,1,RIGHT(#REF!)+1)),"")</f>
        <v/>
      </c>
      <c r="Z39" s="41"/>
      <c r="AA39" s="23"/>
      <c r="AB39" s="23"/>
      <c r="AC39" s="41"/>
      <c r="AD39" s="41"/>
    </row>
    <row r="40" ht="112.5" customHeight="1">
      <c r="A40" s="9" t="s">
        <v>3295</v>
      </c>
      <c r="B40" s="77" t="s">
        <v>3296</v>
      </c>
      <c r="C40" s="41" t="s">
        <v>68</v>
      </c>
      <c r="D40" s="9" t="s">
        <v>3577</v>
      </c>
      <c r="E40" s="23"/>
      <c r="F40" s="77"/>
      <c r="G40" s="77"/>
      <c r="H40" s="9"/>
      <c r="I40" s="9"/>
      <c r="J40" s="77"/>
      <c r="K40" s="77"/>
      <c r="L40" s="41"/>
      <c r="M40" s="91"/>
      <c r="N40" s="91"/>
      <c r="O40" s="41"/>
      <c r="P40" s="41"/>
      <c r="Q40" s="41"/>
      <c r="R40" s="41"/>
      <c r="S40" s="41"/>
      <c r="T40" s="41"/>
      <c r="U40" s="41"/>
      <c r="V40" s="41"/>
      <c r="W40" s="9" t="s">
        <v>3142</v>
      </c>
      <c r="X40" s="9"/>
      <c r="Y40" s="41" t="str">
        <f t="shared" si="6"/>
        <v/>
      </c>
      <c r="Z40" s="41"/>
      <c r="AA40" s="23"/>
      <c r="AB40" s="23"/>
      <c r="AC40" s="41"/>
      <c r="AD40" s="41"/>
    </row>
    <row r="41" ht="112.5" customHeight="1">
      <c r="A41" s="9" t="s">
        <v>3312</v>
      </c>
      <c r="B41" s="77" t="s">
        <v>3313</v>
      </c>
      <c r="C41" s="41" t="s">
        <v>68</v>
      </c>
      <c r="D41" s="9" t="s">
        <v>3577</v>
      </c>
      <c r="E41" s="23"/>
      <c r="F41" s="77"/>
      <c r="G41" s="77"/>
      <c r="H41" s="9"/>
      <c r="I41" s="9"/>
      <c r="J41" s="8"/>
      <c r="K41" s="77"/>
      <c r="L41" s="41"/>
      <c r="M41" s="91"/>
      <c r="N41" s="91"/>
      <c r="O41" s="41"/>
      <c r="P41" s="41"/>
      <c r="Q41" s="41"/>
      <c r="R41" s="41"/>
      <c r="S41" s="41"/>
      <c r="T41" s="41"/>
      <c r="U41" s="41"/>
      <c r="V41" s="41"/>
      <c r="W41" s="9" t="s">
        <v>3142</v>
      </c>
      <c r="X41" s="9"/>
      <c r="Y41" s="41" t="str">
        <f t="shared" si="6"/>
        <v/>
      </c>
      <c r="Z41" s="41"/>
      <c r="AA41" s="23"/>
      <c r="AB41" s="23"/>
      <c r="AC41" s="41"/>
      <c r="AD41" s="41"/>
    </row>
    <row r="42" ht="112.5" customHeight="1">
      <c r="A42" s="9" t="s">
        <v>3329</v>
      </c>
      <c r="B42" s="77" t="s">
        <v>3330</v>
      </c>
      <c r="C42" s="41" t="s">
        <v>68</v>
      </c>
      <c r="D42" s="9" t="s">
        <v>3577</v>
      </c>
      <c r="E42" s="23"/>
      <c r="F42" s="77"/>
      <c r="G42" s="77"/>
      <c r="H42" s="9"/>
      <c r="I42" s="9"/>
      <c r="J42" s="77"/>
      <c r="K42" s="77"/>
      <c r="L42" s="9"/>
      <c r="M42" s="91"/>
      <c r="N42" s="91"/>
      <c r="O42" s="41"/>
      <c r="P42" s="41"/>
      <c r="Q42" s="41"/>
      <c r="R42" s="41"/>
      <c r="S42" s="41"/>
      <c r="T42" s="41"/>
      <c r="U42" s="41"/>
      <c r="V42" s="41"/>
      <c r="W42" s="9" t="s">
        <v>3142</v>
      </c>
      <c r="X42" s="9"/>
      <c r="Y42" s="41" t="str">
        <f t="shared" si="6"/>
        <v/>
      </c>
      <c r="Z42" s="41"/>
      <c r="AA42" s="23"/>
      <c r="AB42" s="23"/>
      <c r="AC42" s="41"/>
      <c r="AD42" s="41"/>
    </row>
    <row r="43" ht="112.5" customHeight="1">
      <c r="A43" s="9" t="s">
        <v>3603</v>
      </c>
      <c r="B43" s="77" t="s">
        <v>3604</v>
      </c>
      <c r="C43" s="41" t="s">
        <v>68</v>
      </c>
      <c r="D43" s="9" t="s">
        <v>3577</v>
      </c>
      <c r="E43" s="23"/>
      <c r="F43" s="24"/>
      <c r="G43" s="24"/>
      <c r="H43" s="23"/>
      <c r="I43" s="23"/>
      <c r="J43" s="24"/>
      <c r="K43" s="24"/>
      <c r="L43" s="9"/>
      <c r="M43" s="91"/>
      <c r="N43" s="91"/>
      <c r="O43" s="41"/>
      <c r="P43" s="41"/>
      <c r="Q43" s="41"/>
      <c r="R43" s="41"/>
      <c r="S43" s="41"/>
      <c r="T43" s="41"/>
      <c r="U43" s="41"/>
      <c r="V43" s="41"/>
      <c r="W43" s="9" t="s">
        <v>3142</v>
      </c>
      <c r="X43" s="9"/>
      <c r="Y43" s="41" t="str">
        <f t="shared" si="6"/>
        <v/>
      </c>
      <c r="Z43" s="41"/>
      <c r="AA43" s="23"/>
      <c r="AB43" s="23"/>
      <c r="AC43" s="41"/>
      <c r="AD43" s="41"/>
    </row>
    <row r="44" ht="112.5" customHeight="1">
      <c r="A44" s="9" t="s">
        <v>3605</v>
      </c>
      <c r="B44" s="77" t="s">
        <v>3606</v>
      </c>
      <c r="C44" s="9" t="s">
        <v>68</v>
      </c>
      <c r="D44" s="9" t="s">
        <v>3577</v>
      </c>
      <c r="E44" s="23"/>
      <c r="F44" s="77"/>
      <c r="G44" s="77"/>
      <c r="H44" s="9"/>
      <c r="I44" s="9"/>
      <c r="J44" s="77"/>
      <c r="K44" s="77"/>
      <c r="L44" s="9"/>
      <c r="M44" s="91"/>
      <c r="N44" s="91"/>
      <c r="O44" s="41"/>
      <c r="P44" s="41"/>
      <c r="Q44" s="41"/>
      <c r="R44" s="41"/>
      <c r="S44" s="41"/>
      <c r="T44" s="41"/>
      <c r="U44" s="41"/>
      <c r="V44" s="41"/>
      <c r="W44" s="9" t="s">
        <v>3142</v>
      </c>
      <c r="X44" s="9"/>
      <c r="Y44" s="41" t="str">
        <f t="shared" si="6"/>
        <v/>
      </c>
      <c r="Z44" s="41"/>
      <c r="AA44" s="23"/>
      <c r="AB44" s="23"/>
      <c r="AC44" s="41"/>
      <c r="AD44" s="41"/>
    </row>
    <row r="45" ht="112.5" customHeight="1">
      <c r="A45" s="23" t="s">
        <v>3607</v>
      </c>
      <c r="B45" s="24" t="s">
        <v>3608</v>
      </c>
      <c r="C45" s="9" t="s">
        <v>68</v>
      </c>
      <c r="D45" s="9" t="s">
        <v>3577</v>
      </c>
      <c r="E45" s="23"/>
      <c r="F45" s="77"/>
      <c r="G45" s="77"/>
      <c r="H45" s="9"/>
      <c r="I45" s="9"/>
      <c r="J45" s="77"/>
      <c r="K45" s="77"/>
      <c r="L45" s="9"/>
      <c r="M45" s="91"/>
      <c r="N45" s="91"/>
      <c r="O45" s="41"/>
      <c r="P45" s="41"/>
      <c r="Q45" s="41"/>
      <c r="R45" s="41"/>
      <c r="S45" s="41"/>
      <c r="T45" s="41"/>
      <c r="U45" s="41"/>
      <c r="V45" s="41"/>
      <c r="W45" s="9"/>
      <c r="X45" s="9"/>
      <c r="Y45" s="41"/>
      <c r="Z45" s="41"/>
      <c r="AA45" s="23"/>
      <c r="AB45" s="23"/>
      <c r="AC45" s="41"/>
      <c r="AD45" s="41"/>
    </row>
    <row r="46" ht="112.5" customHeight="1">
      <c r="A46" s="23" t="s">
        <v>3607</v>
      </c>
      <c r="B46" s="24" t="s">
        <v>3608</v>
      </c>
      <c r="C46" s="41" t="s">
        <v>68</v>
      </c>
      <c r="D46" s="9" t="s">
        <v>3577</v>
      </c>
      <c r="E46" s="23"/>
      <c r="F46" s="22"/>
      <c r="G46" s="77"/>
      <c r="H46" s="9"/>
      <c r="I46" s="9"/>
      <c r="J46" s="22"/>
      <c r="K46" s="22"/>
      <c r="L46" s="9"/>
      <c r="M46" s="91"/>
      <c r="N46" s="91"/>
      <c r="O46" s="41"/>
      <c r="P46" s="41"/>
      <c r="Q46" s="41"/>
      <c r="R46" s="41"/>
      <c r="S46" s="41"/>
      <c r="T46" s="41"/>
      <c r="U46" s="41"/>
      <c r="V46" s="41"/>
      <c r="W46" s="9" t="s">
        <v>3142</v>
      </c>
      <c r="X46" s="9"/>
      <c r="Y46" s="41" t="str">
        <f t="shared" ref="Y46:Y48" si="7">IF(D46&lt;&gt;"No hacer",CONCATENATE(A46,"-",LEFT(C46),"-",IF(#REF!&lt;&gt;C46,1,RIGHT(#REF!)+1)),"")</f>
        <v/>
      </c>
      <c r="Z46" s="41"/>
      <c r="AA46" s="23"/>
      <c r="AB46" s="23"/>
      <c r="AC46" s="41"/>
      <c r="AD46" s="41"/>
    </row>
    <row r="47" ht="112.5" customHeight="1">
      <c r="A47" s="9" t="s">
        <v>3417</v>
      </c>
      <c r="B47" s="77" t="s">
        <v>3418</v>
      </c>
      <c r="C47" s="41" t="s">
        <v>68</v>
      </c>
      <c r="D47" s="9" t="s">
        <v>3577</v>
      </c>
      <c r="E47" s="23"/>
      <c r="F47" s="68"/>
      <c r="G47" s="68"/>
      <c r="H47" s="68"/>
      <c r="I47" s="68"/>
      <c r="J47" s="68"/>
      <c r="K47" s="68"/>
      <c r="L47" s="41"/>
      <c r="M47" s="91"/>
      <c r="N47" s="91"/>
      <c r="O47" s="41"/>
      <c r="P47" s="41"/>
      <c r="Q47" s="41"/>
      <c r="R47" s="41"/>
      <c r="S47" s="41"/>
      <c r="T47" s="41"/>
      <c r="U47" s="41"/>
      <c r="V47" s="41"/>
      <c r="W47" s="9" t="s">
        <v>3142</v>
      </c>
      <c r="X47" s="9"/>
      <c r="Y47" s="41" t="str">
        <f t="shared" si="7"/>
        <v/>
      </c>
      <c r="Z47" s="41"/>
      <c r="AA47" s="23"/>
      <c r="AB47" s="23"/>
      <c r="AC47" s="41"/>
      <c r="AD47" s="41"/>
    </row>
    <row r="48" ht="112.5" customHeight="1">
      <c r="A48" s="9" t="s">
        <v>3609</v>
      </c>
      <c r="B48" s="77" t="s">
        <v>3610</v>
      </c>
      <c r="C48" s="41" t="s">
        <v>68</v>
      </c>
      <c r="D48" s="9" t="s">
        <v>3577</v>
      </c>
      <c r="E48" s="23"/>
      <c r="F48" s="77"/>
      <c r="G48" s="91"/>
      <c r="H48" s="9"/>
      <c r="I48" s="9"/>
      <c r="J48" s="77"/>
      <c r="K48" s="77"/>
      <c r="L48" s="41"/>
      <c r="M48" s="91"/>
      <c r="N48" s="91"/>
      <c r="O48" s="41"/>
      <c r="P48" s="41"/>
      <c r="Q48" s="41"/>
      <c r="R48" s="41"/>
      <c r="S48" s="41"/>
      <c r="T48" s="41"/>
      <c r="U48" s="41"/>
      <c r="V48" s="41"/>
      <c r="W48" s="9" t="s">
        <v>3142</v>
      </c>
      <c r="X48" s="9"/>
      <c r="Y48" s="41" t="str">
        <f t="shared" si="7"/>
        <v/>
      </c>
      <c r="Z48" s="41"/>
      <c r="AA48" s="23"/>
      <c r="AB48" s="23"/>
      <c r="AC48" s="41"/>
      <c r="AD48" s="41"/>
    </row>
    <row r="49" ht="112.5" customHeight="1">
      <c r="A49" s="9" t="s">
        <v>3609</v>
      </c>
      <c r="B49" s="77" t="s">
        <v>3610</v>
      </c>
      <c r="C49" s="41" t="s">
        <v>68</v>
      </c>
      <c r="D49" s="9" t="s">
        <v>3577</v>
      </c>
      <c r="E49" s="23"/>
      <c r="F49" s="77"/>
      <c r="G49" s="91"/>
      <c r="H49" s="9"/>
      <c r="I49" s="9"/>
      <c r="J49" s="77"/>
      <c r="K49" s="77"/>
      <c r="L49" s="41"/>
      <c r="M49" s="91"/>
      <c r="N49" s="91"/>
      <c r="O49" s="41"/>
      <c r="P49" s="41"/>
      <c r="Q49" s="41"/>
      <c r="R49" s="41"/>
      <c r="S49" s="41"/>
      <c r="T49" s="41"/>
      <c r="U49" s="41"/>
      <c r="V49" s="41"/>
      <c r="W49" s="9"/>
      <c r="X49" s="9"/>
      <c r="Y49" s="41"/>
      <c r="Z49" s="41"/>
      <c r="AA49" s="23"/>
      <c r="AB49" s="23"/>
      <c r="AC49" s="41"/>
      <c r="AD49" s="41"/>
    </row>
    <row r="50" ht="112.5" customHeight="1">
      <c r="A50" s="9" t="s">
        <v>3611</v>
      </c>
      <c r="B50" s="77" t="s">
        <v>3610</v>
      </c>
      <c r="C50" s="41" t="s">
        <v>68</v>
      </c>
      <c r="D50" s="9" t="s">
        <v>3577</v>
      </c>
      <c r="E50" s="23"/>
      <c r="F50" s="77"/>
      <c r="G50" s="91"/>
      <c r="H50" s="9"/>
      <c r="I50" s="9"/>
      <c r="J50" s="77"/>
      <c r="K50" s="77"/>
      <c r="L50" s="41"/>
      <c r="M50" s="91"/>
      <c r="N50" s="91"/>
      <c r="O50" s="41"/>
      <c r="P50" s="41"/>
      <c r="Q50" s="41"/>
      <c r="R50" s="41"/>
      <c r="S50" s="41"/>
      <c r="T50" s="41"/>
      <c r="U50" s="41"/>
      <c r="V50" s="41"/>
      <c r="W50" s="9"/>
      <c r="X50" s="9"/>
      <c r="Y50" s="41"/>
      <c r="Z50" s="41"/>
      <c r="AA50" s="23"/>
      <c r="AB50" s="23"/>
      <c r="AC50" s="41"/>
      <c r="AD50" s="41"/>
    </row>
    <row r="51" ht="112.5" customHeight="1">
      <c r="A51" s="9" t="s">
        <v>3612</v>
      </c>
      <c r="B51" s="77" t="s">
        <v>3613</v>
      </c>
      <c r="C51" s="41" t="s">
        <v>68</v>
      </c>
      <c r="D51" s="9" t="s">
        <v>3577</v>
      </c>
      <c r="E51" s="23"/>
      <c r="F51" s="91"/>
      <c r="G51" s="91"/>
      <c r="H51" s="41"/>
      <c r="I51" s="41"/>
      <c r="J51" s="91"/>
      <c r="K51" s="91"/>
      <c r="L51" s="41"/>
      <c r="M51" s="91"/>
      <c r="N51" s="91"/>
      <c r="O51" s="41"/>
      <c r="P51" s="41"/>
      <c r="Q51" s="41"/>
      <c r="R51" s="41"/>
      <c r="S51" s="41"/>
      <c r="T51" s="41"/>
      <c r="U51" s="41"/>
      <c r="V51" s="41"/>
      <c r="W51" s="9" t="s">
        <v>3448</v>
      </c>
      <c r="X51" s="41"/>
      <c r="Y51" s="41" t="str">
        <f t="shared" ref="Y51:Y52" si="8">IF(D51&lt;&gt;"No hacer",CONCATENATE(A51,"-",LEFT(C51),"-",IF(#REF!&lt;&gt;C51,1,RIGHT(#REF!)+1)),"")</f>
        <v/>
      </c>
      <c r="Z51" s="41"/>
      <c r="AA51" s="23"/>
      <c r="AB51" s="23"/>
      <c r="AC51" s="41"/>
      <c r="AD51" s="41"/>
    </row>
    <row r="52" ht="112.5" customHeight="1">
      <c r="A52" s="9" t="s">
        <v>3614</v>
      </c>
      <c r="B52" s="77" t="s">
        <v>3615</v>
      </c>
      <c r="C52" s="41" t="s">
        <v>68</v>
      </c>
      <c r="D52" s="9" t="s">
        <v>3577</v>
      </c>
      <c r="E52" s="23"/>
      <c r="F52" s="91"/>
      <c r="G52" s="91"/>
      <c r="H52" s="41"/>
      <c r="I52" s="41"/>
      <c r="J52" s="91"/>
      <c r="K52" s="91"/>
      <c r="L52" s="41"/>
      <c r="M52" s="91"/>
      <c r="N52" s="91"/>
      <c r="O52" s="41"/>
      <c r="P52" s="41"/>
      <c r="Q52" s="41"/>
      <c r="R52" s="41"/>
      <c r="S52" s="41"/>
      <c r="T52" s="41"/>
      <c r="U52" s="41"/>
      <c r="V52" s="41"/>
      <c r="W52" s="9" t="s">
        <v>3448</v>
      </c>
      <c r="X52" s="41"/>
      <c r="Y52" s="41" t="str">
        <f t="shared" si="8"/>
        <v/>
      </c>
      <c r="Z52" s="41"/>
      <c r="AA52" s="23"/>
      <c r="AB52" s="23"/>
      <c r="AC52" s="20" t="s">
        <v>48</v>
      </c>
      <c r="AD52" s="20"/>
    </row>
    <row r="53" ht="112.5" customHeight="1">
      <c r="A53" s="9" t="s">
        <v>3599</v>
      </c>
      <c r="B53" s="77" t="s">
        <v>3600</v>
      </c>
      <c r="C53" s="23" t="s">
        <v>35</v>
      </c>
      <c r="D53" s="9" t="s">
        <v>3577</v>
      </c>
      <c r="E53" s="11"/>
      <c r="F53" s="8"/>
      <c r="G53" s="18"/>
      <c r="H53" s="20"/>
      <c r="I53" s="20"/>
      <c r="J53" s="8"/>
      <c r="K53" s="8"/>
      <c r="L53" s="20"/>
      <c r="M53" s="8"/>
      <c r="N53" s="8"/>
      <c r="O53" s="18"/>
      <c r="P53" s="21"/>
      <c r="Q53" s="18"/>
      <c r="R53" s="18"/>
      <c r="S53" s="18"/>
      <c r="T53" s="18"/>
      <c r="U53" s="18"/>
      <c r="V53" s="21"/>
      <c r="W53" s="20" t="s">
        <v>3142</v>
      </c>
      <c r="X53" s="20"/>
      <c r="Y53" s="21"/>
      <c r="Z53" s="21" t="b">
        <f>IF(D53&lt;&gt;"No hacer",CONCATENATE(A53,"-",LEFT(C53),"-",IF(Seeds!A640&lt;&gt;A53,1,IF(Seeds!C640=C53,RIGHT(Seeds!AB640)+1,1))))</f>
        <v>0</v>
      </c>
      <c r="AA53" s="21"/>
      <c r="AB53" s="23"/>
      <c r="AC53" s="41"/>
      <c r="AD53" s="9" t="s">
        <v>49</v>
      </c>
    </row>
    <row r="54" ht="112.5" customHeight="1">
      <c r="A54" s="9" t="s">
        <v>3599</v>
      </c>
      <c r="B54" s="77" t="s">
        <v>3600</v>
      </c>
      <c r="C54" s="23" t="s">
        <v>50</v>
      </c>
      <c r="D54" s="9" t="s">
        <v>3577</v>
      </c>
      <c r="E54" s="11"/>
      <c r="F54" s="13"/>
      <c r="G54" s="18"/>
      <c r="H54" s="20"/>
      <c r="I54" s="20"/>
      <c r="J54" s="13"/>
      <c r="K54" s="8"/>
      <c r="L54" s="20"/>
      <c r="M54" s="8"/>
      <c r="N54" s="8"/>
      <c r="O54" s="18"/>
      <c r="P54" s="21"/>
      <c r="Q54" s="18"/>
      <c r="R54" s="18"/>
      <c r="S54" s="18"/>
      <c r="T54" s="18"/>
      <c r="U54" s="18"/>
      <c r="V54" s="21"/>
      <c r="W54" s="20" t="s">
        <v>3142</v>
      </c>
      <c r="X54" s="20"/>
      <c r="Y54" s="21"/>
      <c r="Z54" s="21" t="b">
        <f>IF(D54&lt;&gt;"No hacer",CONCATENATE(A54,"-",LEFT(C54),"-",IF('Seeds (no hacer)'!A53&lt;&gt;A54,1,IF('Seeds (no hacer)'!C53=C54,RIGHT('Seeds (no hacer)'!Z53)+1,1))))</f>
        <v>0</v>
      </c>
      <c r="AA54" s="21"/>
      <c r="AB54" s="23"/>
      <c r="AC54" s="41"/>
      <c r="AD54" s="9" t="s">
        <v>49</v>
      </c>
    </row>
    <row r="55" ht="112.5" customHeight="1">
      <c r="A55" s="9" t="s">
        <v>3616</v>
      </c>
      <c r="B55" s="77" t="s">
        <v>3617</v>
      </c>
      <c r="C55" s="41" t="s">
        <v>35</v>
      </c>
      <c r="D55" s="23"/>
      <c r="E55" s="11"/>
      <c r="F55" s="8"/>
      <c r="G55" s="18"/>
      <c r="H55" s="20"/>
      <c r="I55" s="20"/>
      <c r="J55" s="8"/>
      <c r="K55" s="8"/>
      <c r="L55" s="20"/>
      <c r="M55" s="8"/>
      <c r="N55" s="8"/>
      <c r="O55" s="18"/>
      <c r="P55" s="21"/>
      <c r="Q55" s="18"/>
      <c r="R55" s="18"/>
      <c r="S55" s="18"/>
      <c r="T55" s="18"/>
      <c r="U55" s="18"/>
      <c r="V55" s="21"/>
      <c r="W55" s="20" t="s">
        <v>3142</v>
      </c>
      <c r="X55" s="20"/>
      <c r="Y55" s="21"/>
      <c r="Z55" s="21" t="str">
        <f>IF(D55&lt;&gt;"No hacer",CONCATENATE(A55,"-",LEFT(C55),"-",IF(#REF!&lt;&gt;A55,1,IF(#REF!=C55,RIGHT(#REF!)+1,1))))</f>
        <v>#REF!</v>
      </c>
      <c r="AA55" s="21"/>
      <c r="AB55" s="23"/>
      <c r="AC55" s="9" t="s">
        <v>48</v>
      </c>
      <c r="AD55" s="9"/>
    </row>
    <row r="56" ht="112.5" customHeight="1">
      <c r="A56" s="9" t="s">
        <v>3616</v>
      </c>
      <c r="B56" s="77" t="s">
        <v>3617</v>
      </c>
      <c r="C56" s="9" t="s">
        <v>50</v>
      </c>
      <c r="D56" s="106"/>
      <c r="E56" s="11"/>
      <c r="F56" s="8"/>
      <c r="G56" s="18"/>
      <c r="H56" s="20"/>
      <c r="I56" s="20"/>
      <c r="J56" s="8"/>
      <c r="K56" s="8"/>
      <c r="L56" s="20"/>
      <c r="M56" s="8"/>
      <c r="N56" s="8"/>
      <c r="O56" s="18"/>
      <c r="P56" s="21"/>
      <c r="Q56" s="18"/>
      <c r="R56" s="18"/>
      <c r="S56" s="18"/>
      <c r="T56" s="18"/>
      <c r="U56" s="18"/>
      <c r="V56" s="21"/>
      <c r="W56" s="20" t="s">
        <v>3142</v>
      </c>
      <c r="X56" s="20"/>
      <c r="Y56" s="21"/>
      <c r="Z56" s="21" t="str">
        <f>IF(D56&lt;&gt;"No hacer",CONCATENATE(A56,"-",LEFT(C56),"-",IF('Seeds (no hacer)'!A55&lt;&gt;A56,1,IF('Seeds (no hacer)'!C55=C56,RIGHT('Seeds (no hacer)'!Z55)+1,1))))</f>
        <v>M3-G-16a-E-1</v>
      </c>
      <c r="AA56" s="21"/>
      <c r="AB56" s="23"/>
      <c r="AC56" s="9" t="s">
        <v>48</v>
      </c>
      <c r="AD56" s="9"/>
    </row>
    <row r="57" ht="112.5" customHeight="1">
      <c r="A57" s="9" t="s">
        <v>3616</v>
      </c>
      <c r="B57" s="77" t="s">
        <v>3617</v>
      </c>
      <c r="C57" s="9" t="s">
        <v>68</v>
      </c>
      <c r="D57" s="23"/>
      <c r="E57" s="11"/>
      <c r="F57" s="8"/>
      <c r="G57" s="18"/>
      <c r="H57" s="20"/>
      <c r="I57" s="20"/>
      <c r="J57" s="8"/>
      <c r="K57" s="8"/>
      <c r="L57" s="20"/>
      <c r="M57" s="18"/>
      <c r="N57" s="18"/>
      <c r="O57" s="18"/>
      <c r="P57" s="21"/>
      <c r="Q57" s="18"/>
      <c r="R57" s="18"/>
      <c r="S57" s="18"/>
      <c r="T57" s="18"/>
      <c r="U57" s="18"/>
      <c r="V57" s="21"/>
      <c r="W57" s="20" t="s">
        <v>3142</v>
      </c>
      <c r="X57" s="20"/>
      <c r="Y57" s="21"/>
      <c r="Z57" s="21" t="str">
        <f>IF(D57&lt;&gt;"No hacer",CONCATENATE(A57,"-",LEFT(C57),"-",IF('Seeds (no hacer)'!A56&lt;&gt;A57,1,IF('Seeds (no hacer)'!C56=C57,RIGHT('Seeds (no hacer)'!Z56)+1,1))))</f>
        <v>M3-G-16a-A-1</v>
      </c>
      <c r="AA57" s="21"/>
      <c r="AB57" s="23"/>
      <c r="AC57" s="9" t="s">
        <v>48</v>
      </c>
      <c r="AD57" s="9"/>
    </row>
    <row r="58" ht="112.5" customHeight="1">
      <c r="A58" s="9" t="s">
        <v>3616</v>
      </c>
      <c r="B58" s="77" t="s">
        <v>3617</v>
      </c>
      <c r="C58" s="41" t="s">
        <v>68</v>
      </c>
      <c r="D58" s="106"/>
      <c r="E58" s="11"/>
      <c r="F58" s="18"/>
      <c r="G58" s="18"/>
      <c r="H58" s="21"/>
      <c r="I58" s="21"/>
      <c r="J58" s="18"/>
      <c r="K58" s="18"/>
      <c r="L58" s="21"/>
      <c r="M58" s="18"/>
      <c r="N58" s="18"/>
      <c r="O58" s="18"/>
      <c r="P58" s="21"/>
      <c r="Q58" s="18"/>
      <c r="R58" s="18"/>
      <c r="S58" s="18"/>
      <c r="T58" s="18"/>
      <c r="U58" s="18"/>
      <c r="V58" s="21"/>
      <c r="W58" s="20" t="s">
        <v>3142</v>
      </c>
      <c r="X58" s="20"/>
      <c r="Y58" s="21"/>
      <c r="Z58" s="21" t="str">
        <f>IF(D58&lt;&gt;"No hacer",CONCATENATE(A58,"-",LEFT(C58),"-",IF('Seeds (no hacer)'!A57&lt;&gt;A58,1,IF('Seeds (no hacer)'!C57=C58,RIGHT('Seeds (no hacer)'!Z57)+1,1))))</f>
        <v>M3-G-16a-A-2</v>
      </c>
      <c r="AA58" s="21"/>
      <c r="AB58" s="23"/>
      <c r="AC58" s="9" t="s">
        <v>48</v>
      </c>
      <c r="AD58" s="9"/>
    </row>
    <row r="59" ht="112.5" customHeight="1">
      <c r="A59" s="9" t="s">
        <v>3616</v>
      </c>
      <c r="B59" s="77" t="s">
        <v>3617</v>
      </c>
      <c r="C59" s="9" t="s">
        <v>68</v>
      </c>
      <c r="D59" s="23"/>
      <c r="E59" s="11"/>
      <c r="F59" s="18"/>
      <c r="G59" s="18"/>
      <c r="H59" s="21"/>
      <c r="I59" s="21"/>
      <c r="J59" s="18"/>
      <c r="K59" s="18"/>
      <c r="L59" s="21"/>
      <c r="M59" s="18"/>
      <c r="N59" s="18"/>
      <c r="O59" s="18"/>
      <c r="P59" s="21"/>
      <c r="Q59" s="18"/>
      <c r="R59" s="18"/>
      <c r="S59" s="18"/>
      <c r="T59" s="18"/>
      <c r="U59" s="18"/>
      <c r="V59" s="21"/>
      <c r="W59" s="20" t="s">
        <v>3142</v>
      </c>
      <c r="X59" s="20"/>
      <c r="Y59" s="21"/>
      <c r="Z59" s="21" t="str">
        <f>IF(D59&lt;&gt;"No hacer",CONCATENATE(A59,"-",LEFT(C59),"-",IF('Seeds (no hacer)'!A58&lt;&gt;A59,1,IF('Seeds (no hacer)'!C58=C59,RIGHT('Seeds (no hacer)'!Z58)+1,1))))</f>
        <v>M3-G-16a-A-3</v>
      </c>
      <c r="AA59" s="21"/>
      <c r="AB59" s="23"/>
      <c r="AC59" s="9" t="s">
        <v>48</v>
      </c>
      <c r="AD59" s="9"/>
    </row>
  </sheetData>
  <customSheetViews>
    <customSheetView guid="{D3874874-15B1-40F8-A703-AB164CDF0C57}" filter="1" showAutoFilter="1">
      <autoFilter ref="$A$1:$Y$52">
        <filterColumn colId="3">
          <filters/>
        </filterColumn>
      </autoFilter>
    </customSheetView>
    <customSheetView guid="{5FF0E9F6-88F3-4FAE-89C0-323F0ACF42F2}" filter="1" showAutoFilter="1">
      <autoFilter ref="$A$1:$Y$52">
        <filterColumn colId="3">
          <filters/>
        </filterColumn>
      </autoFilter>
    </customSheetView>
    <customSheetView guid="{301E5859-55FA-4B9E-878C-7FC592128B9A}" filter="1" showAutoFilter="1">
      <autoFilter ref="$A$1:$Y$52">
        <filterColumn colId="3">
          <filters/>
        </filterColumn>
        <filterColumn colId="2">
          <filters>
            <filter val="Identificar"/>
          </filters>
        </filterColumn>
      </autoFilter>
    </customSheetView>
    <customSheetView guid="{ADE66E5D-5E46-4996-8089-B67E5B47A065}" filter="1" showAutoFilter="1">
      <autoFilter ref="$A$1:$Y$52">
        <filterColumn colId="3">
          <filters/>
        </filterColumn>
      </autoFilter>
    </customSheetView>
    <customSheetView guid="{3E5AF9C5-F154-4BD3-8FA7-8FC369F27DD6}" filter="1" showAutoFilter="1">
      <autoFilter ref="$A$1:$AA$52">
        <filterColumn colId="3">
          <filters/>
        </filterColumn>
      </autoFilter>
    </customSheetView>
    <customSheetView guid="{8BBBE4A1-E6A4-44A7-97A7-97C3AA4C105C}"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3AF9F50B-E66B-4DEC-9EC6-4413F8D77028}" filter="1" showAutoFilter="1">
      <autoFilter ref="$A$1:$Y$52"/>
    </customSheetView>
    <customSheetView guid="{FBDA3544-D421-4CE3-909A-B37DAC6E708D}" filter="1" showAutoFilter="1">
      <autoFilter ref="$A$1:$Y$52">
        <filterColumn colId="3">
          <filters/>
        </filterColumn>
      </autoFilter>
    </customSheetView>
    <customSheetView guid="{0904493D-2CD2-4562-9108-C0BAB97B945D}" filter="1" showAutoFilter="1">
      <autoFilter ref="$A$1:$Y$52"/>
    </customSheetView>
    <customSheetView guid="{AF7363E4-6123-4147-A53F-376D924957B9}" filter="1" showAutoFilter="1">
      <autoFilter ref="$A$1:$Y$52">
        <filterColumn colId="3">
          <filters/>
        </filterColumn>
      </autoFilter>
    </customSheetView>
    <customSheetView guid="{463BD64A-62A3-410C-BD7D-0835043AD34C}" filter="1" showAutoFilter="1">
      <autoFilter ref="$A$1:$Y$52">
        <filterColumn colId="3">
          <filters/>
        </filterColumn>
      </autoFilter>
    </customSheetView>
    <customSheetView guid="{B63820AC-B93A-4AAF-AFFD-083DBF2DA510}" filter="1" showAutoFilter="1">
      <autoFilter ref="$A$1:$Y$52">
        <filterColumn colId="3">
          <filters>
            <filter val="No hacer"/>
          </filters>
        </filterColumn>
        <filterColumn colId="23">
          <filters/>
        </filterColumn>
      </autoFilter>
    </customSheetView>
    <customSheetView guid="{1238C411-ACB3-4B7D-B32C-B3F95ED3C43A}" filter="1" showAutoFilter="1">
      <autoFilter ref="$A$1:$AA$52">
        <filterColumn colId="3">
          <filters/>
        </filterColumn>
      </autoFilter>
    </customSheetView>
    <customSheetView guid="{5650A95D-5D6F-4F59-A6D3-E6616EE32FA8}" filter="1" showAutoFilter="1">
      <autoFilter ref="$A$1:$X$52">
        <filterColumn colId="5">
          <filters>
            <filter val="Esperando plantilla"/>
          </filters>
        </filterColumn>
      </autoFilter>
    </customSheetView>
    <customSheetView guid="{19CA8DDE-3405-4958-A7CC-477677D49CB1}" filter="1" showAutoFilter="1">
      <autoFilter ref="$A$1:$Y$52">
        <filterColumn colId="23">
          <filters/>
        </filterColumn>
      </autoFilter>
    </customSheetView>
    <customSheetView guid="{BC20F179-1CA4-441B-BC25-09EF0D7B2BC6}" filter="1" showAutoFilter="1">
      <autoFilter ref="$A$1:$Y$52"/>
    </customSheetView>
    <customSheetView guid="{0E6E0BB1-AC36-4E0B-B849-3AD66825461F}" filter="1" showAutoFilter="1">
      <autoFilter ref="$A$1:$Y$52">
        <filterColumn colId="3">
          <filters/>
        </filterColumn>
        <filterColumn colId="2">
          <filters>
            <filter val="Identificar"/>
          </filters>
        </filterColumn>
      </autoFilter>
    </customSheetView>
    <customSheetView guid="{11636223-2E09-4C35-811D-CBCBB8603A9A}" filter="1" showAutoFilter="1">
      <autoFilter ref="$A$1:$Y$52">
        <filterColumn colId="3">
          <filters/>
        </filterColumn>
      </autoFilter>
    </customSheetView>
    <customSheetView guid="{D1E60BFB-C73A-4E84-B638-D6490AAC62E2}" filter="1" showAutoFilter="1">
      <autoFilter ref="$D$1:$D$54"/>
    </customSheetView>
    <customSheetView guid="{8B6AE343-F138-4A9E-8E0A-2B8D4A621743}" filter="1" showAutoFilter="1">
      <autoFilter ref="$A$1:$Y$52">
        <filterColumn colId="3">
          <filters/>
        </filterColumn>
      </autoFilter>
    </customSheetView>
    <customSheetView guid="{AD2C18CE-7431-4070-92C5-E0658A545EA4}" filter="1" showAutoFilter="1">
      <autoFilter ref="$A$1:$Y$52">
        <filterColumn colId="3">
          <filters/>
        </filterColumn>
        <filterColumn colId="0">
          <customFilters>
            <customFilter val="*MyM-12*"/>
          </customFilters>
        </filterColumn>
      </autoFilter>
    </customSheetView>
    <customSheetView guid="{AED8C3B0-95CE-4934-85E5-789036095CCD}" filter="1" showAutoFilter="1">
      <autoFilter ref="$A$1:$Y$52">
        <filterColumn colId="3">
          <filters/>
        </filterColumn>
      </autoFilter>
    </customSheetView>
    <customSheetView guid="{B5085D8B-2DD2-46B1-BF04-6DFCCE34816C}" filter="1" showAutoFilter="1">
      <autoFilter ref="$A$1:$Y$52">
        <filterColumn colId="3">
          <filters/>
        </filterColumn>
      </autoFilter>
    </customSheetView>
    <customSheetView guid="{92F5BA74-C9EC-4D4C-8458-911BFE1F66C7}" filter="1" showAutoFilter="1">
      <autoFilter ref="$A$1:$Y$52">
        <filterColumn colId="3">
          <filters/>
        </filterColumn>
      </autoFilter>
    </customSheetView>
    <customSheetView guid="{8A7A2CEA-7E50-4D3F-B861-9F7459963DBC}" filter="1" showAutoFilter="1">
      <autoFilter ref="$A$1:$Y$52">
        <filterColumn colId="3">
          <filters/>
        </filterColumn>
      </autoFilter>
    </customSheetView>
    <customSheetView guid="{6FA6FAE0-D36D-4172-B6E0-3DE66439B60D}" filter="1" showAutoFilter="1">
      <autoFilter ref="$A$1:$Y$52">
        <filterColumn colId="3">
          <filters/>
        </filterColumn>
        <filterColumn colId="11">
          <filters/>
        </filterColumn>
      </autoFilter>
    </customSheetView>
    <customSheetView guid="{788FB027-59DA-4B19-BCA7-E8E1FA730353}" filter="1" showAutoFilter="1">
      <autoFilter ref="$A$1:$Y$52">
        <filterColumn colId="3">
          <filters/>
        </filterColumn>
      </autoFilter>
    </customSheetView>
    <customSheetView guid="{7953EB5D-BF3D-4F1E-B0AE-F00C4E2C6DF0}" filter="1" showAutoFilter="1">
      <autoFilter ref="$J$1:$J$21">
        <filterColumn colId="0">
          <filters/>
        </filterColumn>
      </autoFilter>
    </customSheetView>
    <customSheetView guid="{2D7E1F37-E0BD-4E5E-8086-B3E674C5F790}" filter="1" showAutoFilter="1">
      <autoFilter ref="$A$1:$Y$52">
        <filterColumn colId="2">
          <filters>
            <filter val="Identificar"/>
          </filters>
        </filterColumn>
        <filterColumn colId="3">
          <filters/>
        </filterColumn>
        <filterColumn colId="11">
          <filters/>
        </filterColumn>
      </autoFilter>
    </customSheetView>
    <customSheetView guid="{4A800E0A-F11A-4B12-A5F7-56B7BAABC594}" filter="1" showAutoFilter="1">
      <autoFilter ref="$A$1:$AA$52">
        <filterColumn colId="3">
          <filters/>
        </filterColumn>
      </autoFilter>
    </customSheetView>
    <customSheetView guid="{7A662821-C4A4-4F1D-9007-BAC965C5E116}" filter="1" showAutoFilter="1">
      <autoFilter ref="$A$1:$Y$52"/>
    </customSheetView>
    <customSheetView guid="{63E7EC11-0C9D-4A2F-950F-BC3C82DAA368}" filter="1" showAutoFilter="1">
      <autoFilter ref="$A$1:$Y$52"/>
    </customSheetView>
    <customSheetView guid="{C9996DB3-0A1D-4076-ACDE-DFA68ECD1696}" filter="1" showAutoFilter="1">
      <autoFilter ref="$B$1:$J$21"/>
    </customSheetView>
    <customSheetView guid="{372ECB93-FDC7-4B16-87BC-3510CCD2F147}" filter="1" showAutoFilter="1">
      <autoFilter ref="$A$1:$Y$52">
        <filterColumn colId="23">
          <filters/>
        </filterColumn>
      </autoFilter>
    </customSheetView>
    <customSheetView guid="{B2763F48-313C-4631-AC00-92106CAD6768}" filter="1" showAutoFilter="1">
      <autoFilter ref="$A$1:$AA$52">
        <filterColumn colId="3">
          <filters/>
        </filterColumn>
        <filterColumn colId="11">
          <filters blank="1"/>
        </filterColumn>
      </autoFilter>
    </customSheetView>
    <customSheetView guid="{17FE3B1C-4506-4847-A1F1-992C66CA9D8C}" filter="1" showAutoFilter="1">
      <autoFilter ref="$A$1:$AA$52">
        <filterColumn colId="3">
          <filters/>
        </filterColumn>
        <filterColumn colId="11">
          <filters/>
        </filterColumn>
      </autoFilter>
    </customSheetView>
    <customSheetView guid="{B3C69113-63E2-406F-A8DF-F088F1716D12}" filter="1" showAutoFilter="1">
      <autoFilter ref="$A$1:$Y$52">
        <filterColumn colId="3">
          <filters/>
        </filterColumn>
      </autoFilter>
    </customSheetView>
    <customSheetView guid="{B04BE1B4-7738-4C76-892A-FF937DCAFF93}" filter="1" showAutoFilter="1">
      <autoFilter ref="$A$1:$Y$52">
        <filterColumn colId="3">
          <filters/>
        </filterColumn>
        <filterColumn colId="0">
          <customFilters>
            <customFilter val="M5-G*"/>
          </customFilters>
        </filterColumn>
      </autoFilter>
    </customSheetView>
    <customSheetView guid="{B77A675B-598C-49F2-B802-01AE10505642}" filter="1" showAutoFilter="1">
      <autoFilter ref="$A$1:$Y$52">
        <filterColumn colId="23">
          <filters/>
        </filterColumn>
      </autoFilter>
    </customSheetView>
    <customSheetView guid="{1266DE14-263C-4F46-BBC4-D77E7EC9E019}" filter="1" showAutoFilter="1">
      <autoFilter ref="$A$1:$Y$52"/>
    </customSheetView>
    <customSheetView guid="{104E9868-B1B7-49AF-8119-2A1EE4901278}" filter="1" showAutoFilter="1">
      <autoFilter ref="$A$1:$Y$52">
        <filterColumn colId="3">
          <filters/>
        </filterColumn>
      </autoFilter>
    </customSheetView>
    <customSheetView guid="{A1FC52E3-71EA-4960-8A97-C9A230F36987}" filter="1" showAutoFilter="1">
      <autoFilter ref="$A$1:$Y$52">
        <filterColumn colId="24">
          <filters blank="1"/>
        </filterColumn>
        <filterColumn colId="23">
          <filters/>
        </filterColumn>
        <filterColumn colId="13">
          <filters blank="1"/>
        </filterColumn>
      </autoFilter>
    </customSheetView>
    <customSheetView guid="{3C78EAF1-1949-4F50-B71C-25A12CA02657}" filter="1" showAutoFilter="1">
      <autoFilter ref="$A$1:$Y$52">
        <filterColumn colId="3">
          <filters/>
        </filterColumn>
      </autoFilter>
    </customSheetView>
    <customSheetView guid="{C87879B8-F395-4D77-B20D-E00BE1F8ECF3}" filter="1" showAutoFilter="1">
      <autoFilter ref="$B$1:$P$52"/>
    </customSheetView>
    <customSheetView guid="{97D76B9A-82EB-459E-9113-EBC2171E82EE}" filter="1" showAutoFilter="1">
      <autoFilter ref="$A$1:$AA$52">
        <filterColumn colId="3">
          <filters/>
        </filterColumn>
        <filterColumn colId="11">
          <filters blank="1"/>
        </filterColumn>
      </autoFilter>
    </customSheetView>
    <customSheetView guid="{49BB8ABC-DDA0-4E6D-AE15-697CDFE3BD5E}" filter="1" showAutoFilter="1">
      <autoFilter ref="$A$1:$Y$52">
        <filterColumn colId="3">
          <filters/>
        </filterColumn>
      </autoFilter>
    </customSheetView>
    <customSheetView guid="{231B77E8-FAF6-4CF7-A99B-4C77177ADE72}" filter="1" showAutoFilter="1">
      <autoFilter ref="$A$1:$Y$52">
        <filterColumn colId="3">
          <filters/>
        </filterColumn>
        <filterColumn colId="2">
          <filters>
            <filter val="Identificar"/>
          </filters>
        </filterColumn>
      </autoFilter>
    </customSheetView>
    <customSheetView guid="{8179F480-877E-488F-8FEF-EBC2C7334C93}" filter="1" showAutoFilter="1">
      <autoFilter ref="$A$1:$AA$52">
        <filterColumn colId="3">
          <filters/>
        </filterColumn>
        <filterColumn colId="11">
          <filters blank="1"/>
        </filterColumn>
      </autoFilter>
    </customSheetView>
    <customSheetView guid="{805EA456-1739-4CE6-9006-96277A540C8A}" filter="1" showAutoFilter="1">
      <autoFilter ref="$A$1:$Y$52">
        <filterColumn colId="3">
          <filters/>
        </filterColumn>
      </autoFilter>
    </customSheetView>
    <customSheetView guid="{1FAFB953-8DFA-487C-AB3C-111653A51E87}" filter="1" showAutoFilter="1">
      <autoFilter ref="$F$1:$F$21"/>
    </customSheetView>
    <customSheetView guid="{8C6FDD8E-4736-40D5-B087-27D61432D282}" filter="1" showAutoFilter="1">
      <autoFilter ref="$A$1:$Y$52">
        <filterColumn colId="3">
          <filters/>
        </filterColumn>
        <filterColumn colId="2">
          <filters>
            <filter val="Identificar"/>
          </filters>
        </filterColumn>
      </autoFilter>
    </customSheetView>
    <customSheetView guid="{24F384A5-C374-418A-A647-4B8A5545D1D4}" filter="1" showAutoFilter="1">
      <autoFilter ref="$A$1:$AA$52">
        <filterColumn colId="3">
          <filters/>
        </filterColumn>
      </autoFilter>
    </customSheetView>
    <customSheetView guid="{6FB1C075-4C4C-4BCC-BF73-19C9C2F69B6E}" filter="1" showAutoFilter="1">
      <autoFilter ref="$J$1:$J$21">
        <filterColumn colId="0">
          <filters/>
        </filterColumn>
      </autoFilter>
    </customSheetView>
    <customSheetView guid="{49C6609A-25F0-457F-8D47-4DCCE90FD766}" filter="1" showAutoFilter="1">
      <autoFilter ref="$A$1:$Y$52">
        <filterColumn colId="3">
          <filters/>
        </filterColumn>
      </autoFilter>
    </customSheetView>
    <customSheetView guid="{225298E9-B85A-4B49-A7DB-83B36610277D}" filter="1" showAutoFilter="1">
      <autoFilter ref="$A$1:$Y$52">
        <filterColumn colId="3">
          <filters/>
        </filterColumn>
      </autoFilter>
    </customSheetView>
    <customSheetView guid="{6D56DDC8-16B8-4D02-8B65-9C5268C460E3}" filter="1" showAutoFilter="1">
      <autoFilter ref="$A$1:$Y$52">
        <filterColumn colId="3">
          <filters/>
        </filterColumn>
      </autoFilter>
    </customSheetView>
    <customSheetView guid="{6C2AD9D0-E715-465C-85FB-AB0F4A0EA252}" filter="1" showAutoFilter="1">
      <autoFilter ref="$A$1:$Y$59">
        <filterColumn colId="2">
          <filters>
            <filter val="Identificar"/>
          </filters>
        </filterColumn>
      </autoFilter>
    </customSheetView>
    <customSheetView guid="{9018AEC0-FC9F-4290-A507-A7F5BE1290B3}" filter="1" showAutoFilter="1">
      <autoFilter ref="$A$1:$Y$52">
        <filterColumn colId="3">
          <filters/>
        </filterColumn>
        <filterColumn colId="13">
          <filters blank="1"/>
        </filterColumn>
      </autoFilter>
    </customSheetView>
    <customSheetView guid="{1B4C19B8-5F1F-4A43-96A5-7CB3C445F85A}" filter="1" showAutoFilter="1">
      <autoFilter ref="$A$1:$Y$52">
        <filterColumn colId="3">
          <filters/>
        </filterColumn>
      </autoFilter>
    </customSheetView>
    <customSheetView guid="{43BC3FCD-60AC-4B6A-901E-F89411DFEE89}" filter="1" showAutoFilter="1">
      <autoFilter ref="$A$1:$AA$52">
        <filterColumn colId="3">
          <filters/>
        </filterColumn>
      </autoFilter>
    </customSheetView>
    <customSheetView guid="{6A99849B-C3A4-4617-A7FA-DD9ABA10116E}" filter="1" showAutoFilter="1">
      <autoFilter ref="$A$1:$Y$52">
        <filterColumn colId="16">
          <filters/>
        </filterColumn>
      </autoFilter>
    </customSheetView>
    <customSheetView guid="{EB9CBE21-1CEB-4D7F-BE00-BA32F1355EFC}" filter="1" showAutoFilter="1">
      <autoFilter ref="$A$1:$W$38"/>
    </customSheetView>
    <customSheetView guid="{0B1CB000-4192-403E-8E96-D7942EEE16A7}" filter="1" showAutoFilter="1">
      <autoFilter ref="$A$1:$Y$52">
        <filterColumn colId="3">
          <filters/>
        </filterColumn>
      </autoFilter>
    </customSheetView>
    <customSheetView guid="{78E8F04D-4179-48E4-BF23-B1AE52A25294}" filter="1" showAutoFilter="1">
      <autoFilter ref="$A$1:$Y$52">
        <filterColumn colId="3">
          <filters/>
        </filterColumn>
      </autoFilter>
    </customSheetView>
  </customSheetViews>
  <conditionalFormatting sqref="U55:U59">
    <cfRule type="expression" dxfId="1" priority="1">
      <formula>#REF!="TE + hint"</formula>
    </cfRule>
  </conditionalFormatting>
  <conditionalFormatting sqref="T55:T59">
    <cfRule type="expression" dxfId="1" priority="2">
      <formula>#REF!="TE + hint"</formula>
    </cfRule>
  </conditionalFormatting>
  <conditionalFormatting sqref="AB55:AB59">
    <cfRule type="cellIs" dxfId="12" priority="3" operator="equal">
      <formula>"Feedback"</formula>
    </cfRule>
  </conditionalFormatting>
  <conditionalFormatting sqref="AB55:AB59">
    <cfRule type="cellIs" dxfId="11" priority="4" operator="equal">
      <formula>"Total"</formula>
    </cfRule>
  </conditionalFormatting>
  <conditionalFormatting sqref="V55:V59">
    <cfRule type="expression" dxfId="1" priority="5">
      <formula>#REF!="TE + hint"</formula>
    </cfRule>
  </conditionalFormatting>
  <conditionalFormatting sqref="S55:S59">
    <cfRule type="expression" dxfId="1" priority="6">
      <formula>#REF!="TE + hint"</formula>
    </cfRule>
  </conditionalFormatting>
  <conditionalFormatting sqref="R55:R59">
    <cfRule type="expression" dxfId="1" priority="7">
      <formula>#REF!="TE + hint"</formula>
    </cfRule>
  </conditionalFormatting>
  <conditionalFormatting sqref="Q55:Q59">
    <cfRule type="expression" dxfId="1" priority="8">
      <formula>#REF!="TE + hint"</formula>
    </cfRule>
  </conditionalFormatting>
  <conditionalFormatting sqref="N55:N59">
    <cfRule type="expression" dxfId="1" priority="9">
      <formula>#REF!="Scaff"</formula>
    </cfRule>
  </conditionalFormatting>
  <conditionalFormatting sqref="M55:M59">
    <cfRule type="expression" dxfId="1" priority="10">
      <formula>#REF!="Scaff"</formula>
    </cfRule>
  </conditionalFormatting>
  <conditionalFormatting sqref="E55:E59">
    <cfRule type="cellIs" dxfId="13" priority="11" operator="equal">
      <formula>"Sí"</formula>
    </cfRule>
  </conditionalFormatting>
  <conditionalFormatting sqref="D55:D59">
    <cfRule type="cellIs" dxfId="10" priority="12" operator="equal">
      <formula>"No hacer"</formula>
    </cfRule>
  </conditionalFormatting>
  <conditionalFormatting sqref="D55:D59">
    <cfRule type="cellIs" dxfId="9" priority="13" operator="equal">
      <formula>"JSON con imagen"</formula>
    </cfRule>
  </conditionalFormatting>
  <conditionalFormatting sqref="D55:D59">
    <cfRule type="cellIs" dxfId="8" priority="14" operator="equal">
      <formula>"JSON sin imagen"</formula>
    </cfRule>
  </conditionalFormatting>
  <conditionalFormatting sqref="D55:D59">
    <cfRule type="cellIs" dxfId="7" priority="15" operator="equal">
      <formula>"Ortografía+cast"</formula>
    </cfRule>
  </conditionalFormatting>
  <conditionalFormatting sqref="D55:D59">
    <cfRule type="cellIs" dxfId="6" priority="16" operator="equal">
      <formula>"Pendiente de revisión"</formula>
    </cfRule>
  </conditionalFormatting>
  <conditionalFormatting sqref="D55:D59">
    <cfRule type="cellIs" dxfId="5" priority="17" operator="equal">
      <formula>"JSON revisado"</formula>
    </cfRule>
  </conditionalFormatting>
  <conditionalFormatting sqref="C55:C59">
    <cfRule type="cellIs" dxfId="4" priority="18" operator="equal">
      <formula>"Aplicar"</formula>
    </cfRule>
  </conditionalFormatting>
  <conditionalFormatting sqref="C55:C59">
    <cfRule type="cellIs" dxfId="3" priority="19" operator="equal">
      <formula>"Evocar"</formula>
    </cfRule>
  </conditionalFormatting>
  <conditionalFormatting sqref="C55:C59">
    <cfRule type="cellIs" dxfId="2" priority="20" operator="equal">
      <formula>"Identificar"</formula>
    </cfRule>
  </conditionalFormatting>
  <conditionalFormatting sqref="M53:M54">
    <cfRule type="expression" dxfId="1" priority="21">
      <formula>#REF!="Scaff"</formula>
    </cfRule>
  </conditionalFormatting>
  <conditionalFormatting sqref="Q53:Q54">
    <cfRule type="expression" dxfId="1" priority="22">
      <formula>#REF!="TE + hint"</formula>
    </cfRule>
  </conditionalFormatting>
  <conditionalFormatting sqref="R53:R54">
    <cfRule type="expression" dxfId="1" priority="23">
      <formula>#REF!="TE + hint"</formula>
    </cfRule>
  </conditionalFormatting>
  <conditionalFormatting sqref="S53:S54">
    <cfRule type="expression" dxfId="1" priority="24">
      <formula>#REF!="TE + hint"</formula>
    </cfRule>
  </conditionalFormatting>
  <conditionalFormatting sqref="C53:C54">
    <cfRule type="cellIs" dxfId="2" priority="25" operator="equal">
      <formula>"Identificar"</formula>
    </cfRule>
  </conditionalFormatting>
  <conditionalFormatting sqref="C53:C54">
    <cfRule type="cellIs" dxfId="3" priority="26" operator="equal">
      <formula>"Evocar"</formula>
    </cfRule>
  </conditionalFormatting>
  <conditionalFormatting sqref="C53:C54">
    <cfRule type="cellIs" dxfId="4" priority="27" operator="equal">
      <formula>"Aplicar"</formula>
    </cfRule>
  </conditionalFormatting>
  <conditionalFormatting sqref="A53:A54">
    <cfRule type="expression" dxfId="0" priority="28">
      <formula>AC53="BNCC"</formula>
    </cfRule>
  </conditionalFormatting>
  <conditionalFormatting sqref="D53:D54">
    <cfRule type="cellIs" dxfId="5" priority="29" operator="equal">
      <formula>"JSON revisado"</formula>
    </cfRule>
  </conditionalFormatting>
  <conditionalFormatting sqref="D53:D54">
    <cfRule type="cellIs" dxfId="6" priority="30" operator="equal">
      <formula>"Pendiente de revisión"</formula>
    </cfRule>
  </conditionalFormatting>
  <conditionalFormatting sqref="D53:D54">
    <cfRule type="cellIs" dxfId="7" priority="31" operator="equal">
      <formula>"Ortografía+cast"</formula>
    </cfRule>
  </conditionalFormatting>
  <conditionalFormatting sqref="D53:D54">
    <cfRule type="cellIs" dxfId="8" priority="32" operator="equal">
      <formula>"JSON sin imagen"</formula>
    </cfRule>
  </conditionalFormatting>
  <conditionalFormatting sqref="D53:D54">
    <cfRule type="cellIs" dxfId="9" priority="33" operator="equal">
      <formula>"JSON con imagen"</formula>
    </cfRule>
  </conditionalFormatting>
  <conditionalFormatting sqref="D53:D54">
    <cfRule type="cellIs" dxfId="10" priority="34" operator="equal">
      <formula>"No hacer"</formula>
    </cfRule>
  </conditionalFormatting>
  <conditionalFormatting sqref="N53:N54">
    <cfRule type="expression" dxfId="1" priority="35">
      <formula>#REF!="Scaff"</formula>
    </cfRule>
  </conditionalFormatting>
  <conditionalFormatting sqref="E53:E54">
    <cfRule type="cellIs" dxfId="13" priority="36" operator="equal">
      <formula>"Sí"</formula>
    </cfRule>
  </conditionalFormatting>
  <conditionalFormatting sqref="U53:U54">
    <cfRule type="expression" dxfId="1" priority="37">
      <formula>#REF!="TE + hint"</formula>
    </cfRule>
  </conditionalFormatting>
  <conditionalFormatting sqref="T53:T54">
    <cfRule type="expression" dxfId="1" priority="38">
      <formula>#REF!="TE + hint"</formula>
    </cfRule>
  </conditionalFormatting>
  <conditionalFormatting sqref="V53:V54">
    <cfRule type="expression" dxfId="1" priority="39">
      <formula>#REF!="TE + hint"</formula>
    </cfRule>
  </conditionalFormatting>
  <conditionalFormatting sqref="AB53:AB54">
    <cfRule type="cellIs" dxfId="11" priority="40" operator="equal">
      <formula>"Total"</formula>
    </cfRule>
  </conditionalFormatting>
  <conditionalFormatting sqref="AB53:AB54">
    <cfRule type="cellIs" dxfId="12" priority="41" operator="equal">
      <formula>"Feedback"</formula>
    </cfRule>
  </conditionalFormatting>
  <conditionalFormatting sqref="A38">
    <cfRule type="expression" dxfId="0" priority="42">
      <formula>AC38="BNCC"</formula>
    </cfRule>
  </conditionalFormatting>
  <conditionalFormatting sqref="D28:D29">
    <cfRule type="cellIs" dxfId="5" priority="43" operator="equal">
      <formula>"JSON revisado"</formula>
    </cfRule>
  </conditionalFormatting>
  <conditionalFormatting sqref="D28:D29">
    <cfRule type="cellIs" dxfId="8" priority="44" operator="equal">
      <formula>"JSON sin imagen"</formula>
    </cfRule>
  </conditionalFormatting>
  <conditionalFormatting sqref="D28:D29">
    <cfRule type="cellIs" dxfId="9" priority="45" operator="equal">
      <formula>"JSON con imagen"</formula>
    </cfRule>
  </conditionalFormatting>
  <conditionalFormatting sqref="E28:E29">
    <cfRule type="cellIs" dxfId="13" priority="46" operator="equal">
      <formula>"Sí"</formula>
    </cfRule>
  </conditionalFormatting>
  <conditionalFormatting sqref="C1:C52">
    <cfRule type="cellIs" dxfId="2" priority="47" operator="equal">
      <formula>"Identificar"</formula>
    </cfRule>
  </conditionalFormatting>
  <conditionalFormatting sqref="C1:C52">
    <cfRule type="cellIs" dxfId="3" priority="48" operator="equal">
      <formula>"Evocar"</formula>
    </cfRule>
  </conditionalFormatting>
  <conditionalFormatting sqref="C1:C52">
    <cfRule type="cellIs" dxfId="4" priority="49" operator="equal">
      <formula>"Aplicar"</formula>
    </cfRule>
  </conditionalFormatting>
  <conditionalFormatting sqref="D1:D52">
    <cfRule type="cellIs" dxfId="16" priority="50" operator="equal">
      <formula>"JSON revisado"</formula>
    </cfRule>
  </conditionalFormatting>
  <conditionalFormatting sqref="D1:D52">
    <cfRule type="cellIs" dxfId="6" priority="51" operator="equal">
      <formula>"Pendiente de revisión"</formula>
    </cfRule>
  </conditionalFormatting>
  <conditionalFormatting sqref="D1:D52">
    <cfRule type="cellIs" dxfId="7"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10" priority="55" operator="equal">
      <formula>"No hacer"</formula>
    </cfRule>
  </conditionalFormatting>
  <conditionalFormatting sqref="M2:M3 M6:M52 N9">
    <cfRule type="expression" dxfId="1" priority="56">
      <formula>L:L="Scaff"</formula>
    </cfRule>
  </conditionalFormatting>
  <conditionalFormatting sqref="N2:N3 N6:N52">
    <cfRule type="expression" dxfId="1" priority="57">
      <formula>L:L="Scaff"</formula>
    </cfRule>
  </conditionalFormatting>
  <conditionalFormatting sqref="Q2:Q52">
    <cfRule type="expression" dxfId="1" priority="58">
      <formula>L:L="TE + hint"</formula>
    </cfRule>
  </conditionalFormatting>
  <conditionalFormatting sqref="R2:R52">
    <cfRule type="expression" dxfId="1" priority="59">
      <formula>L:L="TE + hint"</formula>
    </cfRule>
  </conditionalFormatting>
  <conditionalFormatting sqref="S2:S52">
    <cfRule type="expression" dxfId="1" priority="60">
      <formula>L:L="TE + hint"</formula>
    </cfRule>
  </conditionalFormatting>
  <conditionalFormatting sqref="T2:T52">
    <cfRule type="expression" dxfId="1" priority="61">
      <formula>L:L="TE + hint"</formula>
    </cfRule>
  </conditionalFormatting>
  <conditionalFormatting sqref="U2:U52">
    <cfRule type="expression" dxfId="1" priority="62">
      <formula>L:L="TE + hint"</formula>
    </cfRule>
  </conditionalFormatting>
  <conditionalFormatting sqref="V2:V52">
    <cfRule type="expression" dxfId="1" priority="63">
      <formula>L:L="TE + hint"</formula>
    </cfRule>
  </conditionalFormatting>
  <conditionalFormatting sqref="AA2:AB52">
    <cfRule type="cellIs" dxfId="11" priority="64" operator="equal">
      <formula>"Total"</formula>
    </cfRule>
  </conditionalFormatting>
  <conditionalFormatting sqref="AA2:AB52">
    <cfRule type="cellIs" dxfId="12"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3618</v>
      </c>
      <c r="B1" s="2" t="s">
        <v>1</v>
      </c>
      <c r="C1" s="1" t="s">
        <v>3619</v>
      </c>
      <c r="D1" s="107" t="s">
        <v>3620</v>
      </c>
      <c r="E1" s="107" t="s">
        <v>3621</v>
      </c>
      <c r="F1" s="108" t="s">
        <v>3622</v>
      </c>
      <c r="G1" s="109" t="s">
        <v>3</v>
      </c>
      <c r="H1" s="110" t="s">
        <v>3623</v>
      </c>
      <c r="I1" s="110" t="s">
        <v>3624</v>
      </c>
      <c r="J1" s="111" t="s">
        <v>3625</v>
      </c>
      <c r="K1" s="112" t="str">
        <f>CONCATENATE("Pendiente de dibujar: ",COUNTIF(G:G,"=Pendiente de dibujar"))</f>
        <v>Pendiente de dibujar: 0</v>
      </c>
      <c r="L1" s="113" t="str">
        <f>CONCATENATE("Pendiente de revisar: ",COUNTIF(G:G,"=Pendiente de revisar"))</f>
        <v>Pendiente de revisar: 0</v>
      </c>
      <c r="M1" s="114" t="str">
        <f>CONCATENATE("Pendiente de corrección: ",COUNTIF(G:G,"=Pendiente de corrección"))</f>
        <v>Pendiente de corrección: 0</v>
      </c>
      <c r="N1" s="115" t="str">
        <f>CONCATENATE("OK: ",COUNTIF(G:G,"=OK"))</f>
        <v>OK: 443</v>
      </c>
      <c r="O1" s="68"/>
      <c r="P1" s="68"/>
      <c r="Q1" s="68"/>
      <c r="R1" s="68"/>
      <c r="S1" s="68"/>
      <c r="T1" s="68"/>
      <c r="U1" s="68"/>
      <c r="V1" s="68"/>
      <c r="W1" s="68"/>
      <c r="X1" s="68"/>
      <c r="Y1" s="68"/>
      <c r="Z1" s="68"/>
    </row>
    <row r="2">
      <c r="A2" s="9" t="s">
        <v>3626</v>
      </c>
      <c r="B2" s="23" t="s">
        <v>3627</v>
      </c>
      <c r="C2" s="22"/>
      <c r="D2" s="22"/>
      <c r="E2" s="41" t="s">
        <v>3628</v>
      </c>
      <c r="F2" s="116" t="s">
        <v>3629</v>
      </c>
      <c r="G2" s="117" t="s">
        <v>3630</v>
      </c>
      <c r="H2" s="9" t="s">
        <v>3631</v>
      </c>
      <c r="I2" s="118" t="s">
        <v>3632</v>
      </c>
      <c r="J2" s="119" t="s">
        <v>3633</v>
      </c>
      <c r="K2" s="68"/>
      <c r="L2" s="68"/>
      <c r="M2" s="68"/>
      <c r="N2" s="68"/>
      <c r="O2" s="68"/>
      <c r="P2" s="68"/>
      <c r="Q2" s="68"/>
      <c r="R2" s="68"/>
      <c r="S2" s="68"/>
      <c r="T2" s="68"/>
      <c r="U2" s="68"/>
      <c r="V2" s="68"/>
      <c r="W2" s="68"/>
      <c r="X2" s="68"/>
      <c r="Y2" s="68"/>
      <c r="Z2" s="68"/>
    </row>
    <row r="3">
      <c r="A3" s="9" t="s">
        <v>3626</v>
      </c>
      <c r="B3" s="23" t="s">
        <v>3627</v>
      </c>
      <c r="C3" s="22"/>
      <c r="D3" s="22"/>
      <c r="E3" s="9" t="s">
        <v>3634</v>
      </c>
      <c r="F3" s="116" t="s">
        <v>3635</v>
      </c>
      <c r="G3" s="117" t="s">
        <v>3630</v>
      </c>
      <c r="H3" s="9" t="s">
        <v>3636</v>
      </c>
      <c r="I3" s="118"/>
      <c r="J3" s="119" t="s">
        <v>3637</v>
      </c>
      <c r="K3" s="68"/>
      <c r="L3" s="68"/>
      <c r="M3" s="68"/>
      <c r="N3" s="68"/>
      <c r="O3" s="68"/>
      <c r="P3" s="68"/>
      <c r="Q3" s="68"/>
      <c r="R3" s="68"/>
      <c r="S3" s="68"/>
      <c r="T3" s="68"/>
      <c r="U3" s="68"/>
      <c r="V3" s="68"/>
      <c r="W3" s="68"/>
      <c r="X3" s="68"/>
      <c r="Y3" s="68"/>
      <c r="Z3" s="68"/>
    </row>
    <row r="4">
      <c r="A4" s="9" t="s">
        <v>3626</v>
      </c>
      <c r="B4" s="23" t="s">
        <v>3638</v>
      </c>
      <c r="C4" s="22"/>
      <c r="D4" s="22"/>
      <c r="E4" s="41" t="s">
        <v>3628</v>
      </c>
      <c r="F4" s="116" t="s">
        <v>3639</v>
      </c>
      <c r="G4" s="117" t="s">
        <v>3630</v>
      </c>
      <c r="H4" s="9" t="s">
        <v>3640</v>
      </c>
      <c r="I4" s="68"/>
      <c r="J4" s="120" t="s">
        <v>3641</v>
      </c>
      <c r="K4" s="68"/>
      <c r="L4" s="68"/>
      <c r="M4" s="68"/>
      <c r="N4" s="68"/>
      <c r="O4" s="68"/>
      <c r="P4" s="68"/>
      <c r="Q4" s="68"/>
      <c r="R4" s="68"/>
      <c r="S4" s="68"/>
      <c r="T4" s="68"/>
      <c r="U4" s="68"/>
      <c r="V4" s="68"/>
      <c r="W4" s="68"/>
      <c r="X4" s="68"/>
      <c r="Y4" s="68"/>
      <c r="Z4" s="68"/>
    </row>
    <row r="5">
      <c r="A5" s="9" t="s">
        <v>3626</v>
      </c>
      <c r="B5" s="23" t="s">
        <v>3638</v>
      </c>
      <c r="C5" s="22"/>
      <c r="D5" s="22"/>
      <c r="E5" s="41" t="s">
        <v>3628</v>
      </c>
      <c r="F5" s="116" t="s">
        <v>3639</v>
      </c>
      <c r="G5" s="117" t="s">
        <v>3630</v>
      </c>
      <c r="H5" s="9" t="s">
        <v>3642</v>
      </c>
      <c r="I5" s="68"/>
      <c r="J5" s="120" t="s">
        <v>3643</v>
      </c>
      <c r="K5" s="68"/>
      <c r="L5" s="68"/>
      <c r="M5" s="68"/>
      <c r="N5" s="68"/>
      <c r="O5" s="68"/>
      <c r="P5" s="68"/>
      <c r="Q5" s="68"/>
      <c r="R5" s="68"/>
      <c r="S5" s="68"/>
      <c r="T5" s="68"/>
      <c r="U5" s="68"/>
      <c r="V5" s="68"/>
      <c r="W5" s="68"/>
      <c r="X5" s="68"/>
      <c r="Y5" s="68"/>
      <c r="Z5" s="68"/>
    </row>
    <row r="6">
      <c r="A6" s="9" t="s">
        <v>3626</v>
      </c>
      <c r="B6" s="23" t="s">
        <v>3638</v>
      </c>
      <c r="C6" s="22"/>
      <c r="D6" s="22"/>
      <c r="E6" s="41" t="s">
        <v>3628</v>
      </c>
      <c r="F6" s="116" t="s">
        <v>3644</v>
      </c>
      <c r="G6" s="117" t="s">
        <v>3630</v>
      </c>
      <c r="H6" s="9" t="s">
        <v>3645</v>
      </c>
      <c r="I6" s="68"/>
      <c r="J6" s="120" t="s">
        <v>3646</v>
      </c>
      <c r="K6" s="68"/>
      <c r="L6" s="68"/>
      <c r="M6" s="68"/>
      <c r="N6" s="68"/>
      <c r="O6" s="68"/>
      <c r="P6" s="68"/>
      <c r="Q6" s="68"/>
      <c r="R6" s="68"/>
      <c r="S6" s="68"/>
      <c r="T6" s="68"/>
      <c r="U6" s="68"/>
      <c r="V6" s="68"/>
      <c r="W6" s="68"/>
      <c r="X6" s="68"/>
      <c r="Y6" s="68"/>
      <c r="Z6" s="68"/>
    </row>
    <row r="7">
      <c r="A7" s="9" t="s">
        <v>3626</v>
      </c>
      <c r="B7" s="23" t="s">
        <v>3638</v>
      </c>
      <c r="C7" s="22"/>
      <c r="D7" s="22"/>
      <c r="E7" s="41" t="s">
        <v>3628</v>
      </c>
      <c r="F7" s="116" t="s">
        <v>3644</v>
      </c>
      <c r="G7" s="117" t="s">
        <v>3630</v>
      </c>
      <c r="H7" s="9" t="s">
        <v>3647</v>
      </c>
      <c r="I7" s="68"/>
      <c r="J7" s="120" t="s">
        <v>3648</v>
      </c>
      <c r="K7" s="68"/>
      <c r="L7" s="68"/>
      <c r="M7" s="68"/>
      <c r="N7" s="68"/>
      <c r="O7" s="68"/>
      <c r="P7" s="68"/>
      <c r="Q7" s="68"/>
      <c r="R7" s="68"/>
      <c r="S7" s="68"/>
      <c r="T7" s="68"/>
      <c r="U7" s="68"/>
      <c r="V7" s="68"/>
      <c r="W7" s="68"/>
      <c r="X7" s="68"/>
      <c r="Y7" s="68"/>
      <c r="Z7" s="68"/>
    </row>
    <row r="8">
      <c r="A8" s="9" t="s">
        <v>3626</v>
      </c>
      <c r="B8" s="23" t="s">
        <v>3638</v>
      </c>
      <c r="C8" s="22"/>
      <c r="D8" s="22"/>
      <c r="E8" s="41" t="s">
        <v>3628</v>
      </c>
      <c r="F8" s="116" t="s">
        <v>3649</v>
      </c>
      <c r="G8" s="117" t="s">
        <v>3630</v>
      </c>
      <c r="H8" s="9" t="s">
        <v>3650</v>
      </c>
      <c r="I8" s="68"/>
      <c r="J8" s="120" t="s">
        <v>3651</v>
      </c>
      <c r="K8" s="68"/>
      <c r="L8" s="68"/>
      <c r="M8" s="68"/>
      <c r="N8" s="68"/>
      <c r="O8" s="68"/>
      <c r="P8" s="68"/>
      <c r="Q8" s="68"/>
      <c r="R8" s="68"/>
      <c r="S8" s="68"/>
      <c r="T8" s="68"/>
      <c r="U8" s="68"/>
      <c r="V8" s="68"/>
      <c r="W8" s="68"/>
      <c r="X8" s="68"/>
      <c r="Y8" s="68"/>
      <c r="Z8" s="68"/>
    </row>
    <row r="9">
      <c r="A9" s="9" t="s">
        <v>3626</v>
      </c>
      <c r="B9" s="23" t="s">
        <v>3638</v>
      </c>
      <c r="C9" s="22"/>
      <c r="D9" s="22"/>
      <c r="E9" s="41" t="s">
        <v>3628</v>
      </c>
      <c r="F9" s="116" t="s">
        <v>3649</v>
      </c>
      <c r="G9" s="117" t="s">
        <v>3630</v>
      </c>
      <c r="H9" s="9" t="s">
        <v>3652</v>
      </c>
      <c r="I9" s="68"/>
      <c r="J9" s="119" t="s">
        <v>3653</v>
      </c>
      <c r="K9" s="68"/>
      <c r="L9" s="68"/>
      <c r="M9" s="68"/>
      <c r="N9" s="68"/>
      <c r="O9" s="68"/>
      <c r="P9" s="68"/>
      <c r="Q9" s="68"/>
      <c r="R9" s="68"/>
      <c r="S9" s="68"/>
      <c r="T9" s="68"/>
      <c r="U9" s="68"/>
      <c r="V9" s="68"/>
      <c r="W9" s="68"/>
      <c r="X9" s="68"/>
      <c r="Y9" s="68"/>
      <c r="Z9" s="68"/>
    </row>
    <row r="10">
      <c r="A10" s="9" t="s">
        <v>3654</v>
      </c>
      <c r="B10" s="23" t="s">
        <v>3655</v>
      </c>
      <c r="C10" s="22"/>
      <c r="D10" s="22"/>
      <c r="E10" s="41" t="s">
        <v>3656</v>
      </c>
      <c r="F10" s="116" t="s">
        <v>3657</v>
      </c>
      <c r="G10" s="117" t="s">
        <v>3630</v>
      </c>
      <c r="H10" s="9" t="s">
        <v>3658</v>
      </c>
      <c r="I10" s="22" t="s">
        <v>3659</v>
      </c>
      <c r="J10" s="119" t="s">
        <v>3660</v>
      </c>
      <c r="K10" s="68"/>
      <c r="L10" s="68"/>
      <c r="M10" s="68"/>
      <c r="N10" s="68"/>
      <c r="O10" s="68"/>
      <c r="P10" s="68"/>
      <c r="Q10" s="68"/>
      <c r="R10" s="68"/>
      <c r="S10" s="68"/>
      <c r="T10" s="68"/>
      <c r="U10" s="68"/>
      <c r="V10" s="68"/>
      <c r="W10" s="68"/>
      <c r="X10" s="68"/>
      <c r="Y10" s="68"/>
      <c r="Z10" s="68"/>
    </row>
    <row r="11">
      <c r="A11" s="9" t="s">
        <v>3654</v>
      </c>
      <c r="B11" s="23" t="s">
        <v>3655</v>
      </c>
      <c r="C11" s="22"/>
      <c r="D11" s="22"/>
      <c r="E11" s="9" t="s">
        <v>3661</v>
      </c>
      <c r="F11" s="116" t="s">
        <v>3662</v>
      </c>
      <c r="G11" s="117" t="s">
        <v>3630</v>
      </c>
      <c r="H11" s="9" t="s">
        <v>3663</v>
      </c>
      <c r="I11" s="22"/>
      <c r="J11" s="119" t="s">
        <v>3664</v>
      </c>
      <c r="K11" s="68"/>
      <c r="L11" s="68"/>
      <c r="M11" s="68"/>
      <c r="N11" s="68"/>
      <c r="O11" s="68"/>
      <c r="P11" s="68"/>
      <c r="Q11" s="68"/>
      <c r="R11" s="68"/>
      <c r="S11" s="68"/>
      <c r="T11" s="68"/>
      <c r="U11" s="68"/>
      <c r="V11" s="68"/>
      <c r="W11" s="68"/>
      <c r="X11" s="68"/>
      <c r="Y11" s="68"/>
      <c r="Z11" s="68"/>
    </row>
    <row r="12">
      <c r="A12" s="9" t="s">
        <v>3654</v>
      </c>
      <c r="B12" s="23" t="s">
        <v>3655</v>
      </c>
      <c r="C12" s="22"/>
      <c r="D12" s="22"/>
      <c r="E12" s="41" t="s">
        <v>3656</v>
      </c>
      <c r="F12" s="116" t="s">
        <v>3665</v>
      </c>
      <c r="G12" s="117" t="s">
        <v>3630</v>
      </c>
      <c r="H12" s="9" t="s">
        <v>3666</v>
      </c>
      <c r="I12" s="22"/>
      <c r="J12" s="119" t="s">
        <v>3667</v>
      </c>
      <c r="K12" s="68"/>
      <c r="L12" s="68"/>
      <c r="M12" s="68"/>
      <c r="N12" s="68"/>
      <c r="O12" s="68"/>
      <c r="P12" s="68"/>
      <c r="Q12" s="68"/>
      <c r="R12" s="68"/>
      <c r="S12" s="68"/>
      <c r="T12" s="68"/>
      <c r="U12" s="68"/>
      <c r="V12" s="68"/>
      <c r="W12" s="68"/>
      <c r="X12" s="68"/>
      <c r="Y12" s="68"/>
      <c r="Z12" s="68"/>
    </row>
    <row r="13" ht="87.75" customHeight="1">
      <c r="A13" s="9" t="s">
        <v>3654</v>
      </c>
      <c r="B13" s="23" t="s">
        <v>3668</v>
      </c>
      <c r="C13" s="22"/>
      <c r="D13" s="22"/>
      <c r="E13" s="41" t="s">
        <v>3656</v>
      </c>
      <c r="F13" s="116" t="s">
        <v>3669</v>
      </c>
      <c r="G13" s="117" t="s">
        <v>3630</v>
      </c>
      <c r="H13" s="9" t="s">
        <v>3670</v>
      </c>
      <c r="I13" s="68"/>
      <c r="J13" s="120" t="s">
        <v>3671</v>
      </c>
      <c r="K13" s="68"/>
      <c r="L13" s="68"/>
      <c r="M13" s="68"/>
      <c r="N13" s="68"/>
      <c r="O13" s="68"/>
      <c r="P13" s="68"/>
      <c r="Q13" s="68"/>
      <c r="R13" s="68"/>
      <c r="S13" s="68"/>
      <c r="T13" s="68"/>
      <c r="U13" s="68"/>
      <c r="V13" s="68"/>
      <c r="W13" s="68"/>
      <c r="X13" s="68"/>
      <c r="Y13" s="68"/>
      <c r="Z13" s="68"/>
    </row>
    <row r="14" ht="87.75" customHeight="1">
      <c r="A14" s="9" t="s">
        <v>3654</v>
      </c>
      <c r="B14" s="23" t="s">
        <v>3668</v>
      </c>
      <c r="C14" s="22"/>
      <c r="D14" s="22"/>
      <c r="E14" s="41" t="s">
        <v>3656</v>
      </c>
      <c r="F14" s="116" t="s">
        <v>3669</v>
      </c>
      <c r="G14" s="117" t="s">
        <v>3630</v>
      </c>
      <c r="H14" s="9" t="s">
        <v>3672</v>
      </c>
      <c r="I14" s="68"/>
      <c r="J14" s="120" t="s">
        <v>3673</v>
      </c>
      <c r="K14" s="68"/>
      <c r="L14" s="68"/>
      <c r="M14" s="68"/>
      <c r="N14" s="68"/>
      <c r="O14" s="68"/>
      <c r="P14" s="68"/>
      <c r="Q14" s="68"/>
      <c r="R14" s="68"/>
      <c r="S14" s="68"/>
      <c r="T14" s="68"/>
      <c r="U14" s="68"/>
      <c r="V14" s="68"/>
      <c r="W14" s="68"/>
      <c r="X14" s="68"/>
      <c r="Y14" s="68"/>
      <c r="Z14" s="68"/>
    </row>
    <row r="15" ht="87.75" customHeight="1">
      <c r="A15" s="9" t="s">
        <v>3654</v>
      </c>
      <c r="B15" s="23" t="s">
        <v>3668</v>
      </c>
      <c r="C15" s="22"/>
      <c r="D15" s="22"/>
      <c r="E15" s="41" t="s">
        <v>3656</v>
      </c>
      <c r="F15" s="116" t="s">
        <v>3674</v>
      </c>
      <c r="G15" s="117" t="s">
        <v>3630</v>
      </c>
      <c r="H15" s="9" t="s">
        <v>3675</v>
      </c>
      <c r="I15" s="68"/>
      <c r="J15" s="120" t="s">
        <v>3676</v>
      </c>
      <c r="K15" s="68"/>
      <c r="L15" s="68"/>
      <c r="M15" s="68"/>
      <c r="N15" s="68"/>
      <c r="O15" s="68"/>
      <c r="P15" s="68"/>
      <c r="Q15" s="68"/>
      <c r="R15" s="68"/>
      <c r="S15" s="68"/>
      <c r="T15" s="68"/>
      <c r="U15" s="68"/>
      <c r="V15" s="68"/>
      <c r="W15" s="68"/>
      <c r="X15" s="68"/>
      <c r="Y15" s="68"/>
      <c r="Z15" s="68"/>
    </row>
    <row r="16" ht="87.75" customHeight="1">
      <c r="A16" s="9" t="s">
        <v>3654</v>
      </c>
      <c r="B16" s="23" t="s">
        <v>3668</v>
      </c>
      <c r="C16" s="22"/>
      <c r="D16" s="22"/>
      <c r="E16" s="41" t="s">
        <v>3656</v>
      </c>
      <c r="F16" s="116" t="s">
        <v>3674</v>
      </c>
      <c r="G16" s="117" t="s">
        <v>3630</v>
      </c>
      <c r="H16" s="9" t="s">
        <v>3677</v>
      </c>
      <c r="I16" s="68"/>
      <c r="J16" s="120" t="s">
        <v>3678</v>
      </c>
      <c r="K16" s="68"/>
      <c r="L16" s="68"/>
      <c r="M16" s="68"/>
      <c r="N16" s="68"/>
      <c r="O16" s="68"/>
      <c r="P16" s="68"/>
      <c r="Q16" s="68"/>
      <c r="R16" s="68"/>
      <c r="S16" s="68"/>
      <c r="T16" s="68"/>
      <c r="U16" s="68"/>
      <c r="V16" s="68"/>
      <c r="W16" s="68"/>
      <c r="X16" s="68"/>
      <c r="Y16" s="68"/>
      <c r="Z16" s="68"/>
    </row>
    <row r="17" ht="87.75" customHeight="1">
      <c r="A17" s="9" t="s">
        <v>3654</v>
      </c>
      <c r="B17" s="23" t="s">
        <v>3668</v>
      </c>
      <c r="C17" s="22"/>
      <c r="D17" s="22"/>
      <c r="E17" s="41" t="s">
        <v>3656</v>
      </c>
      <c r="F17" s="116" t="s">
        <v>3679</v>
      </c>
      <c r="G17" s="117" t="s">
        <v>3630</v>
      </c>
      <c r="H17" s="9" t="s">
        <v>3680</v>
      </c>
      <c r="I17" s="68"/>
      <c r="J17" s="120" t="s">
        <v>3681</v>
      </c>
      <c r="K17" s="68"/>
      <c r="L17" s="68"/>
      <c r="M17" s="68"/>
      <c r="N17" s="68"/>
      <c r="O17" s="68"/>
      <c r="P17" s="68"/>
      <c r="Q17" s="68"/>
      <c r="R17" s="68"/>
      <c r="S17" s="68"/>
      <c r="T17" s="68"/>
      <c r="U17" s="68"/>
      <c r="V17" s="68"/>
      <c r="W17" s="68"/>
      <c r="X17" s="68"/>
      <c r="Y17" s="68"/>
      <c r="Z17" s="68"/>
    </row>
    <row r="18" ht="87.75" customHeight="1">
      <c r="A18" s="9" t="s">
        <v>3654</v>
      </c>
      <c r="B18" s="23" t="s">
        <v>3668</v>
      </c>
      <c r="C18" s="22"/>
      <c r="D18" s="22"/>
      <c r="E18" s="41" t="s">
        <v>3656</v>
      </c>
      <c r="F18" s="116" t="s">
        <v>3679</v>
      </c>
      <c r="G18" s="117" t="s">
        <v>3630</v>
      </c>
      <c r="H18" s="9" t="s">
        <v>3682</v>
      </c>
      <c r="I18" s="68"/>
      <c r="J18" s="119" t="s">
        <v>3683</v>
      </c>
      <c r="K18" s="68"/>
      <c r="L18" s="68"/>
      <c r="M18" s="68"/>
      <c r="N18" s="68"/>
      <c r="O18" s="68"/>
      <c r="P18" s="68"/>
      <c r="Q18" s="68"/>
      <c r="R18" s="68"/>
      <c r="S18" s="68"/>
      <c r="T18" s="68"/>
      <c r="U18" s="68"/>
      <c r="V18" s="68"/>
      <c r="W18" s="68"/>
      <c r="X18" s="68"/>
      <c r="Y18" s="68"/>
      <c r="Z18" s="68"/>
    </row>
    <row r="19" ht="87.75" customHeight="1">
      <c r="A19" s="9" t="s">
        <v>3684</v>
      </c>
      <c r="B19" s="23" t="s">
        <v>3685</v>
      </c>
      <c r="C19" s="22"/>
      <c r="D19" s="22"/>
      <c r="E19" s="41" t="s">
        <v>3686</v>
      </c>
      <c r="F19" s="116" t="s">
        <v>3687</v>
      </c>
      <c r="G19" s="117" t="s">
        <v>3630</v>
      </c>
      <c r="H19" s="9" t="s">
        <v>3688</v>
      </c>
      <c r="I19" s="68"/>
      <c r="J19" s="120" t="s">
        <v>3689</v>
      </c>
      <c r="K19" s="68"/>
      <c r="L19" s="68"/>
      <c r="M19" s="68"/>
      <c r="N19" s="68"/>
      <c r="O19" s="68"/>
      <c r="P19" s="68"/>
      <c r="Q19" s="68"/>
      <c r="R19" s="68"/>
      <c r="S19" s="68"/>
      <c r="T19" s="68"/>
      <c r="U19" s="68"/>
      <c r="V19" s="68"/>
      <c r="W19" s="68"/>
      <c r="X19" s="68"/>
      <c r="Y19" s="68"/>
      <c r="Z19" s="68"/>
    </row>
    <row r="20" ht="87.75" customHeight="1">
      <c r="A20" s="9" t="s">
        <v>3684</v>
      </c>
      <c r="B20" s="23" t="s">
        <v>3685</v>
      </c>
      <c r="C20" s="22"/>
      <c r="D20" s="22"/>
      <c r="E20" s="41" t="s">
        <v>3686</v>
      </c>
      <c r="F20" s="116" t="s">
        <v>3690</v>
      </c>
      <c r="G20" s="117" t="s">
        <v>3630</v>
      </c>
      <c r="H20" s="9" t="s">
        <v>3691</v>
      </c>
      <c r="I20" s="68"/>
      <c r="J20" s="120" t="s">
        <v>3692</v>
      </c>
      <c r="K20" s="68"/>
      <c r="L20" s="68"/>
      <c r="M20" s="68"/>
      <c r="N20" s="68"/>
      <c r="O20" s="68"/>
      <c r="P20" s="68"/>
      <c r="Q20" s="68"/>
      <c r="R20" s="68"/>
      <c r="S20" s="68"/>
      <c r="T20" s="68"/>
      <c r="U20" s="68"/>
      <c r="V20" s="68"/>
      <c r="W20" s="68"/>
      <c r="X20" s="68"/>
      <c r="Y20" s="68"/>
      <c r="Z20" s="68"/>
    </row>
    <row r="21" ht="87.75" customHeight="1">
      <c r="A21" s="9" t="s">
        <v>3684</v>
      </c>
      <c r="B21" s="23" t="s">
        <v>3685</v>
      </c>
      <c r="C21" s="22"/>
      <c r="D21" s="22"/>
      <c r="E21" s="41" t="s">
        <v>3686</v>
      </c>
      <c r="F21" s="116" t="s">
        <v>3674</v>
      </c>
      <c r="G21" s="117" t="s">
        <v>3630</v>
      </c>
      <c r="H21" s="9" t="s">
        <v>3693</v>
      </c>
      <c r="I21" s="68"/>
      <c r="J21" s="119" t="s">
        <v>3694</v>
      </c>
      <c r="K21" s="68"/>
      <c r="L21" s="68"/>
      <c r="M21" s="68"/>
      <c r="N21" s="68"/>
      <c r="O21" s="68"/>
      <c r="P21" s="68"/>
      <c r="Q21" s="68"/>
      <c r="R21" s="68"/>
      <c r="S21" s="68"/>
      <c r="T21" s="68"/>
      <c r="U21" s="68"/>
      <c r="V21" s="68"/>
      <c r="W21" s="68"/>
      <c r="X21" s="68"/>
      <c r="Y21" s="68"/>
      <c r="Z21" s="68"/>
    </row>
    <row r="22" ht="87.75" customHeight="1">
      <c r="A22" s="9" t="s">
        <v>3684</v>
      </c>
      <c r="B22" s="23" t="s">
        <v>3685</v>
      </c>
      <c r="C22" s="22"/>
      <c r="D22" s="22"/>
      <c r="E22" s="41" t="s">
        <v>3686</v>
      </c>
      <c r="F22" s="116" t="s">
        <v>3695</v>
      </c>
      <c r="G22" s="117" t="s">
        <v>3630</v>
      </c>
      <c r="H22" s="9" t="s">
        <v>3696</v>
      </c>
      <c r="I22" s="68"/>
      <c r="J22" s="120" t="s">
        <v>3697</v>
      </c>
      <c r="K22" s="68"/>
      <c r="L22" s="68"/>
      <c r="M22" s="68"/>
      <c r="N22" s="68"/>
      <c r="O22" s="68"/>
      <c r="P22" s="68"/>
      <c r="Q22" s="68"/>
      <c r="R22" s="68"/>
      <c r="S22" s="68"/>
      <c r="T22" s="68"/>
      <c r="U22" s="68"/>
      <c r="V22" s="68"/>
      <c r="W22" s="68"/>
      <c r="X22" s="68"/>
      <c r="Y22" s="68"/>
      <c r="Z22" s="68"/>
    </row>
    <row r="23">
      <c r="A23" s="9" t="s">
        <v>3684</v>
      </c>
      <c r="B23" s="23" t="s">
        <v>3698</v>
      </c>
      <c r="C23" s="22"/>
      <c r="D23" s="22"/>
      <c r="E23" s="41" t="s">
        <v>3699</v>
      </c>
      <c r="F23" s="116" t="s">
        <v>3700</v>
      </c>
      <c r="G23" s="117" t="s">
        <v>3630</v>
      </c>
      <c r="H23" s="9" t="s">
        <v>3701</v>
      </c>
      <c r="I23" s="68"/>
      <c r="J23" s="119" t="s">
        <v>3702</v>
      </c>
      <c r="K23" s="68"/>
      <c r="L23" s="68"/>
      <c r="M23" s="68"/>
      <c r="N23" s="68"/>
      <c r="O23" s="68"/>
      <c r="P23" s="68"/>
      <c r="Q23" s="68"/>
      <c r="R23" s="68"/>
      <c r="S23" s="68"/>
      <c r="T23" s="68"/>
      <c r="U23" s="68"/>
      <c r="V23" s="68"/>
      <c r="W23" s="68"/>
      <c r="X23" s="68"/>
      <c r="Y23" s="68"/>
      <c r="Z23" s="68"/>
    </row>
    <row r="24">
      <c r="A24" s="9" t="s">
        <v>3684</v>
      </c>
      <c r="B24" s="23" t="s">
        <v>3698</v>
      </c>
      <c r="C24" s="22"/>
      <c r="D24" s="22"/>
      <c r="E24" s="41" t="s">
        <v>3699</v>
      </c>
      <c r="F24" s="116" t="s">
        <v>3665</v>
      </c>
      <c r="G24" s="117" t="s">
        <v>3630</v>
      </c>
      <c r="H24" s="9" t="s">
        <v>3703</v>
      </c>
      <c r="I24" s="68"/>
      <c r="J24" s="119" t="s">
        <v>3704</v>
      </c>
      <c r="K24" s="68"/>
      <c r="L24" s="68"/>
      <c r="M24" s="68"/>
      <c r="N24" s="68"/>
      <c r="O24" s="68"/>
      <c r="P24" s="68"/>
      <c r="Q24" s="68"/>
      <c r="R24" s="68"/>
      <c r="S24" s="68"/>
      <c r="T24" s="68"/>
      <c r="U24" s="68"/>
      <c r="V24" s="68"/>
      <c r="W24" s="68"/>
      <c r="X24" s="68"/>
      <c r="Y24" s="68"/>
      <c r="Z24" s="68"/>
    </row>
    <row r="25">
      <c r="A25" s="9" t="s">
        <v>3684</v>
      </c>
      <c r="B25" s="23" t="s">
        <v>3698</v>
      </c>
      <c r="C25" s="22"/>
      <c r="D25" s="22"/>
      <c r="E25" s="41" t="s">
        <v>3699</v>
      </c>
      <c r="F25" s="116" t="s">
        <v>3705</v>
      </c>
      <c r="G25" s="117" t="s">
        <v>3630</v>
      </c>
      <c r="H25" s="9" t="s">
        <v>3706</v>
      </c>
      <c r="I25" s="68"/>
      <c r="J25" s="119" t="s">
        <v>3707</v>
      </c>
      <c r="K25" s="68"/>
      <c r="L25" s="68"/>
      <c r="M25" s="68"/>
      <c r="N25" s="68"/>
      <c r="O25" s="68"/>
      <c r="P25" s="68"/>
      <c r="Q25" s="68"/>
      <c r="R25" s="68"/>
      <c r="S25" s="68"/>
      <c r="T25" s="68"/>
      <c r="U25" s="68"/>
      <c r="V25" s="68"/>
      <c r="W25" s="68"/>
      <c r="X25" s="68"/>
      <c r="Y25" s="68"/>
      <c r="Z25" s="68"/>
    </row>
    <row r="26" ht="84.0" customHeight="1">
      <c r="A26" s="9" t="s">
        <v>3708</v>
      </c>
      <c r="B26" s="23" t="s">
        <v>3709</v>
      </c>
      <c r="C26" s="22"/>
      <c r="D26" s="22"/>
      <c r="E26" s="41"/>
      <c r="F26" s="116" t="s">
        <v>3710</v>
      </c>
      <c r="G26" s="117" t="s">
        <v>3630</v>
      </c>
      <c r="H26" s="9" t="s">
        <v>3711</v>
      </c>
      <c r="I26" s="22" t="s">
        <v>3712</v>
      </c>
      <c r="J26" s="120" t="s">
        <v>3713</v>
      </c>
      <c r="K26" s="68"/>
      <c r="L26" s="68"/>
      <c r="M26" s="68"/>
      <c r="N26" s="68"/>
      <c r="O26" s="68"/>
      <c r="P26" s="68"/>
      <c r="Q26" s="68"/>
      <c r="R26" s="68"/>
      <c r="S26" s="68"/>
      <c r="T26" s="68"/>
      <c r="U26" s="68"/>
      <c r="V26" s="68"/>
      <c r="W26" s="68"/>
      <c r="X26" s="68"/>
      <c r="Y26" s="68"/>
      <c r="Z26" s="68"/>
    </row>
    <row r="27" ht="84.0" customHeight="1">
      <c r="A27" s="9" t="s">
        <v>3708</v>
      </c>
      <c r="B27" s="23" t="s">
        <v>3709</v>
      </c>
      <c r="C27" s="22"/>
      <c r="D27" s="22"/>
      <c r="E27" s="9" t="s">
        <v>3714</v>
      </c>
      <c r="F27" s="116"/>
      <c r="G27" s="117" t="s">
        <v>3630</v>
      </c>
      <c r="H27" s="9" t="s">
        <v>3715</v>
      </c>
      <c r="I27" s="22"/>
      <c r="J27" s="120" t="s">
        <v>3716</v>
      </c>
      <c r="K27" s="68"/>
      <c r="L27" s="68"/>
      <c r="M27" s="68"/>
      <c r="N27" s="68"/>
      <c r="O27" s="68"/>
      <c r="P27" s="68"/>
      <c r="Q27" s="68"/>
      <c r="R27" s="68"/>
      <c r="S27" s="68"/>
      <c r="T27" s="68"/>
      <c r="U27" s="68"/>
      <c r="V27" s="68"/>
      <c r="W27" s="68"/>
      <c r="X27" s="68"/>
      <c r="Y27" s="68"/>
      <c r="Z27" s="68"/>
    </row>
    <row r="28" ht="100.5" customHeight="1">
      <c r="A28" s="9" t="s">
        <v>3708</v>
      </c>
      <c r="B28" s="23" t="s">
        <v>3717</v>
      </c>
      <c r="C28" s="22"/>
      <c r="D28" s="22"/>
      <c r="E28" s="41"/>
      <c r="F28" s="116" t="s">
        <v>3718</v>
      </c>
      <c r="G28" s="117" t="s">
        <v>3630</v>
      </c>
      <c r="H28" s="9" t="s">
        <v>3719</v>
      </c>
      <c r="I28" s="66" t="s">
        <v>3720</v>
      </c>
      <c r="J28" s="120" t="s">
        <v>3721</v>
      </c>
      <c r="K28" s="68"/>
      <c r="L28" s="68"/>
      <c r="M28" s="68"/>
      <c r="N28" s="68"/>
      <c r="O28" s="68"/>
      <c r="P28" s="68"/>
      <c r="Q28" s="68"/>
      <c r="R28" s="68"/>
      <c r="S28" s="68"/>
      <c r="T28" s="68"/>
      <c r="U28" s="68"/>
      <c r="V28" s="68"/>
      <c r="W28" s="68"/>
      <c r="X28" s="68"/>
      <c r="Y28" s="68"/>
      <c r="Z28" s="68"/>
    </row>
    <row r="29">
      <c r="A29" s="9" t="s">
        <v>3708</v>
      </c>
      <c r="B29" s="23" t="s">
        <v>3717</v>
      </c>
      <c r="C29" s="22"/>
      <c r="D29" s="22"/>
      <c r="E29" s="41"/>
      <c r="F29" s="116" t="s">
        <v>3722</v>
      </c>
      <c r="G29" s="117" t="s">
        <v>3630</v>
      </c>
      <c r="H29" s="9" t="s">
        <v>3723</v>
      </c>
      <c r="I29" s="118"/>
      <c r="J29" s="120" t="s">
        <v>3724</v>
      </c>
      <c r="K29" s="68"/>
      <c r="L29" s="68"/>
      <c r="M29" s="68"/>
      <c r="N29" s="68"/>
      <c r="O29" s="68"/>
      <c r="P29" s="68"/>
      <c r="Q29" s="68"/>
      <c r="R29" s="68"/>
      <c r="S29" s="68"/>
      <c r="T29" s="68"/>
      <c r="U29" s="68"/>
      <c r="V29" s="68"/>
      <c r="W29" s="68"/>
      <c r="X29" s="68"/>
      <c r="Y29" s="68"/>
      <c r="Z29" s="68"/>
    </row>
    <row r="30">
      <c r="A30" s="9" t="s">
        <v>3708</v>
      </c>
      <c r="B30" s="23" t="s">
        <v>3717</v>
      </c>
      <c r="C30" s="22"/>
      <c r="D30" s="22"/>
      <c r="E30" s="41"/>
      <c r="F30" s="116" t="s">
        <v>3725</v>
      </c>
      <c r="G30" s="117" t="s">
        <v>3630</v>
      </c>
      <c r="H30" s="9" t="s">
        <v>3726</v>
      </c>
      <c r="I30" s="118"/>
      <c r="J30" s="120" t="s">
        <v>3727</v>
      </c>
      <c r="K30" s="68"/>
      <c r="L30" s="68"/>
      <c r="M30" s="68"/>
      <c r="N30" s="68"/>
      <c r="O30" s="68"/>
      <c r="P30" s="68"/>
      <c r="Q30" s="68"/>
      <c r="R30" s="68"/>
      <c r="S30" s="68"/>
      <c r="T30" s="68"/>
      <c r="U30" s="68"/>
      <c r="V30" s="68"/>
      <c r="W30" s="68"/>
      <c r="X30" s="68"/>
      <c r="Y30" s="68"/>
      <c r="Z30" s="68"/>
    </row>
    <row r="31">
      <c r="A31" s="9" t="s">
        <v>3728</v>
      </c>
      <c r="B31" s="23" t="s">
        <v>3729</v>
      </c>
      <c r="C31" s="22"/>
      <c r="D31" s="22"/>
      <c r="E31" s="9" t="s">
        <v>3730</v>
      </c>
      <c r="F31" s="116" t="s">
        <v>3731</v>
      </c>
      <c r="G31" s="121" t="s">
        <v>3630</v>
      </c>
      <c r="H31" s="9" t="s">
        <v>3732</v>
      </c>
      <c r="I31" s="68"/>
      <c r="J31" s="120" t="s">
        <v>3733</v>
      </c>
      <c r="K31" s="68"/>
      <c r="L31" s="68"/>
      <c r="M31" s="68"/>
      <c r="N31" s="68"/>
      <c r="O31" s="68"/>
      <c r="P31" s="68"/>
      <c r="Q31" s="68"/>
      <c r="R31" s="68"/>
      <c r="S31" s="68"/>
      <c r="T31" s="68"/>
      <c r="U31" s="68"/>
      <c r="V31" s="68"/>
      <c r="W31" s="68"/>
      <c r="X31" s="68"/>
      <c r="Y31" s="68"/>
      <c r="Z31" s="68"/>
    </row>
    <row r="32">
      <c r="A32" s="9" t="s">
        <v>3728</v>
      </c>
      <c r="B32" s="23" t="s">
        <v>3729</v>
      </c>
      <c r="C32" s="22"/>
      <c r="D32" s="22"/>
      <c r="E32" s="9" t="s">
        <v>3730</v>
      </c>
      <c r="F32" s="116" t="s">
        <v>3731</v>
      </c>
      <c r="G32" s="121" t="s">
        <v>3630</v>
      </c>
      <c r="H32" s="9" t="s">
        <v>3734</v>
      </c>
      <c r="I32" s="68"/>
      <c r="J32" s="119" t="s">
        <v>3735</v>
      </c>
      <c r="K32" s="68"/>
      <c r="L32" s="68"/>
      <c r="M32" s="68"/>
      <c r="N32" s="68"/>
      <c r="O32" s="68"/>
      <c r="P32" s="68"/>
      <c r="Q32" s="68"/>
      <c r="R32" s="68"/>
      <c r="S32" s="68"/>
      <c r="T32" s="68"/>
      <c r="U32" s="68"/>
      <c r="V32" s="68"/>
      <c r="W32" s="68"/>
      <c r="X32" s="68"/>
      <c r="Y32" s="68"/>
      <c r="Z32" s="68"/>
    </row>
    <row r="33">
      <c r="A33" s="9" t="s">
        <v>3728</v>
      </c>
      <c r="B33" s="23" t="s">
        <v>3729</v>
      </c>
      <c r="C33" s="22"/>
      <c r="D33" s="22"/>
      <c r="E33" s="9" t="s">
        <v>3730</v>
      </c>
      <c r="F33" s="116" t="s">
        <v>3731</v>
      </c>
      <c r="G33" s="121" t="s">
        <v>3630</v>
      </c>
      <c r="H33" s="9" t="s">
        <v>3736</v>
      </c>
      <c r="I33" s="68"/>
      <c r="J33" s="120" t="s">
        <v>3737</v>
      </c>
      <c r="K33" s="68"/>
      <c r="L33" s="68"/>
      <c r="M33" s="68"/>
      <c r="N33" s="68"/>
      <c r="O33" s="68"/>
      <c r="P33" s="68"/>
      <c r="Q33" s="68"/>
      <c r="R33" s="68"/>
      <c r="S33" s="68"/>
      <c r="T33" s="68"/>
      <c r="U33" s="68"/>
      <c r="V33" s="68"/>
      <c r="W33" s="68"/>
      <c r="X33" s="68"/>
      <c r="Y33" s="68"/>
      <c r="Z33" s="68"/>
    </row>
    <row r="34">
      <c r="A34" s="9" t="s">
        <v>3728</v>
      </c>
      <c r="B34" s="23" t="s">
        <v>3729</v>
      </c>
      <c r="C34" s="22"/>
      <c r="D34" s="22"/>
      <c r="E34" s="9" t="s">
        <v>3730</v>
      </c>
      <c r="F34" s="116" t="s">
        <v>3738</v>
      </c>
      <c r="G34" s="121" t="s">
        <v>3630</v>
      </c>
      <c r="H34" s="9" t="s">
        <v>3739</v>
      </c>
      <c r="I34" s="68"/>
      <c r="J34" s="119" t="s">
        <v>3740</v>
      </c>
      <c r="K34" s="68"/>
      <c r="L34" s="68"/>
      <c r="M34" s="68"/>
      <c r="N34" s="68"/>
      <c r="O34" s="68"/>
      <c r="P34" s="68"/>
      <c r="Q34" s="68"/>
      <c r="R34" s="68"/>
      <c r="S34" s="68"/>
      <c r="T34" s="68"/>
      <c r="U34" s="68"/>
      <c r="V34" s="68"/>
      <c r="W34" s="68"/>
      <c r="X34" s="68"/>
      <c r="Y34" s="68"/>
      <c r="Z34" s="68"/>
    </row>
    <row r="35">
      <c r="A35" s="9" t="s">
        <v>3728</v>
      </c>
      <c r="B35" s="23" t="s">
        <v>3729</v>
      </c>
      <c r="C35" s="22"/>
      <c r="D35" s="22"/>
      <c r="E35" s="9" t="s">
        <v>3730</v>
      </c>
      <c r="F35" s="116" t="s">
        <v>3738</v>
      </c>
      <c r="G35" s="121" t="s">
        <v>3630</v>
      </c>
      <c r="H35" s="9" t="s">
        <v>3741</v>
      </c>
      <c r="I35" s="68"/>
      <c r="J35" s="120" t="s">
        <v>3742</v>
      </c>
      <c r="K35" s="68"/>
      <c r="L35" s="68"/>
      <c r="M35" s="68"/>
      <c r="N35" s="68"/>
      <c r="O35" s="68"/>
      <c r="P35" s="68"/>
      <c r="Q35" s="68"/>
      <c r="R35" s="68"/>
      <c r="S35" s="68"/>
      <c r="T35" s="68"/>
      <c r="U35" s="68"/>
      <c r="V35" s="68"/>
      <c r="W35" s="68"/>
      <c r="X35" s="68"/>
      <c r="Y35" s="68"/>
      <c r="Z35" s="68"/>
    </row>
    <row r="36">
      <c r="A36" s="9" t="s">
        <v>3728</v>
      </c>
      <c r="B36" s="23" t="s">
        <v>3729</v>
      </c>
      <c r="C36" s="22"/>
      <c r="D36" s="22"/>
      <c r="E36" s="9" t="s">
        <v>3730</v>
      </c>
      <c r="F36" s="116" t="s">
        <v>3738</v>
      </c>
      <c r="G36" s="121" t="s">
        <v>3630</v>
      </c>
      <c r="H36" s="9" t="s">
        <v>3743</v>
      </c>
      <c r="I36" s="68"/>
      <c r="J36" s="119" t="s">
        <v>3744</v>
      </c>
      <c r="K36" s="68"/>
      <c r="L36" s="68"/>
      <c r="M36" s="68"/>
      <c r="N36" s="68"/>
      <c r="O36" s="68"/>
      <c r="P36" s="68"/>
      <c r="Q36" s="68"/>
      <c r="R36" s="68"/>
      <c r="S36" s="68"/>
      <c r="T36" s="68"/>
      <c r="U36" s="68"/>
      <c r="V36" s="68"/>
      <c r="W36" s="68"/>
      <c r="X36" s="68"/>
      <c r="Y36" s="68"/>
      <c r="Z36" s="68"/>
    </row>
    <row r="37">
      <c r="A37" s="9" t="s">
        <v>3745</v>
      </c>
      <c r="B37" s="23" t="s">
        <v>3746</v>
      </c>
      <c r="C37" s="22"/>
      <c r="D37" s="22"/>
      <c r="E37" s="41" t="s">
        <v>3747</v>
      </c>
      <c r="F37" s="116" t="s">
        <v>3748</v>
      </c>
      <c r="G37" s="117" t="s">
        <v>3630</v>
      </c>
      <c r="H37" s="9" t="s">
        <v>3749</v>
      </c>
      <c r="I37" s="68"/>
      <c r="J37" s="120" t="s">
        <v>3750</v>
      </c>
      <c r="K37" s="68"/>
      <c r="L37" s="68"/>
      <c r="M37" s="68"/>
      <c r="N37" s="68"/>
      <c r="O37" s="68"/>
      <c r="P37" s="68"/>
      <c r="Q37" s="68"/>
      <c r="R37" s="68"/>
      <c r="S37" s="68"/>
      <c r="T37" s="68"/>
      <c r="U37" s="68"/>
      <c r="V37" s="68"/>
      <c r="W37" s="68"/>
      <c r="X37" s="68"/>
      <c r="Y37" s="68"/>
      <c r="Z37" s="68"/>
    </row>
    <row r="38">
      <c r="A38" s="9" t="s">
        <v>3745</v>
      </c>
      <c r="B38" s="23" t="s">
        <v>3746</v>
      </c>
      <c r="C38" s="22"/>
      <c r="D38" s="22"/>
      <c r="E38" s="41" t="s">
        <v>3747</v>
      </c>
      <c r="F38" s="116" t="s">
        <v>3748</v>
      </c>
      <c r="G38" s="117" t="s">
        <v>3630</v>
      </c>
      <c r="H38" s="9" t="s">
        <v>3751</v>
      </c>
      <c r="I38" s="22"/>
      <c r="J38" s="120" t="s">
        <v>3752</v>
      </c>
      <c r="K38" s="68"/>
      <c r="L38" s="68"/>
      <c r="M38" s="68"/>
      <c r="N38" s="68"/>
      <c r="O38" s="68"/>
      <c r="P38" s="68"/>
      <c r="Q38" s="68"/>
      <c r="R38" s="68"/>
      <c r="S38" s="68"/>
      <c r="T38" s="68"/>
      <c r="U38" s="68"/>
      <c r="V38" s="68"/>
      <c r="W38" s="68"/>
      <c r="X38" s="68"/>
      <c r="Y38" s="68"/>
      <c r="Z38" s="68"/>
    </row>
    <row r="39">
      <c r="A39" s="9" t="s">
        <v>3745</v>
      </c>
      <c r="B39" s="23" t="s">
        <v>3746</v>
      </c>
      <c r="C39" s="22"/>
      <c r="D39" s="22"/>
      <c r="E39" s="41" t="s">
        <v>3747</v>
      </c>
      <c r="F39" s="116" t="s">
        <v>3753</v>
      </c>
      <c r="G39" s="117" t="s">
        <v>3630</v>
      </c>
      <c r="H39" s="9" t="s">
        <v>3754</v>
      </c>
      <c r="I39" s="22"/>
      <c r="J39" s="120" t="s">
        <v>3755</v>
      </c>
      <c r="K39" s="68"/>
      <c r="L39" s="68"/>
      <c r="M39" s="68"/>
      <c r="N39" s="68"/>
      <c r="O39" s="68"/>
      <c r="P39" s="68"/>
      <c r="Q39" s="68"/>
      <c r="R39" s="68"/>
      <c r="S39" s="68"/>
      <c r="T39" s="68"/>
      <c r="U39" s="68"/>
      <c r="V39" s="68"/>
      <c r="W39" s="68"/>
      <c r="X39" s="68"/>
      <c r="Y39" s="68"/>
      <c r="Z39" s="68"/>
    </row>
    <row r="40">
      <c r="A40" s="9" t="s">
        <v>3745</v>
      </c>
      <c r="B40" s="23" t="s">
        <v>3746</v>
      </c>
      <c r="C40" s="22"/>
      <c r="D40" s="22"/>
      <c r="E40" s="41" t="s">
        <v>3747</v>
      </c>
      <c r="F40" s="116" t="s">
        <v>3753</v>
      </c>
      <c r="G40" s="117" t="s">
        <v>3630</v>
      </c>
      <c r="H40" s="9" t="s">
        <v>3756</v>
      </c>
      <c r="I40" s="22"/>
      <c r="J40" s="120" t="s">
        <v>3757</v>
      </c>
      <c r="K40" s="68"/>
      <c r="L40" s="68"/>
      <c r="M40" s="68"/>
      <c r="N40" s="68"/>
      <c r="O40" s="68"/>
      <c r="P40" s="68"/>
      <c r="Q40" s="68"/>
      <c r="R40" s="68"/>
      <c r="S40" s="68"/>
      <c r="T40" s="68"/>
      <c r="U40" s="68"/>
      <c r="V40" s="68"/>
      <c r="W40" s="68"/>
      <c r="X40" s="68"/>
      <c r="Y40" s="68"/>
      <c r="Z40" s="68"/>
    </row>
    <row r="41">
      <c r="A41" s="9" t="s">
        <v>3745</v>
      </c>
      <c r="B41" s="23" t="s">
        <v>3746</v>
      </c>
      <c r="C41" s="22"/>
      <c r="D41" s="22"/>
      <c r="E41" s="41" t="s">
        <v>3747</v>
      </c>
      <c r="F41" s="116" t="s">
        <v>3758</v>
      </c>
      <c r="G41" s="117" t="s">
        <v>3630</v>
      </c>
      <c r="H41" s="9" t="s">
        <v>3759</v>
      </c>
      <c r="I41" s="22"/>
      <c r="J41" s="120" t="s">
        <v>3760</v>
      </c>
      <c r="K41" s="68"/>
      <c r="L41" s="68"/>
      <c r="M41" s="68"/>
      <c r="N41" s="68"/>
      <c r="O41" s="68"/>
      <c r="P41" s="68"/>
      <c r="Q41" s="68"/>
      <c r="R41" s="68"/>
      <c r="S41" s="68"/>
      <c r="T41" s="68"/>
      <c r="U41" s="68"/>
      <c r="V41" s="68"/>
      <c r="W41" s="68"/>
      <c r="X41" s="68"/>
      <c r="Y41" s="68"/>
      <c r="Z41" s="68"/>
    </row>
    <row r="42">
      <c r="A42" s="9" t="s">
        <v>3745</v>
      </c>
      <c r="B42" s="23" t="s">
        <v>3746</v>
      </c>
      <c r="C42" s="22"/>
      <c r="D42" s="22"/>
      <c r="E42" s="41" t="s">
        <v>3747</v>
      </c>
      <c r="F42" s="116" t="s">
        <v>3758</v>
      </c>
      <c r="G42" s="117" t="s">
        <v>3630</v>
      </c>
      <c r="H42" s="9" t="s">
        <v>3761</v>
      </c>
      <c r="I42" s="22"/>
      <c r="J42" s="120" t="s">
        <v>3762</v>
      </c>
      <c r="K42" s="68"/>
      <c r="L42" s="68"/>
      <c r="M42" s="68"/>
      <c r="N42" s="68"/>
      <c r="O42" s="68"/>
      <c r="P42" s="68"/>
      <c r="Q42" s="68"/>
      <c r="R42" s="68"/>
      <c r="S42" s="68"/>
      <c r="T42" s="68"/>
      <c r="U42" s="68"/>
      <c r="V42" s="68"/>
      <c r="W42" s="68"/>
      <c r="X42" s="68"/>
      <c r="Y42" s="68"/>
      <c r="Z42" s="68"/>
    </row>
    <row r="43">
      <c r="A43" s="9" t="s">
        <v>3745</v>
      </c>
      <c r="B43" s="23" t="s">
        <v>3746</v>
      </c>
      <c r="C43" s="22"/>
      <c r="D43" s="22"/>
      <c r="E43" s="41" t="s">
        <v>3747</v>
      </c>
      <c r="F43" s="116" t="s">
        <v>3763</v>
      </c>
      <c r="G43" s="117" t="s">
        <v>3630</v>
      </c>
      <c r="H43" s="9" t="s">
        <v>3764</v>
      </c>
      <c r="I43" s="22"/>
      <c r="J43" s="120" t="s">
        <v>3765</v>
      </c>
      <c r="K43" s="68"/>
      <c r="L43" s="68"/>
      <c r="M43" s="68"/>
      <c r="N43" s="68"/>
      <c r="O43" s="68"/>
      <c r="P43" s="68"/>
      <c r="Q43" s="68"/>
      <c r="R43" s="68"/>
      <c r="S43" s="68"/>
      <c r="T43" s="68"/>
      <c r="U43" s="68"/>
      <c r="V43" s="68"/>
      <c r="W43" s="68"/>
      <c r="X43" s="68"/>
      <c r="Y43" s="68"/>
      <c r="Z43" s="68"/>
    </row>
    <row r="44">
      <c r="A44" s="9" t="s">
        <v>3745</v>
      </c>
      <c r="B44" s="23" t="s">
        <v>3746</v>
      </c>
      <c r="C44" s="22"/>
      <c r="D44" s="22"/>
      <c r="E44" s="41" t="s">
        <v>3747</v>
      </c>
      <c r="F44" s="116" t="s">
        <v>3763</v>
      </c>
      <c r="G44" s="117" t="s">
        <v>3630</v>
      </c>
      <c r="H44" s="9" t="s">
        <v>3766</v>
      </c>
      <c r="I44" s="22"/>
      <c r="J44" s="122" t="s">
        <v>3767</v>
      </c>
      <c r="K44" s="68"/>
      <c r="L44" s="68"/>
      <c r="M44" s="68"/>
      <c r="N44" s="68"/>
      <c r="O44" s="68"/>
      <c r="P44" s="68"/>
      <c r="Q44" s="68"/>
      <c r="R44" s="68"/>
      <c r="S44" s="68"/>
      <c r="T44" s="68"/>
      <c r="U44" s="68"/>
      <c r="V44" s="68"/>
      <c r="W44" s="68"/>
      <c r="X44" s="68"/>
      <c r="Y44" s="68"/>
      <c r="Z44" s="68"/>
    </row>
    <row r="45">
      <c r="A45" s="9" t="s">
        <v>3768</v>
      </c>
      <c r="B45" s="23" t="s">
        <v>3769</v>
      </c>
      <c r="C45" s="22"/>
      <c r="D45" s="22"/>
      <c r="E45" s="41" t="s">
        <v>3770</v>
      </c>
      <c r="F45" s="116" t="s">
        <v>3771</v>
      </c>
      <c r="G45" s="117" t="s">
        <v>3630</v>
      </c>
      <c r="H45" s="9" t="s">
        <v>3772</v>
      </c>
      <c r="I45" s="66" t="s">
        <v>3773</v>
      </c>
      <c r="J45" s="120" t="s">
        <v>3774</v>
      </c>
      <c r="K45" s="68"/>
      <c r="L45" s="68"/>
      <c r="M45" s="68"/>
      <c r="N45" s="68"/>
      <c r="O45" s="68"/>
      <c r="P45" s="68"/>
      <c r="Q45" s="68"/>
      <c r="R45" s="68"/>
      <c r="S45" s="68"/>
      <c r="T45" s="68"/>
      <c r="U45" s="68"/>
      <c r="V45" s="68"/>
      <c r="W45" s="68"/>
      <c r="X45" s="68"/>
      <c r="Y45" s="68"/>
      <c r="Z45" s="68"/>
    </row>
    <row r="46" ht="72.75" customHeight="1">
      <c r="A46" s="9" t="s">
        <v>3768</v>
      </c>
      <c r="B46" s="23" t="s">
        <v>3769</v>
      </c>
      <c r="C46" s="22"/>
      <c r="D46" s="22"/>
      <c r="E46" s="41" t="s">
        <v>3770</v>
      </c>
      <c r="F46" s="116" t="s">
        <v>3771</v>
      </c>
      <c r="G46" s="117" t="s">
        <v>3630</v>
      </c>
      <c r="H46" s="9" t="s">
        <v>3775</v>
      </c>
      <c r="I46" s="22"/>
      <c r="J46" s="120" t="s">
        <v>3776</v>
      </c>
      <c r="K46" s="68"/>
      <c r="L46" s="68"/>
      <c r="M46" s="68"/>
      <c r="N46" s="68"/>
      <c r="O46" s="68"/>
      <c r="P46" s="68"/>
      <c r="Q46" s="68"/>
      <c r="R46" s="68"/>
      <c r="S46" s="68"/>
      <c r="T46" s="68"/>
      <c r="U46" s="68"/>
      <c r="V46" s="68"/>
      <c r="W46" s="68"/>
      <c r="X46" s="68"/>
      <c r="Y46" s="68"/>
      <c r="Z46" s="68"/>
    </row>
    <row r="47" ht="72.75" customHeight="1">
      <c r="A47" s="9" t="s">
        <v>3768</v>
      </c>
      <c r="B47" s="23" t="s">
        <v>3769</v>
      </c>
      <c r="C47" s="22"/>
      <c r="D47" s="22"/>
      <c r="E47" s="41" t="s">
        <v>3770</v>
      </c>
      <c r="F47" s="116" t="s">
        <v>3777</v>
      </c>
      <c r="G47" s="117" t="s">
        <v>3630</v>
      </c>
      <c r="H47" s="9" t="s">
        <v>3778</v>
      </c>
      <c r="I47" s="22"/>
      <c r="J47" s="120" t="s">
        <v>3779</v>
      </c>
      <c r="K47" s="68"/>
      <c r="L47" s="68"/>
      <c r="M47" s="68"/>
      <c r="N47" s="68"/>
      <c r="O47" s="68"/>
      <c r="P47" s="68"/>
      <c r="Q47" s="68"/>
      <c r="R47" s="68"/>
      <c r="S47" s="68"/>
      <c r="T47" s="68"/>
      <c r="U47" s="68"/>
      <c r="V47" s="68"/>
      <c r="W47" s="68"/>
      <c r="X47" s="68"/>
      <c r="Y47" s="68"/>
      <c r="Z47" s="68"/>
    </row>
    <row r="48" ht="72.75" customHeight="1">
      <c r="A48" s="9" t="s">
        <v>3768</v>
      </c>
      <c r="B48" s="23" t="s">
        <v>3769</v>
      </c>
      <c r="C48" s="22"/>
      <c r="D48" s="22"/>
      <c r="E48" s="41" t="s">
        <v>3770</v>
      </c>
      <c r="F48" s="116" t="s">
        <v>3777</v>
      </c>
      <c r="G48" s="117" t="s">
        <v>3630</v>
      </c>
      <c r="H48" s="9" t="s">
        <v>3780</v>
      </c>
      <c r="I48" s="22"/>
      <c r="J48" s="120" t="s">
        <v>3781</v>
      </c>
      <c r="K48" s="68"/>
      <c r="L48" s="68"/>
      <c r="M48" s="68"/>
      <c r="N48" s="68"/>
      <c r="O48" s="68"/>
      <c r="P48" s="68"/>
      <c r="Q48" s="68"/>
      <c r="R48" s="68"/>
      <c r="S48" s="68"/>
      <c r="T48" s="68"/>
      <c r="U48" s="68"/>
      <c r="V48" s="68"/>
      <c r="W48" s="68"/>
      <c r="X48" s="68"/>
      <c r="Y48" s="68"/>
      <c r="Z48" s="68"/>
    </row>
    <row r="49" ht="72.75" customHeight="1">
      <c r="A49" s="9" t="s">
        <v>3768</v>
      </c>
      <c r="B49" s="23" t="s">
        <v>3769</v>
      </c>
      <c r="C49" s="22"/>
      <c r="D49" s="22"/>
      <c r="E49" s="41" t="s">
        <v>3770</v>
      </c>
      <c r="F49" s="116" t="s">
        <v>3782</v>
      </c>
      <c r="G49" s="117" t="s">
        <v>3630</v>
      </c>
      <c r="H49" s="9" t="s">
        <v>3783</v>
      </c>
      <c r="I49" s="22"/>
      <c r="J49" s="120" t="s">
        <v>3784</v>
      </c>
      <c r="K49" s="68"/>
      <c r="L49" s="68"/>
      <c r="M49" s="68"/>
      <c r="N49" s="68"/>
      <c r="O49" s="68"/>
      <c r="P49" s="68"/>
      <c r="Q49" s="68"/>
      <c r="R49" s="68"/>
      <c r="S49" s="68"/>
      <c r="T49" s="68"/>
      <c r="U49" s="68"/>
      <c r="V49" s="68"/>
      <c r="W49" s="68"/>
      <c r="X49" s="68"/>
      <c r="Y49" s="68"/>
      <c r="Z49" s="68"/>
    </row>
    <row r="50" ht="72.75" customHeight="1">
      <c r="A50" s="9" t="s">
        <v>3768</v>
      </c>
      <c r="B50" s="23" t="s">
        <v>3769</v>
      </c>
      <c r="C50" s="22"/>
      <c r="D50" s="22"/>
      <c r="E50" s="41" t="s">
        <v>3770</v>
      </c>
      <c r="F50" s="116" t="s">
        <v>3782</v>
      </c>
      <c r="G50" s="117" t="s">
        <v>3630</v>
      </c>
      <c r="H50" s="9" t="s">
        <v>3785</v>
      </c>
      <c r="I50" s="22"/>
      <c r="J50" s="119" t="s">
        <v>3786</v>
      </c>
      <c r="K50" s="68"/>
      <c r="L50" s="68"/>
      <c r="M50" s="68"/>
      <c r="N50" s="68"/>
      <c r="O50" s="68"/>
      <c r="P50" s="68"/>
      <c r="Q50" s="68"/>
      <c r="R50" s="68"/>
      <c r="S50" s="68"/>
      <c r="T50" s="68"/>
      <c r="U50" s="68"/>
      <c r="V50" s="68"/>
      <c r="W50" s="68"/>
      <c r="X50" s="68"/>
      <c r="Y50" s="68"/>
      <c r="Z50" s="68"/>
    </row>
    <row r="51" ht="72.75" customHeight="1">
      <c r="A51" s="9" t="s">
        <v>3768</v>
      </c>
      <c r="B51" s="23" t="s">
        <v>3787</v>
      </c>
      <c r="C51" s="22"/>
      <c r="D51" s="22"/>
      <c r="E51" s="41"/>
      <c r="F51" s="116" t="s">
        <v>3788</v>
      </c>
      <c r="G51" s="117" t="s">
        <v>3630</v>
      </c>
      <c r="H51" s="9" t="s">
        <v>3789</v>
      </c>
      <c r="I51" s="22" t="s">
        <v>3790</v>
      </c>
      <c r="J51" s="119" t="s">
        <v>3791</v>
      </c>
      <c r="K51" s="68"/>
      <c r="L51" s="68"/>
      <c r="M51" s="68"/>
      <c r="N51" s="68"/>
      <c r="O51" s="68"/>
      <c r="P51" s="68"/>
      <c r="Q51" s="68"/>
      <c r="R51" s="68"/>
      <c r="S51" s="68"/>
      <c r="T51" s="68"/>
      <c r="U51" s="68"/>
      <c r="V51" s="68"/>
      <c r="W51" s="68"/>
      <c r="X51" s="68"/>
      <c r="Y51" s="68"/>
      <c r="Z51" s="68"/>
    </row>
    <row r="52">
      <c r="A52" s="9" t="s">
        <v>3792</v>
      </c>
      <c r="B52" s="23" t="s">
        <v>3793</v>
      </c>
      <c r="C52" s="22"/>
      <c r="D52" s="22"/>
      <c r="E52" s="41" t="s">
        <v>3794</v>
      </c>
      <c r="F52" s="116" t="s">
        <v>3795</v>
      </c>
      <c r="G52" s="117" t="s">
        <v>3630</v>
      </c>
      <c r="H52" s="9" t="s">
        <v>3796</v>
      </c>
      <c r="I52" s="68"/>
      <c r="J52" s="119" t="s">
        <v>3797</v>
      </c>
      <c r="K52" s="68"/>
      <c r="L52" s="68"/>
      <c r="M52" s="68"/>
      <c r="N52" s="68"/>
      <c r="O52" s="68"/>
      <c r="P52" s="68"/>
      <c r="Q52" s="68"/>
      <c r="R52" s="68"/>
      <c r="S52" s="68"/>
      <c r="T52" s="68"/>
      <c r="U52" s="68"/>
      <c r="V52" s="68"/>
      <c r="W52" s="68"/>
      <c r="X52" s="68"/>
      <c r="Y52" s="68"/>
      <c r="Z52" s="68"/>
    </row>
    <row r="53">
      <c r="A53" s="9" t="s">
        <v>3792</v>
      </c>
      <c r="B53" s="23" t="s">
        <v>3793</v>
      </c>
      <c r="C53" s="22"/>
      <c r="D53" s="22"/>
      <c r="E53" s="9" t="s">
        <v>3798</v>
      </c>
      <c r="F53" s="116" t="s">
        <v>3799</v>
      </c>
      <c r="G53" s="117" t="s">
        <v>3630</v>
      </c>
      <c r="H53" s="9" t="s">
        <v>3800</v>
      </c>
      <c r="I53" s="68"/>
      <c r="J53" s="119" t="s">
        <v>3801</v>
      </c>
      <c r="K53" s="68"/>
      <c r="L53" s="68"/>
      <c r="M53" s="68"/>
      <c r="N53" s="68"/>
      <c r="O53" s="68"/>
      <c r="P53" s="68"/>
      <c r="Q53" s="68"/>
      <c r="R53" s="68"/>
      <c r="S53" s="68"/>
      <c r="T53" s="68"/>
      <c r="U53" s="68"/>
      <c r="V53" s="68"/>
      <c r="W53" s="68"/>
      <c r="X53" s="68"/>
      <c r="Y53" s="68"/>
      <c r="Z53" s="68"/>
    </row>
    <row r="54">
      <c r="A54" s="9" t="s">
        <v>3792</v>
      </c>
      <c r="B54" s="23" t="s">
        <v>3793</v>
      </c>
      <c r="C54" s="22"/>
      <c r="D54" s="22"/>
      <c r="E54" s="41"/>
      <c r="F54" s="116" t="s">
        <v>3795</v>
      </c>
      <c r="G54" s="117" t="s">
        <v>3630</v>
      </c>
      <c r="H54" s="9" t="s">
        <v>3802</v>
      </c>
      <c r="I54" s="68"/>
      <c r="J54" s="119" t="s">
        <v>3803</v>
      </c>
      <c r="K54" s="68"/>
      <c r="L54" s="68"/>
      <c r="M54" s="68"/>
      <c r="N54" s="68"/>
      <c r="O54" s="68"/>
      <c r="P54" s="68"/>
      <c r="Q54" s="68"/>
      <c r="R54" s="68"/>
      <c r="S54" s="68"/>
      <c r="T54" s="68"/>
      <c r="U54" s="68"/>
      <c r="V54" s="68"/>
      <c r="W54" s="68"/>
      <c r="X54" s="68"/>
      <c r="Y54" s="68"/>
      <c r="Z54" s="68"/>
    </row>
    <row r="55">
      <c r="A55" s="9" t="s">
        <v>3792</v>
      </c>
      <c r="B55" s="23" t="s">
        <v>3804</v>
      </c>
      <c r="C55" s="22"/>
      <c r="D55" s="22"/>
      <c r="E55" s="41" t="s">
        <v>3794</v>
      </c>
      <c r="F55" s="116" t="s">
        <v>3805</v>
      </c>
      <c r="G55" s="117" t="s">
        <v>3630</v>
      </c>
      <c r="H55" s="9" t="s">
        <v>3806</v>
      </c>
      <c r="I55" s="68"/>
      <c r="J55" s="120" t="s">
        <v>3807</v>
      </c>
      <c r="K55" s="68"/>
      <c r="L55" s="68"/>
      <c r="M55" s="68"/>
      <c r="N55" s="68"/>
      <c r="O55" s="68"/>
      <c r="P55" s="68"/>
      <c r="Q55" s="68"/>
      <c r="R55" s="68"/>
      <c r="S55" s="68"/>
      <c r="T55" s="68"/>
      <c r="U55" s="68"/>
      <c r="V55" s="68"/>
      <c r="W55" s="68"/>
      <c r="X55" s="68"/>
      <c r="Y55" s="68"/>
      <c r="Z55" s="68"/>
    </row>
    <row r="56">
      <c r="A56" s="9" t="s">
        <v>3792</v>
      </c>
      <c r="B56" s="23" t="s">
        <v>3804</v>
      </c>
      <c r="C56" s="22"/>
      <c r="D56" s="22"/>
      <c r="E56" s="41" t="s">
        <v>3794</v>
      </c>
      <c r="F56" s="116" t="s">
        <v>3808</v>
      </c>
      <c r="G56" s="117" t="s">
        <v>3630</v>
      </c>
      <c r="H56" s="9" t="s">
        <v>3809</v>
      </c>
      <c r="I56" s="68"/>
      <c r="J56" s="120" t="s">
        <v>3810</v>
      </c>
      <c r="K56" s="68"/>
      <c r="L56" s="68"/>
      <c r="M56" s="68"/>
      <c r="N56" s="68"/>
      <c r="O56" s="68"/>
      <c r="P56" s="68"/>
      <c r="Q56" s="68"/>
      <c r="R56" s="68"/>
      <c r="S56" s="68"/>
      <c r="T56" s="68"/>
      <c r="U56" s="68"/>
      <c r="V56" s="68"/>
      <c r="W56" s="68"/>
      <c r="X56" s="68"/>
      <c r="Y56" s="68"/>
      <c r="Z56" s="68"/>
    </row>
    <row r="57">
      <c r="A57" s="9" t="s">
        <v>3792</v>
      </c>
      <c r="B57" s="23" t="s">
        <v>3804</v>
      </c>
      <c r="C57" s="22"/>
      <c r="D57" s="22"/>
      <c r="E57" s="41" t="s">
        <v>3794</v>
      </c>
      <c r="F57" s="116" t="s">
        <v>3811</v>
      </c>
      <c r="G57" s="117" t="s">
        <v>3630</v>
      </c>
      <c r="H57" s="9" t="s">
        <v>3812</v>
      </c>
      <c r="I57" s="68"/>
      <c r="J57" s="120" t="s">
        <v>3813</v>
      </c>
      <c r="K57" s="68"/>
      <c r="L57" s="68"/>
      <c r="M57" s="68"/>
      <c r="N57" s="68"/>
      <c r="O57" s="68"/>
      <c r="P57" s="68"/>
      <c r="Q57" s="68"/>
      <c r="R57" s="68"/>
      <c r="S57" s="68"/>
      <c r="T57" s="68"/>
      <c r="U57" s="68"/>
      <c r="V57" s="68"/>
      <c r="W57" s="68"/>
      <c r="X57" s="68"/>
      <c r="Y57" s="68"/>
      <c r="Z57" s="68"/>
    </row>
    <row r="58">
      <c r="A58" s="9" t="s">
        <v>3792</v>
      </c>
      <c r="B58" s="23" t="s">
        <v>3804</v>
      </c>
      <c r="C58" s="22"/>
      <c r="D58" s="22"/>
      <c r="E58" s="41" t="s">
        <v>3794</v>
      </c>
      <c r="F58" s="116" t="s">
        <v>3814</v>
      </c>
      <c r="G58" s="117" t="s">
        <v>3630</v>
      </c>
      <c r="H58" s="9" t="s">
        <v>3815</v>
      </c>
      <c r="I58" s="68"/>
      <c r="J58" s="120" t="s">
        <v>3816</v>
      </c>
      <c r="K58" s="68"/>
      <c r="L58" s="68"/>
      <c r="M58" s="68"/>
      <c r="N58" s="68"/>
      <c r="O58" s="68"/>
      <c r="P58" s="68"/>
      <c r="Q58" s="68"/>
      <c r="R58" s="68"/>
      <c r="S58" s="68"/>
      <c r="T58" s="68"/>
      <c r="U58" s="68"/>
      <c r="V58" s="68"/>
      <c r="W58" s="68"/>
      <c r="X58" s="68"/>
      <c r="Y58" s="68"/>
      <c r="Z58" s="68"/>
    </row>
    <row r="59">
      <c r="A59" s="9" t="s">
        <v>3792</v>
      </c>
      <c r="B59" s="23" t="s">
        <v>3804</v>
      </c>
      <c r="C59" s="22"/>
      <c r="D59" s="22"/>
      <c r="E59" s="41" t="s">
        <v>3794</v>
      </c>
      <c r="F59" s="116" t="s">
        <v>3817</v>
      </c>
      <c r="G59" s="117" t="s">
        <v>3630</v>
      </c>
      <c r="H59" s="9" t="s">
        <v>3818</v>
      </c>
      <c r="I59" s="68"/>
      <c r="J59" s="120" t="s">
        <v>3819</v>
      </c>
      <c r="K59" s="68"/>
      <c r="L59" s="68"/>
      <c r="M59" s="68"/>
      <c r="N59" s="68"/>
      <c r="O59" s="68"/>
      <c r="P59" s="68"/>
      <c r="Q59" s="68"/>
      <c r="R59" s="68"/>
      <c r="S59" s="68"/>
      <c r="T59" s="68"/>
      <c r="U59" s="68"/>
      <c r="V59" s="68"/>
      <c r="W59" s="68"/>
      <c r="X59" s="68"/>
      <c r="Y59" s="68"/>
      <c r="Z59" s="68"/>
    </row>
    <row r="60" ht="92.25" customHeight="1">
      <c r="A60" s="9" t="s">
        <v>3708</v>
      </c>
      <c r="B60" s="23" t="s">
        <v>3820</v>
      </c>
      <c r="C60" s="22"/>
      <c r="D60" s="22"/>
      <c r="E60" s="41" t="s">
        <v>3821</v>
      </c>
      <c r="F60" s="116" t="s">
        <v>3822</v>
      </c>
      <c r="G60" s="117" t="s">
        <v>3630</v>
      </c>
      <c r="H60" s="9" t="s">
        <v>3823</v>
      </c>
      <c r="I60" s="118" t="s">
        <v>3824</v>
      </c>
      <c r="J60" s="120" t="s">
        <v>3825</v>
      </c>
      <c r="K60" s="68"/>
      <c r="L60" s="68"/>
      <c r="M60" s="68"/>
      <c r="N60" s="68"/>
      <c r="O60" s="68"/>
      <c r="P60" s="68"/>
      <c r="Q60" s="68"/>
      <c r="R60" s="68"/>
      <c r="S60" s="68"/>
      <c r="T60" s="68"/>
      <c r="U60" s="68"/>
      <c r="V60" s="68"/>
      <c r="W60" s="68"/>
      <c r="X60" s="68"/>
      <c r="Y60" s="68"/>
      <c r="Z60" s="68"/>
    </row>
    <row r="61" ht="70.5" customHeight="1">
      <c r="A61" s="9" t="s">
        <v>3708</v>
      </c>
      <c r="B61" s="23" t="s">
        <v>3820</v>
      </c>
      <c r="C61" s="22"/>
      <c r="D61" s="22"/>
      <c r="E61" s="41" t="s">
        <v>3821</v>
      </c>
      <c r="F61" s="116" t="s">
        <v>3822</v>
      </c>
      <c r="G61" s="117" t="s">
        <v>3630</v>
      </c>
      <c r="H61" s="9" t="s">
        <v>3826</v>
      </c>
      <c r="I61" s="68"/>
      <c r="J61" s="120" t="s">
        <v>3827</v>
      </c>
      <c r="K61" s="68"/>
      <c r="L61" s="68"/>
      <c r="M61" s="68"/>
      <c r="N61" s="68"/>
      <c r="O61" s="68"/>
      <c r="P61" s="68"/>
      <c r="Q61" s="68"/>
      <c r="R61" s="68"/>
      <c r="S61" s="68"/>
      <c r="T61" s="68"/>
      <c r="U61" s="68"/>
      <c r="V61" s="68"/>
      <c r="W61" s="68"/>
      <c r="X61" s="68"/>
      <c r="Y61" s="68"/>
      <c r="Z61" s="68"/>
    </row>
    <row r="62" ht="70.5" customHeight="1">
      <c r="A62" s="9" t="s">
        <v>3708</v>
      </c>
      <c r="B62" s="23" t="s">
        <v>3820</v>
      </c>
      <c r="C62" s="22"/>
      <c r="D62" s="22"/>
      <c r="E62" s="41" t="s">
        <v>3821</v>
      </c>
      <c r="F62" s="116" t="s">
        <v>3822</v>
      </c>
      <c r="G62" s="117" t="s">
        <v>3630</v>
      </c>
      <c r="H62" s="9" t="s">
        <v>3828</v>
      </c>
      <c r="I62" s="68"/>
      <c r="J62" s="120" t="s">
        <v>3829</v>
      </c>
      <c r="K62" s="68"/>
      <c r="L62" s="68"/>
      <c r="M62" s="68"/>
      <c r="N62" s="68"/>
      <c r="O62" s="68"/>
      <c r="P62" s="68"/>
      <c r="Q62" s="68"/>
      <c r="R62" s="68"/>
      <c r="S62" s="68"/>
      <c r="T62" s="68"/>
      <c r="U62" s="68"/>
      <c r="V62" s="68"/>
      <c r="W62" s="68"/>
      <c r="X62" s="68"/>
      <c r="Y62" s="68"/>
      <c r="Z62" s="68"/>
    </row>
    <row r="63" ht="70.5" customHeight="1">
      <c r="A63" s="9" t="s">
        <v>3708</v>
      </c>
      <c r="B63" s="23" t="s">
        <v>3820</v>
      </c>
      <c r="C63" s="22"/>
      <c r="D63" s="22"/>
      <c r="E63" s="41" t="s">
        <v>3821</v>
      </c>
      <c r="F63" s="116" t="s">
        <v>3822</v>
      </c>
      <c r="G63" s="117" t="s">
        <v>3630</v>
      </c>
      <c r="H63" s="9" t="s">
        <v>3830</v>
      </c>
      <c r="I63" s="68"/>
      <c r="J63" s="120" t="s">
        <v>3831</v>
      </c>
      <c r="K63" s="68"/>
      <c r="L63" s="68"/>
      <c r="M63" s="68"/>
      <c r="N63" s="68"/>
      <c r="O63" s="68"/>
      <c r="P63" s="68"/>
      <c r="Q63" s="68"/>
      <c r="R63" s="68"/>
      <c r="S63" s="68"/>
      <c r="T63" s="68"/>
      <c r="U63" s="68"/>
      <c r="V63" s="68"/>
      <c r="W63" s="68"/>
      <c r="X63" s="68"/>
      <c r="Y63" s="68"/>
      <c r="Z63" s="68"/>
    </row>
    <row r="64" ht="70.5" customHeight="1">
      <c r="A64" s="9" t="s">
        <v>3708</v>
      </c>
      <c r="B64" s="23" t="s">
        <v>3820</v>
      </c>
      <c r="C64" s="22"/>
      <c r="D64" s="22"/>
      <c r="E64" s="41" t="s">
        <v>3821</v>
      </c>
      <c r="F64" s="116" t="s">
        <v>3822</v>
      </c>
      <c r="G64" s="117" t="s">
        <v>3630</v>
      </c>
      <c r="H64" s="9" t="s">
        <v>3832</v>
      </c>
      <c r="I64" s="68"/>
      <c r="J64" s="120" t="s">
        <v>3833</v>
      </c>
      <c r="K64" s="68"/>
      <c r="L64" s="68"/>
      <c r="M64" s="68"/>
      <c r="N64" s="68"/>
      <c r="O64" s="68"/>
      <c r="P64" s="68"/>
      <c r="Q64" s="68"/>
      <c r="R64" s="68"/>
      <c r="S64" s="68"/>
      <c r="T64" s="68"/>
      <c r="U64" s="68"/>
      <c r="V64" s="68"/>
      <c r="W64" s="68"/>
      <c r="X64" s="68"/>
      <c r="Y64" s="68"/>
      <c r="Z64" s="68"/>
    </row>
    <row r="65" ht="70.5" customHeight="1">
      <c r="A65" s="9" t="s">
        <v>3834</v>
      </c>
      <c r="B65" s="23" t="s">
        <v>3835</v>
      </c>
      <c r="C65" s="22"/>
      <c r="D65" s="22"/>
      <c r="E65" s="41" t="s">
        <v>3836</v>
      </c>
      <c r="F65" s="116"/>
      <c r="G65" s="117" t="s">
        <v>3630</v>
      </c>
      <c r="H65" s="9" t="s">
        <v>3837</v>
      </c>
      <c r="I65" s="68"/>
      <c r="J65" s="120" t="s">
        <v>3838</v>
      </c>
      <c r="K65" s="68"/>
      <c r="L65" s="68"/>
      <c r="M65" s="68"/>
      <c r="N65" s="68"/>
      <c r="O65" s="68"/>
      <c r="P65" s="68"/>
      <c r="Q65" s="68"/>
      <c r="R65" s="68"/>
      <c r="S65" s="68"/>
      <c r="T65" s="68"/>
      <c r="U65" s="68"/>
      <c r="V65" s="68"/>
      <c r="W65" s="68"/>
      <c r="X65" s="68"/>
      <c r="Y65" s="68"/>
      <c r="Z65" s="68"/>
    </row>
    <row r="66" ht="70.5" customHeight="1">
      <c r="A66" s="9" t="s">
        <v>3834</v>
      </c>
      <c r="B66" s="23" t="s">
        <v>3835</v>
      </c>
      <c r="C66" s="22"/>
      <c r="D66" s="22"/>
      <c r="E66" s="41" t="s">
        <v>3836</v>
      </c>
      <c r="F66" s="116"/>
      <c r="G66" s="117" t="s">
        <v>3630</v>
      </c>
      <c r="H66" s="9" t="s">
        <v>3839</v>
      </c>
      <c r="I66" s="68"/>
      <c r="J66" s="120" t="s">
        <v>3840</v>
      </c>
      <c r="K66" s="68"/>
      <c r="L66" s="68"/>
      <c r="M66" s="68"/>
      <c r="N66" s="68"/>
      <c r="O66" s="68"/>
      <c r="P66" s="68"/>
      <c r="Q66" s="68"/>
      <c r="R66" s="68"/>
      <c r="S66" s="68"/>
      <c r="T66" s="68"/>
      <c r="U66" s="68"/>
      <c r="V66" s="68"/>
      <c r="W66" s="68"/>
      <c r="X66" s="68"/>
      <c r="Y66" s="68"/>
      <c r="Z66" s="68"/>
    </row>
    <row r="67" ht="70.5" customHeight="1">
      <c r="A67" s="9" t="s">
        <v>3834</v>
      </c>
      <c r="B67" s="23" t="s">
        <v>3835</v>
      </c>
      <c r="C67" s="22"/>
      <c r="D67" s="22"/>
      <c r="E67" s="41" t="s">
        <v>3836</v>
      </c>
      <c r="F67" s="116"/>
      <c r="G67" s="117" t="s">
        <v>3630</v>
      </c>
      <c r="H67" s="9" t="s">
        <v>3841</v>
      </c>
      <c r="I67" s="68"/>
      <c r="J67" s="120" t="s">
        <v>3842</v>
      </c>
      <c r="K67" s="68"/>
      <c r="L67" s="68"/>
      <c r="M67" s="68"/>
      <c r="N67" s="68"/>
      <c r="O67" s="68"/>
      <c r="P67" s="68"/>
      <c r="Q67" s="68"/>
      <c r="R67" s="68"/>
      <c r="S67" s="68"/>
      <c r="T67" s="68"/>
      <c r="U67" s="68"/>
      <c r="V67" s="68"/>
      <c r="W67" s="68"/>
      <c r="X67" s="68"/>
      <c r="Y67" s="68"/>
      <c r="Z67" s="68"/>
    </row>
    <row r="68" ht="70.5" customHeight="1">
      <c r="A68" s="9" t="s">
        <v>3834</v>
      </c>
      <c r="B68" s="23" t="s">
        <v>3835</v>
      </c>
      <c r="C68" s="22"/>
      <c r="D68" s="22"/>
      <c r="E68" s="41" t="s">
        <v>3836</v>
      </c>
      <c r="F68" s="116"/>
      <c r="G68" s="117" t="s">
        <v>3630</v>
      </c>
      <c r="H68" s="9" t="s">
        <v>3843</v>
      </c>
      <c r="I68" s="68"/>
      <c r="J68" s="120" t="s">
        <v>3844</v>
      </c>
      <c r="K68" s="68"/>
      <c r="L68" s="68"/>
      <c r="M68" s="68"/>
      <c r="N68" s="68"/>
      <c r="O68" s="68"/>
      <c r="P68" s="68"/>
      <c r="Q68" s="68"/>
      <c r="R68" s="68"/>
      <c r="S68" s="68"/>
      <c r="T68" s="68"/>
      <c r="U68" s="68"/>
      <c r="V68" s="68"/>
      <c r="W68" s="68"/>
      <c r="X68" s="68"/>
      <c r="Y68" s="68"/>
      <c r="Z68" s="68"/>
    </row>
    <row r="69">
      <c r="A69" s="9" t="s">
        <v>3845</v>
      </c>
      <c r="B69" s="23" t="s">
        <v>3846</v>
      </c>
      <c r="C69" s="22"/>
      <c r="D69" s="22"/>
      <c r="E69" s="41" t="s">
        <v>3847</v>
      </c>
      <c r="F69" s="116" t="s">
        <v>3848</v>
      </c>
      <c r="G69" s="117" t="s">
        <v>3630</v>
      </c>
      <c r="H69" s="9" t="s">
        <v>3849</v>
      </c>
      <c r="I69" s="68"/>
      <c r="J69" s="120" t="s">
        <v>3850</v>
      </c>
      <c r="K69" s="68"/>
      <c r="L69" s="68"/>
      <c r="M69" s="68"/>
      <c r="N69" s="68"/>
      <c r="O69" s="68"/>
      <c r="P69" s="68"/>
      <c r="Q69" s="68"/>
      <c r="R69" s="68"/>
      <c r="S69" s="68"/>
      <c r="T69" s="68"/>
      <c r="U69" s="68"/>
      <c r="V69" s="68"/>
      <c r="W69" s="68"/>
      <c r="X69" s="68"/>
      <c r="Y69" s="68"/>
      <c r="Z69" s="68"/>
    </row>
    <row r="70">
      <c r="A70" s="9" t="s">
        <v>3845</v>
      </c>
      <c r="B70" s="23" t="s">
        <v>3846</v>
      </c>
      <c r="C70" s="22"/>
      <c r="D70" s="22"/>
      <c r="E70" s="41" t="s">
        <v>3847</v>
      </c>
      <c r="F70" s="116" t="s">
        <v>3848</v>
      </c>
      <c r="G70" s="117" t="s">
        <v>3630</v>
      </c>
      <c r="H70" s="9" t="s">
        <v>3851</v>
      </c>
      <c r="I70" s="68"/>
      <c r="J70" s="120" t="s">
        <v>3852</v>
      </c>
      <c r="K70" s="68"/>
      <c r="L70" s="68"/>
      <c r="M70" s="68"/>
      <c r="N70" s="68"/>
      <c r="O70" s="68"/>
      <c r="P70" s="68"/>
      <c r="Q70" s="68"/>
      <c r="R70" s="68"/>
      <c r="S70" s="68"/>
      <c r="T70" s="68"/>
      <c r="U70" s="68"/>
      <c r="V70" s="68"/>
      <c r="W70" s="68"/>
      <c r="X70" s="68"/>
      <c r="Y70" s="68"/>
      <c r="Z70" s="68"/>
    </row>
    <row r="71">
      <c r="A71" s="9" t="s">
        <v>3845</v>
      </c>
      <c r="B71" s="23" t="s">
        <v>3846</v>
      </c>
      <c r="C71" s="22"/>
      <c r="D71" s="22"/>
      <c r="E71" s="41" t="s">
        <v>3847</v>
      </c>
      <c r="F71" s="116" t="s">
        <v>3853</v>
      </c>
      <c r="G71" s="117" t="s">
        <v>3630</v>
      </c>
      <c r="H71" s="9" t="s">
        <v>3854</v>
      </c>
      <c r="I71" s="68"/>
      <c r="J71" s="120" t="s">
        <v>3855</v>
      </c>
      <c r="K71" s="68"/>
      <c r="L71" s="68"/>
      <c r="M71" s="68"/>
      <c r="N71" s="68"/>
      <c r="O71" s="68"/>
      <c r="P71" s="68"/>
      <c r="Q71" s="68"/>
      <c r="R71" s="68"/>
      <c r="S71" s="68"/>
      <c r="T71" s="68"/>
      <c r="U71" s="68"/>
      <c r="V71" s="68"/>
      <c r="W71" s="68"/>
      <c r="X71" s="68"/>
      <c r="Y71" s="68"/>
      <c r="Z71" s="68"/>
    </row>
    <row r="72">
      <c r="A72" s="9" t="s">
        <v>3845</v>
      </c>
      <c r="B72" s="23" t="s">
        <v>3846</v>
      </c>
      <c r="C72" s="22"/>
      <c r="D72" s="22"/>
      <c r="E72" s="41" t="s">
        <v>3847</v>
      </c>
      <c r="F72" s="116" t="s">
        <v>3853</v>
      </c>
      <c r="G72" s="117" t="s">
        <v>3630</v>
      </c>
      <c r="H72" s="9" t="s">
        <v>3856</v>
      </c>
      <c r="I72" s="68"/>
      <c r="J72" s="120" t="s">
        <v>3857</v>
      </c>
      <c r="K72" s="68"/>
      <c r="L72" s="68"/>
      <c r="M72" s="68"/>
      <c r="N72" s="68"/>
      <c r="O72" s="68"/>
      <c r="P72" s="68"/>
      <c r="Q72" s="68"/>
      <c r="R72" s="68"/>
      <c r="S72" s="68"/>
      <c r="T72" s="68"/>
      <c r="U72" s="68"/>
      <c r="V72" s="68"/>
      <c r="W72" s="68"/>
      <c r="X72" s="68"/>
      <c r="Y72" s="68"/>
      <c r="Z72" s="68"/>
    </row>
    <row r="73">
      <c r="A73" s="9" t="s">
        <v>3845</v>
      </c>
      <c r="B73" s="23" t="s">
        <v>3846</v>
      </c>
      <c r="C73" s="22"/>
      <c r="D73" s="22"/>
      <c r="E73" s="41" t="s">
        <v>3847</v>
      </c>
      <c r="F73" s="116" t="s">
        <v>3858</v>
      </c>
      <c r="G73" s="117" t="s">
        <v>3630</v>
      </c>
      <c r="H73" s="9" t="s">
        <v>3859</v>
      </c>
      <c r="I73" s="68"/>
      <c r="J73" s="120" t="s">
        <v>3860</v>
      </c>
      <c r="K73" s="68"/>
      <c r="L73" s="68"/>
      <c r="M73" s="68"/>
      <c r="N73" s="68"/>
      <c r="O73" s="68"/>
      <c r="P73" s="68"/>
      <c r="Q73" s="68"/>
      <c r="R73" s="68"/>
      <c r="S73" s="68"/>
      <c r="T73" s="68"/>
      <c r="U73" s="68"/>
      <c r="V73" s="68"/>
      <c r="W73" s="68"/>
      <c r="X73" s="68"/>
      <c r="Y73" s="68"/>
      <c r="Z73" s="68"/>
    </row>
    <row r="74">
      <c r="A74" s="9" t="s">
        <v>3845</v>
      </c>
      <c r="B74" s="23" t="s">
        <v>3846</v>
      </c>
      <c r="C74" s="22"/>
      <c r="D74" s="22"/>
      <c r="E74" s="41" t="s">
        <v>3847</v>
      </c>
      <c r="F74" s="116" t="s">
        <v>3858</v>
      </c>
      <c r="G74" s="117" t="s">
        <v>3630</v>
      </c>
      <c r="H74" s="9" t="s">
        <v>3861</v>
      </c>
      <c r="I74" s="68"/>
      <c r="J74" s="119" t="s">
        <v>3862</v>
      </c>
      <c r="K74" s="68"/>
      <c r="L74" s="68"/>
      <c r="M74" s="68"/>
      <c r="N74" s="68"/>
      <c r="O74" s="68"/>
      <c r="P74" s="68"/>
      <c r="Q74" s="68"/>
      <c r="R74" s="68"/>
      <c r="S74" s="68"/>
      <c r="T74" s="68"/>
      <c r="U74" s="68"/>
      <c r="V74" s="68"/>
      <c r="W74" s="68"/>
      <c r="X74" s="68"/>
      <c r="Y74" s="68"/>
      <c r="Z74" s="68"/>
    </row>
    <row r="75">
      <c r="A75" s="9" t="s">
        <v>3863</v>
      </c>
      <c r="B75" s="23" t="s">
        <v>3864</v>
      </c>
      <c r="C75" s="22"/>
      <c r="D75" s="22"/>
      <c r="E75" s="41" t="s">
        <v>3865</v>
      </c>
      <c r="F75" s="116" t="s">
        <v>3866</v>
      </c>
      <c r="G75" s="117" t="s">
        <v>3630</v>
      </c>
      <c r="H75" s="9" t="s">
        <v>3867</v>
      </c>
      <c r="I75" s="68"/>
      <c r="J75" s="119" t="s">
        <v>3868</v>
      </c>
      <c r="K75" s="68"/>
      <c r="L75" s="68"/>
      <c r="M75" s="68"/>
      <c r="N75" s="68"/>
      <c r="O75" s="68"/>
      <c r="P75" s="68"/>
      <c r="Q75" s="68"/>
      <c r="R75" s="68"/>
      <c r="S75" s="68"/>
      <c r="T75" s="68"/>
      <c r="U75" s="68"/>
      <c r="V75" s="68"/>
      <c r="W75" s="68"/>
      <c r="X75" s="68"/>
      <c r="Y75" s="68"/>
      <c r="Z75" s="68"/>
    </row>
    <row r="76">
      <c r="A76" s="123">
        <v>44683.0</v>
      </c>
      <c r="B76" s="23" t="s">
        <v>3869</v>
      </c>
      <c r="C76" s="102"/>
      <c r="D76" s="102"/>
      <c r="E76" s="41" t="s">
        <v>3870</v>
      </c>
      <c r="F76" s="124" t="s">
        <v>3871</v>
      </c>
      <c r="G76" s="117" t="s">
        <v>3630</v>
      </c>
      <c r="H76" s="9" t="s">
        <v>3872</v>
      </c>
      <c r="I76" s="68"/>
      <c r="J76" s="120" t="s">
        <v>3873</v>
      </c>
      <c r="K76" s="68"/>
      <c r="L76" s="68"/>
      <c r="M76" s="68"/>
      <c r="N76" s="68"/>
      <c r="O76" s="68"/>
      <c r="P76" s="68"/>
      <c r="Q76" s="68"/>
      <c r="R76" s="68"/>
      <c r="S76" s="68"/>
      <c r="T76" s="68"/>
      <c r="U76" s="68"/>
      <c r="V76" s="68"/>
      <c r="W76" s="68"/>
      <c r="X76" s="68"/>
      <c r="Y76" s="68"/>
      <c r="Z76" s="68"/>
    </row>
    <row r="77">
      <c r="A77" s="123">
        <v>44683.0</v>
      </c>
      <c r="B77" s="23" t="s">
        <v>3869</v>
      </c>
      <c r="C77" s="102"/>
      <c r="D77" s="102"/>
      <c r="E77" s="41" t="s">
        <v>3870</v>
      </c>
      <c r="F77" s="124" t="s">
        <v>3874</v>
      </c>
      <c r="G77" s="117" t="s">
        <v>3630</v>
      </c>
      <c r="H77" s="9" t="s">
        <v>3875</v>
      </c>
      <c r="I77" s="68"/>
      <c r="J77" s="120" t="s">
        <v>3876</v>
      </c>
      <c r="K77" s="68"/>
      <c r="L77" s="68"/>
      <c r="M77" s="68"/>
      <c r="N77" s="68"/>
      <c r="O77" s="68"/>
      <c r="P77" s="68"/>
      <c r="Q77" s="68"/>
      <c r="R77" s="68"/>
      <c r="S77" s="68"/>
      <c r="T77" s="68"/>
      <c r="U77" s="68"/>
      <c r="V77" s="68"/>
      <c r="W77" s="68"/>
      <c r="X77" s="68"/>
      <c r="Y77" s="68"/>
      <c r="Z77" s="68"/>
    </row>
    <row r="78">
      <c r="A78" s="123">
        <v>44714.0</v>
      </c>
      <c r="B78" s="23" t="s">
        <v>3877</v>
      </c>
      <c r="C78" s="87"/>
      <c r="D78" s="102"/>
      <c r="E78" s="41" t="s">
        <v>3878</v>
      </c>
      <c r="F78" s="124" t="s">
        <v>3879</v>
      </c>
      <c r="G78" s="117" t="s">
        <v>3630</v>
      </c>
      <c r="H78" s="9" t="s">
        <v>3880</v>
      </c>
      <c r="I78" s="68"/>
      <c r="J78" s="120" t="s">
        <v>3881</v>
      </c>
      <c r="K78" s="68"/>
      <c r="L78" s="68"/>
      <c r="M78" s="68"/>
      <c r="N78" s="68"/>
      <c r="O78" s="68"/>
      <c r="P78" s="68"/>
      <c r="Q78" s="68"/>
      <c r="R78" s="68"/>
      <c r="S78" s="68"/>
      <c r="T78" s="68"/>
      <c r="U78" s="68"/>
      <c r="V78" s="68"/>
      <c r="W78" s="68"/>
      <c r="X78" s="68"/>
      <c r="Y78" s="68"/>
      <c r="Z78" s="68"/>
    </row>
    <row r="79">
      <c r="A79" s="123">
        <v>44714.0</v>
      </c>
      <c r="B79" s="23" t="s">
        <v>3877</v>
      </c>
      <c r="C79" s="87"/>
      <c r="D79" s="102"/>
      <c r="E79" s="41" t="s">
        <v>3878</v>
      </c>
      <c r="F79" s="124" t="s">
        <v>3882</v>
      </c>
      <c r="G79" s="117" t="s">
        <v>3630</v>
      </c>
      <c r="H79" s="9" t="s">
        <v>3883</v>
      </c>
      <c r="I79" s="68"/>
      <c r="J79" s="120" t="s">
        <v>3884</v>
      </c>
      <c r="K79" s="68"/>
      <c r="L79" s="68"/>
      <c r="M79" s="68"/>
      <c r="N79" s="68"/>
      <c r="O79" s="68"/>
      <c r="P79" s="68"/>
      <c r="Q79" s="68"/>
      <c r="R79" s="68"/>
      <c r="S79" s="68"/>
      <c r="T79" s="68"/>
      <c r="U79" s="68"/>
      <c r="V79" s="68"/>
      <c r="W79" s="68"/>
      <c r="X79" s="68"/>
      <c r="Y79" s="68"/>
      <c r="Z79" s="68"/>
    </row>
    <row r="80">
      <c r="A80" s="123">
        <v>44715.0</v>
      </c>
      <c r="B80" s="23" t="s">
        <v>3885</v>
      </c>
      <c r="C80" s="87"/>
      <c r="D80" s="87"/>
      <c r="E80" s="41" t="s">
        <v>3886</v>
      </c>
      <c r="F80" s="124" t="s">
        <v>3887</v>
      </c>
      <c r="G80" s="117" t="s">
        <v>3630</v>
      </c>
      <c r="H80" s="9" t="s">
        <v>3888</v>
      </c>
      <c r="I80" s="68"/>
      <c r="J80" s="120" t="s">
        <v>3889</v>
      </c>
      <c r="K80" s="68"/>
      <c r="L80" s="68"/>
      <c r="M80" s="68"/>
      <c r="N80" s="68"/>
      <c r="O80" s="68"/>
      <c r="P80" s="68"/>
      <c r="Q80" s="68"/>
      <c r="R80" s="68"/>
      <c r="S80" s="68"/>
      <c r="T80" s="68"/>
      <c r="U80" s="68"/>
      <c r="V80" s="68"/>
      <c r="W80" s="68"/>
      <c r="X80" s="68"/>
      <c r="Y80" s="68"/>
      <c r="Z80" s="68"/>
    </row>
    <row r="81">
      <c r="A81" s="123">
        <v>44715.0</v>
      </c>
      <c r="B81" s="23" t="s">
        <v>3885</v>
      </c>
      <c r="C81" s="87"/>
      <c r="D81" s="87"/>
      <c r="E81" s="41" t="s">
        <v>3886</v>
      </c>
      <c r="F81" s="124" t="s">
        <v>3890</v>
      </c>
      <c r="G81" s="117" t="s">
        <v>3630</v>
      </c>
      <c r="H81" s="9" t="s">
        <v>3891</v>
      </c>
      <c r="I81" s="68"/>
      <c r="J81" s="120" t="s">
        <v>3892</v>
      </c>
      <c r="K81" s="68"/>
      <c r="L81" s="68"/>
      <c r="M81" s="68"/>
      <c r="N81" s="68"/>
      <c r="O81" s="68"/>
      <c r="P81" s="68"/>
      <c r="Q81" s="68"/>
      <c r="R81" s="68"/>
      <c r="S81" s="68"/>
      <c r="T81" s="68"/>
      <c r="U81" s="68"/>
      <c r="V81" s="68"/>
      <c r="W81" s="68"/>
      <c r="X81" s="68"/>
      <c r="Y81" s="68"/>
      <c r="Z81" s="68"/>
    </row>
    <row r="82">
      <c r="A82" s="125">
        <v>44811.0</v>
      </c>
      <c r="B82" s="9" t="s">
        <v>3893</v>
      </c>
      <c r="C82" s="87"/>
      <c r="D82" s="87"/>
      <c r="E82" s="41"/>
      <c r="F82" s="126" t="s">
        <v>3894</v>
      </c>
      <c r="G82" s="117" t="s">
        <v>3630</v>
      </c>
      <c r="H82" s="9" t="s">
        <v>3895</v>
      </c>
      <c r="I82" s="68"/>
      <c r="J82" s="120" t="s">
        <v>3896</v>
      </c>
      <c r="K82" s="68"/>
      <c r="L82" s="68"/>
      <c r="M82" s="68"/>
      <c r="N82" s="68"/>
      <c r="O82" s="68"/>
      <c r="P82" s="68"/>
      <c r="Q82" s="68"/>
      <c r="R82" s="68"/>
      <c r="S82" s="68"/>
      <c r="T82" s="68"/>
      <c r="U82" s="68"/>
      <c r="V82" s="68"/>
      <c r="W82" s="68"/>
      <c r="X82" s="68"/>
      <c r="Y82" s="68"/>
      <c r="Z82" s="68"/>
    </row>
    <row r="83">
      <c r="A83" s="125">
        <v>44811.0</v>
      </c>
      <c r="B83" s="9" t="s">
        <v>3893</v>
      </c>
      <c r="C83" s="87"/>
      <c r="D83" s="87"/>
      <c r="E83" s="41"/>
      <c r="F83" s="126" t="s">
        <v>3897</v>
      </c>
      <c r="G83" s="117" t="s">
        <v>3630</v>
      </c>
      <c r="H83" s="9" t="s">
        <v>3898</v>
      </c>
      <c r="I83" s="68"/>
      <c r="J83" s="119" t="s">
        <v>3899</v>
      </c>
      <c r="K83" s="68"/>
      <c r="L83" s="68"/>
      <c r="M83" s="68"/>
      <c r="N83" s="68"/>
      <c r="O83" s="68"/>
      <c r="P83" s="68"/>
      <c r="Q83" s="68"/>
      <c r="R83" s="68"/>
      <c r="S83" s="68"/>
      <c r="T83" s="68"/>
      <c r="U83" s="68"/>
      <c r="V83" s="68"/>
      <c r="W83" s="68"/>
      <c r="X83" s="68"/>
      <c r="Y83" s="68"/>
      <c r="Z83" s="68"/>
    </row>
    <row r="84">
      <c r="A84" s="125">
        <v>44746.0</v>
      </c>
      <c r="B84" s="9" t="s">
        <v>3900</v>
      </c>
      <c r="C84" s="87"/>
      <c r="D84" s="87"/>
      <c r="E84" s="41"/>
      <c r="F84" s="126" t="s">
        <v>3901</v>
      </c>
      <c r="G84" s="117" t="s">
        <v>3630</v>
      </c>
      <c r="H84" s="9" t="s">
        <v>3902</v>
      </c>
      <c r="I84" s="68"/>
      <c r="J84" s="120" t="s">
        <v>3903</v>
      </c>
      <c r="K84" s="68"/>
      <c r="L84" s="68"/>
      <c r="M84" s="68"/>
      <c r="N84" s="68"/>
      <c r="O84" s="68"/>
      <c r="P84" s="68"/>
      <c r="Q84" s="68"/>
      <c r="R84" s="68"/>
      <c r="S84" s="68"/>
      <c r="T84" s="68"/>
      <c r="U84" s="68"/>
      <c r="V84" s="68"/>
      <c r="W84" s="68"/>
      <c r="X84" s="68"/>
      <c r="Y84" s="68"/>
      <c r="Z84" s="68"/>
    </row>
    <row r="85">
      <c r="A85" s="125">
        <v>44746.0</v>
      </c>
      <c r="B85" s="9" t="s">
        <v>3900</v>
      </c>
      <c r="C85" s="87"/>
      <c r="D85" s="87"/>
      <c r="E85" s="41"/>
      <c r="F85" s="126" t="s">
        <v>3904</v>
      </c>
      <c r="G85" s="117" t="s">
        <v>3630</v>
      </c>
      <c r="H85" s="9" t="s">
        <v>3905</v>
      </c>
      <c r="I85" s="68"/>
      <c r="J85" s="120" t="s">
        <v>3906</v>
      </c>
      <c r="K85" s="68"/>
      <c r="L85" s="68"/>
      <c r="M85" s="68"/>
      <c r="N85" s="68"/>
      <c r="O85" s="68"/>
      <c r="P85" s="68"/>
      <c r="Q85" s="68"/>
      <c r="R85" s="68"/>
      <c r="S85" s="68"/>
      <c r="T85" s="68"/>
      <c r="U85" s="68"/>
      <c r="V85" s="68"/>
      <c r="W85" s="68"/>
      <c r="X85" s="68"/>
      <c r="Y85" s="68"/>
      <c r="Z85" s="68"/>
    </row>
    <row r="86" ht="65.25" customHeight="1">
      <c r="A86" s="125">
        <v>44837.0</v>
      </c>
      <c r="B86" s="9" t="s">
        <v>3907</v>
      </c>
      <c r="C86" s="87"/>
      <c r="D86" s="87"/>
      <c r="E86" s="9" t="s">
        <v>3908</v>
      </c>
      <c r="F86" s="126" t="s">
        <v>3909</v>
      </c>
      <c r="G86" s="117" t="s">
        <v>3630</v>
      </c>
      <c r="H86" s="127" t="s">
        <v>3910</v>
      </c>
      <c r="I86" s="68"/>
      <c r="J86" s="119" t="s">
        <v>3911</v>
      </c>
      <c r="K86" s="68"/>
      <c r="L86" s="68"/>
      <c r="M86" s="68"/>
      <c r="N86" s="68"/>
      <c r="O86" s="68"/>
      <c r="P86" s="68"/>
      <c r="Q86" s="68"/>
      <c r="R86" s="68"/>
      <c r="S86" s="68"/>
      <c r="T86" s="68"/>
      <c r="U86" s="68"/>
      <c r="V86" s="68"/>
      <c r="W86" s="68"/>
      <c r="X86" s="68"/>
      <c r="Y86" s="68"/>
      <c r="Z86" s="68"/>
    </row>
    <row r="87" ht="57.75" customHeight="1">
      <c r="A87" s="125">
        <v>44903.0</v>
      </c>
      <c r="B87" s="9" t="s">
        <v>3912</v>
      </c>
      <c r="C87" s="87"/>
      <c r="D87" s="87"/>
      <c r="E87" s="9" t="s">
        <v>3913</v>
      </c>
      <c r="F87" s="126" t="s">
        <v>3909</v>
      </c>
      <c r="G87" s="117" t="s">
        <v>3630</v>
      </c>
      <c r="H87" s="127" t="s">
        <v>3914</v>
      </c>
      <c r="I87" s="68"/>
      <c r="J87" s="119" t="s">
        <v>3915</v>
      </c>
      <c r="K87" s="68"/>
      <c r="L87" s="68"/>
      <c r="M87" s="68"/>
      <c r="N87" s="68"/>
      <c r="O87" s="68"/>
      <c r="P87" s="68"/>
      <c r="Q87" s="68"/>
      <c r="R87" s="68"/>
      <c r="S87" s="68"/>
      <c r="T87" s="68"/>
      <c r="U87" s="68"/>
      <c r="V87" s="68"/>
      <c r="W87" s="68"/>
      <c r="X87" s="68"/>
      <c r="Y87" s="68"/>
      <c r="Z87" s="68"/>
    </row>
    <row r="88" ht="53.25" customHeight="1">
      <c r="A88" s="125">
        <v>44838.0</v>
      </c>
      <c r="B88" s="9" t="s">
        <v>3916</v>
      </c>
      <c r="C88" s="87"/>
      <c r="D88" s="87"/>
      <c r="E88" s="9" t="s">
        <v>3917</v>
      </c>
      <c r="F88" s="126" t="s">
        <v>3909</v>
      </c>
      <c r="G88" s="117" t="s">
        <v>3630</v>
      </c>
      <c r="H88" s="127" t="s">
        <v>3918</v>
      </c>
      <c r="I88" s="68"/>
      <c r="J88" s="119" t="s">
        <v>3919</v>
      </c>
      <c r="K88" s="68"/>
      <c r="L88" s="68"/>
      <c r="M88" s="68"/>
      <c r="N88" s="68"/>
      <c r="O88" s="68"/>
      <c r="P88" s="68"/>
      <c r="Q88" s="68"/>
      <c r="R88" s="68"/>
      <c r="S88" s="68"/>
      <c r="T88" s="68"/>
      <c r="U88" s="68"/>
      <c r="V88" s="68"/>
      <c r="W88" s="68"/>
      <c r="X88" s="68"/>
      <c r="Y88" s="68"/>
      <c r="Z88" s="68"/>
    </row>
    <row r="89">
      <c r="A89" s="125">
        <v>44778.0</v>
      </c>
      <c r="B89" s="9" t="s">
        <v>3920</v>
      </c>
      <c r="C89" s="87"/>
      <c r="D89" s="87"/>
      <c r="E89" s="41"/>
      <c r="F89" s="126" t="s">
        <v>3921</v>
      </c>
      <c r="G89" s="117" t="s">
        <v>3630</v>
      </c>
      <c r="H89" s="127" t="s">
        <v>3922</v>
      </c>
      <c r="I89" s="68"/>
      <c r="J89" s="119" t="s">
        <v>3923</v>
      </c>
      <c r="K89" s="68"/>
      <c r="L89" s="68"/>
      <c r="M89" s="68"/>
      <c r="N89" s="68"/>
      <c r="O89" s="68"/>
      <c r="P89" s="68"/>
      <c r="Q89" s="68"/>
      <c r="R89" s="68"/>
      <c r="S89" s="68"/>
      <c r="T89" s="68"/>
      <c r="U89" s="68"/>
      <c r="V89" s="68"/>
      <c r="W89" s="68"/>
      <c r="X89" s="68"/>
      <c r="Y89" s="68"/>
      <c r="Z89" s="68"/>
    </row>
    <row r="90">
      <c r="A90" s="125">
        <v>44714.0</v>
      </c>
      <c r="B90" s="9" t="s">
        <v>3924</v>
      </c>
      <c r="C90" s="87"/>
      <c r="D90" s="87"/>
      <c r="E90" s="41"/>
      <c r="F90" s="126" t="s">
        <v>3925</v>
      </c>
      <c r="G90" s="117" t="s">
        <v>3630</v>
      </c>
      <c r="H90" s="127" t="s">
        <v>3926</v>
      </c>
      <c r="I90" s="68"/>
      <c r="J90" s="119" t="s">
        <v>3927</v>
      </c>
      <c r="K90" s="68"/>
      <c r="L90" s="68"/>
      <c r="M90" s="68"/>
      <c r="N90" s="68"/>
      <c r="O90" s="68"/>
      <c r="P90" s="68"/>
      <c r="Q90" s="68"/>
      <c r="R90" s="68"/>
      <c r="S90" s="68"/>
      <c r="T90" s="68"/>
      <c r="U90" s="68"/>
      <c r="V90" s="68"/>
      <c r="W90" s="68"/>
      <c r="X90" s="68"/>
      <c r="Y90" s="68"/>
      <c r="Z90" s="68"/>
    </row>
    <row r="91">
      <c r="A91" s="23" t="s">
        <v>3928</v>
      </c>
      <c r="B91" s="23" t="s">
        <v>3929</v>
      </c>
      <c r="C91" s="87"/>
      <c r="D91" s="102"/>
      <c r="E91" s="9" t="s">
        <v>3930</v>
      </c>
      <c r="F91" s="22" t="s">
        <v>3931</v>
      </c>
      <c r="G91" s="117" t="s">
        <v>3630</v>
      </c>
      <c r="H91" s="9" t="s">
        <v>3932</v>
      </c>
      <c r="I91" s="68"/>
      <c r="J91" s="119" t="s">
        <v>3933</v>
      </c>
      <c r="K91" s="68"/>
      <c r="L91" s="68"/>
      <c r="M91" s="68"/>
      <c r="N91" s="68"/>
      <c r="O91" s="68"/>
      <c r="P91" s="68"/>
      <c r="Q91" s="68"/>
      <c r="R91" s="68"/>
      <c r="S91" s="68"/>
      <c r="T91" s="68"/>
      <c r="U91" s="68"/>
      <c r="V91" s="68"/>
      <c r="W91" s="68"/>
      <c r="X91" s="68"/>
      <c r="Y91" s="68"/>
      <c r="Z91" s="68"/>
    </row>
    <row r="92">
      <c r="A92" s="23" t="s">
        <v>3934</v>
      </c>
      <c r="B92" s="23" t="s">
        <v>3935</v>
      </c>
      <c r="C92" s="41"/>
      <c r="D92" s="23"/>
      <c r="E92" s="9" t="s">
        <v>3936</v>
      </c>
      <c r="F92" s="128">
        <v>0.3020833333333333</v>
      </c>
      <c r="G92" s="117" t="s">
        <v>3630</v>
      </c>
      <c r="H92" s="9" t="s">
        <v>3937</v>
      </c>
      <c r="I92" s="68"/>
      <c r="J92" s="120" t="s">
        <v>3938</v>
      </c>
      <c r="K92" s="68"/>
      <c r="L92" s="68"/>
      <c r="M92" s="68"/>
      <c r="N92" s="68"/>
      <c r="O92" s="68"/>
      <c r="P92" s="68"/>
      <c r="Q92" s="68"/>
      <c r="R92" s="68"/>
      <c r="S92" s="68"/>
      <c r="T92" s="68"/>
      <c r="U92" s="68"/>
      <c r="V92" s="68"/>
      <c r="W92" s="68"/>
      <c r="X92" s="68"/>
      <c r="Y92" s="68"/>
      <c r="Z92" s="68"/>
    </row>
    <row r="93">
      <c r="A93" s="23" t="s">
        <v>3934</v>
      </c>
      <c r="B93" s="23" t="s">
        <v>3935</v>
      </c>
      <c r="C93" s="41"/>
      <c r="D93" s="23"/>
      <c r="E93" s="9" t="s">
        <v>3936</v>
      </c>
      <c r="F93" s="128">
        <v>0.4444444444444444</v>
      </c>
      <c r="G93" s="117" t="s">
        <v>3630</v>
      </c>
      <c r="H93" s="9" t="s">
        <v>3939</v>
      </c>
      <c r="I93" s="68"/>
      <c r="J93" s="120" t="s">
        <v>3940</v>
      </c>
      <c r="K93" s="68"/>
      <c r="L93" s="68"/>
      <c r="M93" s="68"/>
      <c r="N93" s="68"/>
      <c r="O93" s="68"/>
      <c r="P93" s="68"/>
      <c r="Q93" s="68"/>
      <c r="R93" s="68"/>
      <c r="S93" s="68"/>
      <c r="T93" s="68"/>
      <c r="U93" s="68"/>
      <c r="V93" s="68"/>
      <c r="W93" s="68"/>
      <c r="X93" s="68"/>
      <c r="Y93" s="68"/>
      <c r="Z93" s="68"/>
    </row>
    <row r="94">
      <c r="A94" s="23" t="s">
        <v>3934</v>
      </c>
      <c r="B94" s="23" t="s">
        <v>3935</v>
      </c>
      <c r="C94" s="41"/>
      <c r="D94" s="23"/>
      <c r="E94" s="9" t="s">
        <v>3936</v>
      </c>
      <c r="F94" s="128">
        <v>0.0625</v>
      </c>
      <c r="G94" s="117" t="s">
        <v>3630</v>
      </c>
      <c r="H94" s="9" t="s">
        <v>3941</v>
      </c>
      <c r="I94" s="68"/>
      <c r="J94" s="120" t="s">
        <v>3942</v>
      </c>
      <c r="K94" s="68"/>
      <c r="L94" s="68"/>
      <c r="M94" s="68"/>
      <c r="N94" s="68"/>
      <c r="O94" s="68"/>
      <c r="P94" s="68"/>
      <c r="Q94" s="68"/>
      <c r="R94" s="68"/>
      <c r="S94" s="68"/>
      <c r="T94" s="68"/>
      <c r="U94" s="68"/>
      <c r="V94" s="68"/>
      <c r="W94" s="68"/>
      <c r="X94" s="68"/>
      <c r="Y94" s="68"/>
      <c r="Z94" s="68"/>
    </row>
    <row r="95">
      <c r="A95" s="23" t="s">
        <v>3934</v>
      </c>
      <c r="B95" s="23" t="s">
        <v>3935</v>
      </c>
      <c r="C95" s="41"/>
      <c r="D95" s="23"/>
      <c r="E95" s="9" t="s">
        <v>3936</v>
      </c>
      <c r="F95" s="128">
        <v>0.3472222222222222</v>
      </c>
      <c r="G95" s="117" t="s">
        <v>3630</v>
      </c>
      <c r="H95" s="9" t="s">
        <v>3943</v>
      </c>
      <c r="I95" s="68"/>
      <c r="J95" s="120" t="s">
        <v>3944</v>
      </c>
      <c r="K95" s="68"/>
      <c r="L95" s="68"/>
      <c r="M95" s="68"/>
      <c r="N95" s="68"/>
      <c r="O95" s="68"/>
      <c r="P95" s="68"/>
      <c r="Q95" s="68"/>
      <c r="R95" s="68"/>
      <c r="S95" s="68"/>
      <c r="T95" s="68"/>
      <c r="U95" s="68"/>
      <c r="V95" s="68"/>
      <c r="W95" s="68"/>
      <c r="X95" s="68"/>
      <c r="Y95" s="68"/>
      <c r="Z95" s="68"/>
    </row>
    <row r="96">
      <c r="A96" s="23" t="s">
        <v>3934</v>
      </c>
      <c r="B96" s="23" t="s">
        <v>3935</v>
      </c>
      <c r="C96" s="41"/>
      <c r="D96" s="23"/>
      <c r="E96" s="9" t="s">
        <v>3936</v>
      </c>
      <c r="F96" s="128">
        <v>0.23958333333333334</v>
      </c>
      <c r="G96" s="117" t="s">
        <v>3630</v>
      </c>
      <c r="H96" s="9" t="s">
        <v>3945</v>
      </c>
      <c r="I96" s="68"/>
      <c r="J96" s="120" t="s">
        <v>3946</v>
      </c>
      <c r="K96" s="68"/>
      <c r="L96" s="68"/>
      <c r="M96" s="68"/>
      <c r="N96" s="68"/>
      <c r="O96" s="68"/>
      <c r="P96" s="68"/>
      <c r="Q96" s="68"/>
      <c r="R96" s="68"/>
      <c r="S96" s="68"/>
      <c r="T96" s="68"/>
      <c r="U96" s="68"/>
      <c r="V96" s="68"/>
      <c r="W96" s="68"/>
      <c r="X96" s="68"/>
      <c r="Y96" s="68"/>
      <c r="Z96" s="68"/>
    </row>
    <row r="97">
      <c r="A97" s="23" t="s">
        <v>3934</v>
      </c>
      <c r="B97" s="23" t="s">
        <v>3935</v>
      </c>
      <c r="C97" s="41"/>
      <c r="D97" s="23"/>
      <c r="E97" s="9" t="s">
        <v>3936</v>
      </c>
      <c r="F97" s="128">
        <v>0.2673611111111111</v>
      </c>
      <c r="G97" s="117" t="s">
        <v>3630</v>
      </c>
      <c r="H97" s="9" t="s">
        <v>3947</v>
      </c>
      <c r="I97" s="68"/>
      <c r="J97" s="120" t="s">
        <v>3948</v>
      </c>
      <c r="K97" s="68"/>
      <c r="L97" s="68"/>
      <c r="M97" s="68"/>
      <c r="N97" s="68"/>
      <c r="O97" s="68"/>
      <c r="P97" s="68"/>
      <c r="Q97" s="68"/>
      <c r="R97" s="68"/>
      <c r="S97" s="68"/>
      <c r="T97" s="68"/>
      <c r="U97" s="68"/>
      <c r="V97" s="68"/>
      <c r="W97" s="68"/>
      <c r="X97" s="68"/>
      <c r="Y97" s="68"/>
      <c r="Z97" s="68"/>
    </row>
    <row r="98">
      <c r="A98" s="23" t="s">
        <v>3934</v>
      </c>
      <c r="B98" s="23" t="s">
        <v>3935</v>
      </c>
      <c r="C98" s="41"/>
      <c r="D98" s="23"/>
      <c r="E98" s="9" t="s">
        <v>3936</v>
      </c>
      <c r="F98" s="128">
        <v>0.08333333333333333</v>
      </c>
      <c r="G98" s="117" t="s">
        <v>3630</v>
      </c>
      <c r="H98" s="9" t="s">
        <v>3949</v>
      </c>
      <c r="I98" s="68"/>
      <c r="J98" s="120" t="s">
        <v>3950</v>
      </c>
      <c r="K98" s="68"/>
      <c r="L98" s="68"/>
      <c r="M98" s="68"/>
      <c r="N98" s="68"/>
      <c r="O98" s="68"/>
      <c r="P98" s="68"/>
      <c r="Q98" s="68"/>
      <c r="R98" s="68"/>
      <c r="S98" s="68"/>
      <c r="T98" s="68"/>
      <c r="U98" s="68"/>
      <c r="V98" s="68"/>
      <c r="W98" s="68"/>
      <c r="X98" s="68"/>
      <c r="Y98" s="68"/>
      <c r="Z98" s="68"/>
    </row>
    <row r="99">
      <c r="A99" s="23" t="s">
        <v>3934</v>
      </c>
      <c r="B99" s="23" t="s">
        <v>3935</v>
      </c>
      <c r="C99" s="41"/>
      <c r="D99" s="23"/>
      <c r="E99" s="9" t="s">
        <v>3936</v>
      </c>
      <c r="F99" s="128">
        <v>0.1875</v>
      </c>
      <c r="G99" s="117" t="s">
        <v>3630</v>
      </c>
      <c r="H99" s="9" t="s">
        <v>3951</v>
      </c>
      <c r="I99" s="68"/>
      <c r="J99" s="120" t="s">
        <v>3952</v>
      </c>
      <c r="K99" s="68"/>
      <c r="L99" s="68"/>
      <c r="M99" s="68"/>
      <c r="N99" s="68"/>
      <c r="O99" s="68"/>
      <c r="P99" s="68"/>
      <c r="Q99" s="68"/>
      <c r="R99" s="68"/>
      <c r="S99" s="68"/>
      <c r="T99" s="68"/>
      <c r="U99" s="68"/>
      <c r="V99" s="68"/>
      <c r="W99" s="68"/>
      <c r="X99" s="68"/>
      <c r="Y99" s="68"/>
      <c r="Z99" s="68"/>
    </row>
    <row r="100">
      <c r="A100" s="23" t="s">
        <v>3845</v>
      </c>
      <c r="B100" s="23" t="s">
        <v>3846</v>
      </c>
      <c r="C100" s="87"/>
      <c r="D100" s="102"/>
      <c r="E100" s="41" t="s">
        <v>3847</v>
      </c>
      <c r="F100" s="22" t="s">
        <v>3848</v>
      </c>
      <c r="G100" s="117" t="s">
        <v>3630</v>
      </c>
      <c r="H100" s="9" t="s">
        <v>3849</v>
      </c>
      <c r="I100" s="68"/>
      <c r="J100" s="120" t="s">
        <v>3850</v>
      </c>
      <c r="K100" s="68"/>
      <c r="L100" s="68"/>
      <c r="M100" s="68"/>
      <c r="N100" s="68"/>
      <c r="O100" s="68"/>
      <c r="P100" s="68"/>
      <c r="Q100" s="68"/>
      <c r="R100" s="68"/>
      <c r="S100" s="68"/>
      <c r="T100" s="68"/>
      <c r="U100" s="68"/>
      <c r="V100" s="68"/>
      <c r="W100" s="68"/>
      <c r="X100" s="68"/>
      <c r="Y100" s="68"/>
      <c r="Z100" s="68"/>
    </row>
    <row r="101" ht="114.75" customHeight="1">
      <c r="A101" s="23" t="s">
        <v>3845</v>
      </c>
      <c r="B101" s="23" t="s">
        <v>3846</v>
      </c>
      <c r="C101" s="87"/>
      <c r="D101" s="102"/>
      <c r="E101" s="41" t="s">
        <v>3847</v>
      </c>
      <c r="F101" s="22" t="s">
        <v>3848</v>
      </c>
      <c r="G101" s="117" t="s">
        <v>3630</v>
      </c>
      <c r="H101" s="9" t="s">
        <v>3851</v>
      </c>
      <c r="I101" s="68"/>
      <c r="J101" s="120" t="s">
        <v>3953</v>
      </c>
      <c r="K101" s="68"/>
      <c r="L101" s="68"/>
      <c r="M101" s="68"/>
      <c r="N101" s="68"/>
      <c r="O101" s="68"/>
      <c r="P101" s="68"/>
      <c r="Q101" s="68"/>
      <c r="R101" s="68"/>
      <c r="S101" s="68"/>
      <c r="T101" s="68"/>
      <c r="U101" s="68"/>
      <c r="V101" s="68"/>
      <c r="W101" s="68"/>
      <c r="X101" s="68"/>
      <c r="Y101" s="68"/>
      <c r="Z101" s="68"/>
    </row>
    <row r="102" ht="114.75" customHeight="1">
      <c r="A102" s="23" t="s">
        <v>3845</v>
      </c>
      <c r="B102" s="23" t="s">
        <v>3846</v>
      </c>
      <c r="C102" s="87"/>
      <c r="D102" s="102"/>
      <c r="E102" s="41" t="s">
        <v>3847</v>
      </c>
      <c r="F102" s="22" t="s">
        <v>3853</v>
      </c>
      <c r="G102" s="117" t="s">
        <v>3630</v>
      </c>
      <c r="H102" s="9" t="s">
        <v>3854</v>
      </c>
      <c r="I102" s="68"/>
      <c r="J102" s="120" t="s">
        <v>3954</v>
      </c>
      <c r="K102" s="68"/>
      <c r="L102" s="68"/>
      <c r="M102" s="68"/>
      <c r="N102" s="68"/>
      <c r="O102" s="68"/>
      <c r="P102" s="68"/>
      <c r="Q102" s="68"/>
      <c r="R102" s="68"/>
      <c r="S102" s="68"/>
      <c r="T102" s="68"/>
      <c r="U102" s="68"/>
      <c r="V102" s="68"/>
      <c r="W102" s="68"/>
      <c r="X102" s="68"/>
      <c r="Y102" s="68"/>
      <c r="Z102" s="68"/>
    </row>
    <row r="103" ht="114.75" customHeight="1">
      <c r="A103" s="23" t="s">
        <v>3845</v>
      </c>
      <c r="B103" s="23" t="s">
        <v>3846</v>
      </c>
      <c r="C103" s="87"/>
      <c r="D103" s="102"/>
      <c r="E103" s="41" t="s">
        <v>3847</v>
      </c>
      <c r="F103" s="22" t="s">
        <v>3853</v>
      </c>
      <c r="G103" s="117" t="s">
        <v>3630</v>
      </c>
      <c r="H103" s="9" t="s">
        <v>3856</v>
      </c>
      <c r="I103" s="68"/>
      <c r="J103" s="120" t="s">
        <v>3955</v>
      </c>
      <c r="K103" s="68"/>
      <c r="L103" s="68"/>
      <c r="M103" s="68"/>
      <c r="N103" s="68"/>
      <c r="O103" s="68"/>
      <c r="P103" s="68"/>
      <c r="Q103" s="68"/>
      <c r="R103" s="68"/>
      <c r="S103" s="68"/>
      <c r="T103" s="68"/>
      <c r="U103" s="68"/>
      <c r="V103" s="68"/>
      <c r="W103" s="68"/>
      <c r="X103" s="68"/>
      <c r="Y103" s="68"/>
      <c r="Z103" s="68"/>
    </row>
    <row r="104" ht="114.75" customHeight="1">
      <c r="A104" s="23" t="s">
        <v>3845</v>
      </c>
      <c r="B104" s="23" t="s">
        <v>3846</v>
      </c>
      <c r="C104" s="87"/>
      <c r="D104" s="102"/>
      <c r="E104" s="41" t="s">
        <v>3847</v>
      </c>
      <c r="F104" s="22" t="s">
        <v>3858</v>
      </c>
      <c r="G104" s="117" t="s">
        <v>3630</v>
      </c>
      <c r="H104" s="9" t="s">
        <v>3859</v>
      </c>
      <c r="I104" s="68"/>
      <c r="J104" s="120" t="s">
        <v>3956</v>
      </c>
      <c r="K104" s="68"/>
      <c r="L104" s="68"/>
      <c r="M104" s="68"/>
      <c r="N104" s="68"/>
      <c r="O104" s="68"/>
      <c r="P104" s="68"/>
      <c r="Q104" s="68"/>
      <c r="R104" s="68"/>
      <c r="S104" s="68"/>
      <c r="T104" s="68"/>
      <c r="U104" s="68"/>
      <c r="V104" s="68"/>
      <c r="W104" s="68"/>
      <c r="X104" s="68"/>
      <c r="Y104" s="68"/>
      <c r="Z104" s="68"/>
    </row>
    <row r="105" ht="114.75" customHeight="1">
      <c r="A105" s="23" t="s">
        <v>3845</v>
      </c>
      <c r="B105" s="23" t="s">
        <v>3846</v>
      </c>
      <c r="C105" s="87"/>
      <c r="D105" s="102"/>
      <c r="E105" s="41" t="s">
        <v>3847</v>
      </c>
      <c r="F105" s="22" t="s">
        <v>3858</v>
      </c>
      <c r="G105" s="117" t="s">
        <v>3630</v>
      </c>
      <c r="H105" s="9" t="s">
        <v>3861</v>
      </c>
      <c r="I105" s="68"/>
      <c r="J105" s="120" t="s">
        <v>3957</v>
      </c>
      <c r="K105" s="68"/>
      <c r="L105" s="68"/>
      <c r="M105" s="68"/>
      <c r="N105" s="68"/>
      <c r="O105" s="68"/>
      <c r="P105" s="68"/>
      <c r="Q105" s="68"/>
      <c r="R105" s="68"/>
      <c r="S105" s="68"/>
      <c r="T105" s="68"/>
      <c r="U105" s="68"/>
      <c r="V105" s="68"/>
      <c r="W105" s="68"/>
      <c r="X105" s="68"/>
      <c r="Y105" s="68"/>
      <c r="Z105" s="68"/>
    </row>
    <row r="106" ht="114.75" customHeight="1">
      <c r="A106" s="23" t="s">
        <v>3958</v>
      </c>
      <c r="B106" s="9" t="s">
        <v>3959</v>
      </c>
      <c r="C106" s="87"/>
      <c r="D106" s="102"/>
      <c r="E106" s="41" t="s">
        <v>3960</v>
      </c>
      <c r="F106" s="22" t="s">
        <v>3961</v>
      </c>
      <c r="G106" s="117" t="s">
        <v>3630</v>
      </c>
      <c r="H106" s="9" t="s">
        <v>3962</v>
      </c>
      <c r="I106" s="68"/>
      <c r="J106" s="119" t="s">
        <v>3963</v>
      </c>
      <c r="K106" s="68"/>
      <c r="L106" s="68"/>
      <c r="M106" s="68"/>
      <c r="N106" s="68"/>
      <c r="O106" s="68"/>
      <c r="P106" s="68"/>
      <c r="Q106" s="68"/>
      <c r="R106" s="68"/>
      <c r="S106" s="68"/>
      <c r="T106" s="68"/>
      <c r="U106" s="68"/>
      <c r="V106" s="68"/>
      <c r="W106" s="68"/>
      <c r="X106" s="68"/>
      <c r="Y106" s="68"/>
      <c r="Z106" s="68"/>
    </row>
    <row r="107" ht="119.25" customHeight="1">
      <c r="A107" s="23" t="s">
        <v>3958</v>
      </c>
      <c r="B107" s="9" t="s">
        <v>3959</v>
      </c>
      <c r="C107" s="87"/>
      <c r="D107" s="102"/>
      <c r="E107" s="41" t="s">
        <v>3960</v>
      </c>
      <c r="F107" s="22" t="s">
        <v>3961</v>
      </c>
      <c r="G107" s="117" t="s">
        <v>3630</v>
      </c>
      <c r="H107" s="9" t="s">
        <v>3964</v>
      </c>
      <c r="I107" s="68"/>
      <c r="J107" s="119" t="s">
        <v>3965</v>
      </c>
      <c r="K107" s="68"/>
      <c r="L107" s="68"/>
      <c r="M107" s="68"/>
      <c r="N107" s="68"/>
      <c r="O107" s="68"/>
      <c r="P107" s="68"/>
      <c r="Q107" s="68"/>
      <c r="R107" s="68"/>
      <c r="S107" s="68"/>
      <c r="T107" s="68"/>
      <c r="U107" s="68"/>
      <c r="V107" s="68"/>
      <c r="W107" s="68"/>
      <c r="X107" s="68"/>
      <c r="Y107" s="68"/>
      <c r="Z107" s="68"/>
    </row>
    <row r="108" ht="97.5" customHeight="1">
      <c r="A108" s="23" t="s">
        <v>3958</v>
      </c>
      <c r="B108" s="9" t="s">
        <v>3966</v>
      </c>
      <c r="C108" s="87"/>
      <c r="D108" s="102"/>
      <c r="E108" s="41" t="s">
        <v>3967</v>
      </c>
      <c r="F108" s="22" t="s">
        <v>3968</v>
      </c>
      <c r="G108" s="117" t="s">
        <v>3630</v>
      </c>
      <c r="H108" s="9" t="s">
        <v>3969</v>
      </c>
      <c r="I108" s="68"/>
      <c r="J108" s="120" t="s">
        <v>3970</v>
      </c>
      <c r="K108" s="68"/>
      <c r="L108" s="68"/>
      <c r="M108" s="68"/>
      <c r="N108" s="68"/>
      <c r="O108" s="68"/>
      <c r="P108" s="68"/>
      <c r="Q108" s="68"/>
      <c r="R108" s="68"/>
      <c r="S108" s="68"/>
      <c r="T108" s="68"/>
      <c r="U108" s="68"/>
      <c r="V108" s="68"/>
      <c r="W108" s="68"/>
      <c r="X108" s="68"/>
      <c r="Y108" s="68"/>
      <c r="Z108" s="68"/>
    </row>
    <row r="109" ht="97.5" customHeight="1">
      <c r="A109" s="23" t="s">
        <v>3958</v>
      </c>
      <c r="B109" s="9" t="s">
        <v>3966</v>
      </c>
      <c r="C109" s="87"/>
      <c r="D109" s="102"/>
      <c r="E109" s="41" t="s">
        <v>3967</v>
      </c>
      <c r="F109" s="22"/>
      <c r="G109" s="117" t="s">
        <v>3630</v>
      </c>
      <c r="H109" s="9" t="s">
        <v>3971</v>
      </c>
      <c r="I109" s="68"/>
      <c r="J109" s="120" t="s">
        <v>3972</v>
      </c>
      <c r="K109" s="68"/>
      <c r="L109" s="68"/>
      <c r="M109" s="68"/>
      <c r="N109" s="68"/>
      <c r="O109" s="68"/>
      <c r="P109" s="68"/>
      <c r="Q109" s="68"/>
      <c r="R109" s="68"/>
      <c r="S109" s="68"/>
      <c r="T109" s="68"/>
      <c r="U109" s="68"/>
      <c r="V109" s="68"/>
      <c r="W109" s="68"/>
      <c r="X109" s="68"/>
      <c r="Y109" s="68"/>
      <c r="Z109" s="68"/>
    </row>
    <row r="110" ht="97.5" customHeight="1">
      <c r="A110" s="23" t="s">
        <v>3958</v>
      </c>
      <c r="B110" s="9" t="s">
        <v>3966</v>
      </c>
      <c r="C110" s="87"/>
      <c r="D110" s="102"/>
      <c r="E110" s="41" t="s">
        <v>3967</v>
      </c>
      <c r="F110" s="22"/>
      <c r="G110" s="117" t="s">
        <v>3630</v>
      </c>
      <c r="H110" s="9" t="s">
        <v>3973</v>
      </c>
      <c r="I110" s="68"/>
      <c r="J110" s="120" t="s">
        <v>3974</v>
      </c>
      <c r="K110" s="68"/>
      <c r="L110" s="68"/>
      <c r="M110" s="68"/>
      <c r="N110" s="68"/>
      <c r="O110" s="68"/>
      <c r="P110" s="68"/>
      <c r="Q110" s="68"/>
      <c r="R110" s="68"/>
      <c r="S110" s="68"/>
      <c r="T110" s="68"/>
      <c r="U110" s="68"/>
      <c r="V110" s="68"/>
      <c r="W110" s="68"/>
      <c r="X110" s="68"/>
      <c r="Y110" s="68"/>
      <c r="Z110" s="68"/>
    </row>
    <row r="111" ht="97.5" customHeight="1">
      <c r="A111" s="23" t="s">
        <v>3958</v>
      </c>
      <c r="B111" s="9" t="s">
        <v>3966</v>
      </c>
      <c r="C111" s="87"/>
      <c r="D111" s="102"/>
      <c r="E111" s="41" t="s">
        <v>3967</v>
      </c>
      <c r="F111" s="22"/>
      <c r="G111" s="117" t="s">
        <v>3630</v>
      </c>
      <c r="H111" s="9" t="s">
        <v>3975</v>
      </c>
      <c r="I111" s="68"/>
      <c r="J111" s="120" t="s">
        <v>3976</v>
      </c>
      <c r="K111" s="68"/>
      <c r="L111" s="68"/>
      <c r="M111" s="68"/>
      <c r="N111" s="68"/>
      <c r="O111" s="68"/>
      <c r="P111" s="68"/>
      <c r="Q111" s="68"/>
      <c r="R111" s="68"/>
      <c r="S111" s="68"/>
      <c r="T111" s="68"/>
      <c r="U111" s="68"/>
      <c r="V111" s="68"/>
      <c r="W111" s="68"/>
      <c r="X111" s="68"/>
      <c r="Y111" s="68"/>
      <c r="Z111" s="68"/>
    </row>
    <row r="112" ht="97.5" customHeight="1">
      <c r="A112" s="23" t="s">
        <v>3958</v>
      </c>
      <c r="B112" s="9" t="s">
        <v>3966</v>
      </c>
      <c r="C112" s="87"/>
      <c r="D112" s="102"/>
      <c r="E112" s="41" t="s">
        <v>3967</v>
      </c>
      <c r="F112" s="22"/>
      <c r="G112" s="117" t="s">
        <v>3630</v>
      </c>
      <c r="H112" s="9" t="s">
        <v>3977</v>
      </c>
      <c r="I112" s="68"/>
      <c r="J112" s="120" t="s">
        <v>3978</v>
      </c>
      <c r="K112" s="68"/>
      <c r="L112" s="68"/>
      <c r="M112" s="68"/>
      <c r="N112" s="68"/>
      <c r="O112" s="68"/>
      <c r="P112" s="68"/>
      <c r="Q112" s="68"/>
      <c r="R112" s="68"/>
      <c r="S112" s="68"/>
      <c r="T112" s="68"/>
      <c r="U112" s="68"/>
      <c r="V112" s="68"/>
      <c r="W112" s="68"/>
      <c r="X112" s="68"/>
      <c r="Y112" s="68"/>
      <c r="Z112" s="68"/>
    </row>
    <row r="113" ht="97.5" customHeight="1">
      <c r="A113" s="23" t="s">
        <v>3958</v>
      </c>
      <c r="B113" s="9" t="s">
        <v>3966</v>
      </c>
      <c r="C113" s="87"/>
      <c r="D113" s="102"/>
      <c r="E113" s="41" t="s">
        <v>3967</v>
      </c>
      <c r="F113" s="22"/>
      <c r="G113" s="117" t="s">
        <v>3630</v>
      </c>
      <c r="H113" s="9" t="s">
        <v>3979</v>
      </c>
      <c r="I113" s="68"/>
      <c r="J113" s="119" t="s">
        <v>3980</v>
      </c>
      <c r="K113" s="68"/>
      <c r="L113" s="68"/>
      <c r="M113" s="68"/>
      <c r="N113" s="68"/>
      <c r="O113" s="68"/>
      <c r="P113" s="68"/>
      <c r="Q113" s="68"/>
      <c r="R113" s="68"/>
      <c r="S113" s="68"/>
      <c r="T113" s="68"/>
      <c r="U113" s="68"/>
      <c r="V113" s="68"/>
      <c r="W113" s="68"/>
      <c r="X113" s="68"/>
      <c r="Y113" s="68"/>
      <c r="Z113" s="68"/>
    </row>
    <row r="114">
      <c r="A114" s="41" t="s">
        <v>3981</v>
      </c>
      <c r="B114" s="41" t="s">
        <v>3982</v>
      </c>
      <c r="C114" s="87"/>
      <c r="D114" s="87"/>
      <c r="E114" s="87"/>
      <c r="F114" s="22" t="s">
        <v>3983</v>
      </c>
      <c r="G114" s="117" t="s">
        <v>3630</v>
      </c>
      <c r="H114" s="9" t="s">
        <v>3984</v>
      </c>
      <c r="I114" s="22" t="s">
        <v>3985</v>
      </c>
      <c r="J114" s="120" t="s">
        <v>3986</v>
      </c>
      <c r="K114" s="68"/>
      <c r="L114" s="68"/>
      <c r="M114" s="68"/>
      <c r="N114" s="68"/>
      <c r="O114" s="68"/>
      <c r="P114" s="68"/>
      <c r="Q114" s="68"/>
      <c r="R114" s="68"/>
      <c r="S114" s="68"/>
      <c r="T114" s="68"/>
      <c r="U114" s="68"/>
      <c r="V114" s="68"/>
      <c r="W114" s="68"/>
      <c r="X114" s="68"/>
      <c r="Y114" s="68"/>
      <c r="Z114" s="68"/>
    </row>
    <row r="115">
      <c r="A115" s="41" t="s">
        <v>3981</v>
      </c>
      <c r="B115" s="41" t="s">
        <v>3982</v>
      </c>
      <c r="C115" s="87"/>
      <c r="D115" s="87"/>
      <c r="E115" s="87"/>
      <c r="F115" s="22" t="s">
        <v>3987</v>
      </c>
      <c r="G115" s="117" t="s">
        <v>3630</v>
      </c>
      <c r="H115" s="9" t="s">
        <v>3988</v>
      </c>
      <c r="I115" s="22"/>
      <c r="J115" s="120" t="s">
        <v>3989</v>
      </c>
      <c r="K115" s="68"/>
      <c r="L115" s="68"/>
      <c r="M115" s="68"/>
      <c r="N115" s="68"/>
      <c r="O115" s="68"/>
      <c r="P115" s="68"/>
      <c r="Q115" s="68"/>
      <c r="R115" s="68"/>
      <c r="S115" s="68"/>
      <c r="T115" s="68"/>
      <c r="U115" s="68"/>
      <c r="V115" s="68"/>
      <c r="W115" s="68"/>
      <c r="X115" s="68"/>
      <c r="Y115" s="68"/>
      <c r="Z115" s="68"/>
    </row>
    <row r="116">
      <c r="A116" s="41" t="s">
        <v>3981</v>
      </c>
      <c r="B116" s="41" t="s">
        <v>3982</v>
      </c>
      <c r="C116" s="87"/>
      <c r="D116" s="87"/>
      <c r="E116" s="87"/>
      <c r="F116" s="22" t="s">
        <v>3990</v>
      </c>
      <c r="G116" s="117" t="s">
        <v>3630</v>
      </c>
      <c r="H116" s="9" t="s">
        <v>3991</v>
      </c>
      <c r="I116" s="22"/>
      <c r="J116" s="120" t="s">
        <v>3992</v>
      </c>
      <c r="K116" s="68"/>
      <c r="L116" s="68"/>
      <c r="M116" s="68"/>
      <c r="N116" s="68"/>
      <c r="O116" s="68"/>
      <c r="P116" s="68"/>
      <c r="Q116" s="68"/>
      <c r="R116" s="68"/>
      <c r="S116" s="68"/>
      <c r="T116" s="68"/>
      <c r="U116" s="68"/>
      <c r="V116" s="68"/>
      <c r="W116" s="68"/>
      <c r="X116" s="68"/>
      <c r="Y116" s="68"/>
      <c r="Z116" s="68"/>
    </row>
    <row r="117">
      <c r="A117" s="41" t="s">
        <v>3981</v>
      </c>
      <c r="B117" s="41" t="s">
        <v>3982</v>
      </c>
      <c r="C117" s="87"/>
      <c r="D117" s="87"/>
      <c r="E117" s="87"/>
      <c r="F117" s="22" t="s">
        <v>3993</v>
      </c>
      <c r="G117" s="117" t="s">
        <v>3630</v>
      </c>
      <c r="H117" s="9" t="s">
        <v>3994</v>
      </c>
      <c r="I117" s="22"/>
      <c r="J117" s="120" t="s">
        <v>3995</v>
      </c>
      <c r="K117" s="68"/>
      <c r="L117" s="68"/>
      <c r="M117" s="68"/>
      <c r="N117" s="68"/>
      <c r="O117" s="68"/>
      <c r="P117" s="68"/>
      <c r="Q117" s="68"/>
      <c r="R117" s="68"/>
      <c r="S117" s="68"/>
      <c r="T117" s="68"/>
      <c r="U117" s="68"/>
      <c r="V117" s="68"/>
      <c r="W117" s="68"/>
      <c r="X117" s="68"/>
      <c r="Y117" s="68"/>
      <c r="Z117" s="68"/>
    </row>
    <row r="118">
      <c r="A118" s="41" t="s">
        <v>3981</v>
      </c>
      <c r="B118" s="41" t="s">
        <v>3982</v>
      </c>
      <c r="C118" s="87"/>
      <c r="D118" s="87"/>
      <c r="E118" s="87"/>
      <c r="F118" s="22" t="s">
        <v>3996</v>
      </c>
      <c r="G118" s="117" t="s">
        <v>3630</v>
      </c>
      <c r="H118" s="9" t="s">
        <v>3997</v>
      </c>
      <c r="I118" s="22"/>
      <c r="J118" s="120" t="s">
        <v>3998</v>
      </c>
      <c r="K118" s="68"/>
      <c r="L118" s="68"/>
      <c r="M118" s="68"/>
      <c r="N118" s="68"/>
      <c r="O118" s="68"/>
      <c r="P118" s="68"/>
      <c r="Q118" s="68"/>
      <c r="R118" s="68"/>
      <c r="S118" s="68"/>
      <c r="T118" s="68"/>
      <c r="U118" s="68"/>
      <c r="V118" s="68"/>
      <c r="W118" s="68"/>
      <c r="X118" s="68"/>
      <c r="Y118" s="68"/>
      <c r="Z118" s="68"/>
    </row>
    <row r="119">
      <c r="A119" s="41" t="s">
        <v>3981</v>
      </c>
      <c r="B119" s="41" t="s">
        <v>3982</v>
      </c>
      <c r="C119" s="87"/>
      <c r="D119" s="87"/>
      <c r="E119" s="87"/>
      <c r="F119" s="22" t="s">
        <v>3999</v>
      </c>
      <c r="G119" s="117" t="s">
        <v>3630</v>
      </c>
      <c r="H119" s="9" t="s">
        <v>4000</v>
      </c>
      <c r="I119" s="66" t="s">
        <v>4001</v>
      </c>
      <c r="J119" s="120" t="s">
        <v>4002</v>
      </c>
      <c r="K119" s="68"/>
      <c r="L119" s="68"/>
      <c r="M119" s="68"/>
      <c r="N119" s="68"/>
      <c r="O119" s="68"/>
      <c r="P119" s="68"/>
      <c r="Q119" s="68"/>
      <c r="R119" s="68"/>
      <c r="S119" s="68"/>
      <c r="T119" s="68"/>
      <c r="U119" s="68"/>
      <c r="V119" s="68"/>
      <c r="W119" s="68"/>
      <c r="X119" s="68"/>
      <c r="Y119" s="68"/>
      <c r="Z119" s="68"/>
    </row>
    <row r="120">
      <c r="A120" s="41" t="s">
        <v>3981</v>
      </c>
      <c r="B120" s="41" t="s">
        <v>3982</v>
      </c>
      <c r="C120" s="87"/>
      <c r="D120" s="87"/>
      <c r="E120" s="87"/>
      <c r="F120" s="22" t="s">
        <v>4003</v>
      </c>
      <c r="G120" s="117" t="s">
        <v>3630</v>
      </c>
      <c r="H120" s="9" t="s">
        <v>4004</v>
      </c>
      <c r="I120" s="22"/>
      <c r="J120" s="120" t="s">
        <v>4005</v>
      </c>
      <c r="K120" s="68"/>
      <c r="L120" s="68"/>
      <c r="M120" s="68"/>
      <c r="N120" s="68"/>
      <c r="O120" s="68"/>
      <c r="P120" s="68"/>
      <c r="Q120" s="68"/>
      <c r="R120" s="68"/>
      <c r="S120" s="68"/>
      <c r="T120" s="68"/>
      <c r="U120" s="68"/>
      <c r="V120" s="68"/>
      <c r="W120" s="68"/>
      <c r="X120" s="68"/>
      <c r="Y120" s="68"/>
      <c r="Z120" s="68"/>
    </row>
    <row r="121">
      <c r="A121" s="41" t="s">
        <v>3981</v>
      </c>
      <c r="B121" s="41" t="s">
        <v>3982</v>
      </c>
      <c r="C121" s="87"/>
      <c r="D121" s="87"/>
      <c r="E121" s="87"/>
      <c r="F121" s="22" t="s">
        <v>4006</v>
      </c>
      <c r="G121" s="117" t="s">
        <v>3630</v>
      </c>
      <c r="H121" s="9" t="s">
        <v>4007</v>
      </c>
      <c r="I121" s="22"/>
      <c r="J121" s="119" t="s">
        <v>4008</v>
      </c>
      <c r="K121" s="68"/>
      <c r="L121" s="68"/>
      <c r="M121" s="68"/>
      <c r="N121" s="68"/>
      <c r="O121" s="68"/>
      <c r="P121" s="68"/>
      <c r="Q121" s="68"/>
      <c r="R121" s="68"/>
      <c r="S121" s="68"/>
      <c r="T121" s="68"/>
      <c r="U121" s="68"/>
      <c r="V121" s="68"/>
      <c r="W121" s="68"/>
      <c r="X121" s="68"/>
      <c r="Y121" s="68"/>
      <c r="Z121" s="68"/>
    </row>
    <row r="122">
      <c r="A122" s="41" t="s">
        <v>4009</v>
      </c>
      <c r="B122" s="41" t="s">
        <v>4010</v>
      </c>
      <c r="C122" s="68"/>
      <c r="D122" s="68"/>
      <c r="E122" s="41"/>
      <c r="F122" s="77" t="s">
        <v>4011</v>
      </c>
      <c r="G122" s="117" t="s">
        <v>3630</v>
      </c>
      <c r="H122" s="9" t="s">
        <v>4012</v>
      </c>
      <c r="I122" s="68"/>
      <c r="J122" s="120" t="s">
        <v>4013</v>
      </c>
      <c r="K122" s="68"/>
      <c r="L122" s="68"/>
      <c r="M122" s="68"/>
      <c r="N122" s="68"/>
      <c r="O122" s="68"/>
      <c r="P122" s="68"/>
      <c r="Q122" s="68"/>
      <c r="R122" s="68"/>
      <c r="S122" s="68"/>
      <c r="T122" s="68"/>
      <c r="U122" s="68"/>
      <c r="V122" s="68"/>
      <c r="W122" s="68"/>
      <c r="X122" s="68"/>
      <c r="Y122" s="68"/>
      <c r="Z122" s="68"/>
    </row>
    <row r="123">
      <c r="A123" s="41" t="s">
        <v>4009</v>
      </c>
      <c r="B123" s="41" t="s">
        <v>4010</v>
      </c>
      <c r="C123" s="68"/>
      <c r="D123" s="68"/>
      <c r="E123" s="41"/>
      <c r="F123" s="77" t="s">
        <v>4014</v>
      </c>
      <c r="G123" s="117" t="s">
        <v>3630</v>
      </c>
      <c r="H123" s="9" t="s">
        <v>4015</v>
      </c>
      <c r="I123" s="68"/>
      <c r="J123" s="120" t="s">
        <v>4016</v>
      </c>
      <c r="K123" s="68"/>
      <c r="L123" s="68"/>
      <c r="M123" s="68"/>
      <c r="N123" s="68"/>
      <c r="O123" s="68"/>
      <c r="P123" s="68"/>
      <c r="Q123" s="68"/>
      <c r="R123" s="68"/>
      <c r="S123" s="68"/>
      <c r="T123" s="68"/>
      <c r="U123" s="68"/>
      <c r="V123" s="68"/>
      <c r="W123" s="68"/>
      <c r="X123" s="68"/>
      <c r="Y123" s="68"/>
      <c r="Z123" s="68"/>
    </row>
    <row r="124">
      <c r="A124" s="41" t="s">
        <v>4009</v>
      </c>
      <c r="B124" s="41" t="s">
        <v>4010</v>
      </c>
      <c r="C124" s="68"/>
      <c r="D124" s="68"/>
      <c r="E124" s="41"/>
      <c r="F124" s="77" t="s">
        <v>4017</v>
      </c>
      <c r="G124" s="117" t="s">
        <v>3630</v>
      </c>
      <c r="H124" s="9" t="s">
        <v>4018</v>
      </c>
      <c r="I124" s="68"/>
      <c r="J124" s="120" t="s">
        <v>4019</v>
      </c>
      <c r="K124" s="68"/>
      <c r="L124" s="68"/>
      <c r="M124" s="68"/>
      <c r="N124" s="68"/>
      <c r="O124" s="68"/>
      <c r="P124" s="68"/>
      <c r="Q124" s="68"/>
      <c r="R124" s="68"/>
      <c r="S124" s="68"/>
      <c r="T124" s="68"/>
      <c r="U124" s="68"/>
      <c r="V124" s="68"/>
      <c r="W124" s="68"/>
      <c r="X124" s="68"/>
      <c r="Y124" s="68"/>
      <c r="Z124" s="68"/>
    </row>
    <row r="125">
      <c r="A125" s="41" t="s">
        <v>4009</v>
      </c>
      <c r="B125" s="41" t="s">
        <v>4010</v>
      </c>
      <c r="C125" s="68"/>
      <c r="D125" s="68"/>
      <c r="E125" s="41"/>
      <c r="F125" s="77" t="s">
        <v>4017</v>
      </c>
      <c r="G125" s="117" t="s">
        <v>3630</v>
      </c>
      <c r="H125" s="9" t="s">
        <v>4020</v>
      </c>
      <c r="I125" s="68"/>
      <c r="J125" s="120" t="s">
        <v>4021</v>
      </c>
      <c r="K125" s="68"/>
      <c r="L125" s="68"/>
      <c r="M125" s="68"/>
      <c r="N125" s="68"/>
      <c r="O125" s="68"/>
      <c r="P125" s="68"/>
      <c r="Q125" s="68"/>
      <c r="R125" s="68"/>
      <c r="S125" s="68"/>
      <c r="T125" s="68"/>
      <c r="U125" s="68"/>
      <c r="V125" s="68"/>
      <c r="W125" s="68"/>
      <c r="X125" s="68"/>
      <c r="Y125" s="68"/>
      <c r="Z125" s="68"/>
    </row>
    <row r="126">
      <c r="A126" s="41" t="s">
        <v>4009</v>
      </c>
      <c r="B126" s="41" t="s">
        <v>4010</v>
      </c>
      <c r="C126" s="68"/>
      <c r="D126" s="68"/>
      <c r="E126" s="41"/>
      <c r="F126" s="77" t="s">
        <v>4017</v>
      </c>
      <c r="G126" s="117" t="s">
        <v>3630</v>
      </c>
      <c r="H126" s="9" t="s">
        <v>4022</v>
      </c>
      <c r="I126" s="68"/>
      <c r="J126" s="120" t="s">
        <v>4023</v>
      </c>
      <c r="K126" s="68"/>
      <c r="L126" s="68"/>
      <c r="M126" s="68"/>
      <c r="N126" s="68"/>
      <c r="O126" s="68"/>
      <c r="P126" s="68"/>
      <c r="Q126" s="68"/>
      <c r="R126" s="68"/>
      <c r="S126" s="68"/>
      <c r="T126" s="68"/>
      <c r="U126" s="68"/>
      <c r="V126" s="68"/>
      <c r="W126" s="68"/>
      <c r="X126" s="68"/>
      <c r="Y126" s="68"/>
      <c r="Z126" s="68"/>
    </row>
    <row r="127">
      <c r="A127" s="41" t="s">
        <v>4009</v>
      </c>
      <c r="B127" s="41" t="s">
        <v>4010</v>
      </c>
      <c r="C127" s="68"/>
      <c r="D127" s="68"/>
      <c r="E127" s="41"/>
      <c r="F127" s="77" t="s">
        <v>4017</v>
      </c>
      <c r="G127" s="117" t="s">
        <v>3630</v>
      </c>
      <c r="H127" s="9" t="s">
        <v>4024</v>
      </c>
      <c r="I127" s="68"/>
      <c r="J127" s="120" t="s">
        <v>4025</v>
      </c>
      <c r="K127" s="68"/>
      <c r="L127" s="68"/>
      <c r="M127" s="68"/>
      <c r="N127" s="68"/>
      <c r="O127" s="68"/>
      <c r="P127" s="68"/>
      <c r="Q127" s="68"/>
      <c r="R127" s="68"/>
      <c r="S127" s="68"/>
      <c r="T127" s="68"/>
      <c r="U127" s="68"/>
      <c r="V127" s="68"/>
      <c r="W127" s="68"/>
      <c r="X127" s="68"/>
      <c r="Y127" s="68"/>
      <c r="Z127" s="68"/>
    </row>
    <row r="128" ht="114.75" customHeight="1">
      <c r="A128" s="41" t="s">
        <v>4009</v>
      </c>
      <c r="B128" s="41" t="s">
        <v>4010</v>
      </c>
      <c r="C128" s="68"/>
      <c r="D128" s="68"/>
      <c r="E128" s="41"/>
      <c r="F128" s="77" t="s">
        <v>4026</v>
      </c>
      <c r="G128" s="117" t="s">
        <v>3630</v>
      </c>
      <c r="H128" s="9" t="s">
        <v>4027</v>
      </c>
      <c r="I128" s="22" t="s">
        <v>4028</v>
      </c>
      <c r="J128" s="120" t="s">
        <v>4029</v>
      </c>
      <c r="K128" s="68"/>
      <c r="L128" s="68"/>
      <c r="M128" s="68"/>
      <c r="N128" s="68"/>
      <c r="O128" s="68"/>
      <c r="P128" s="68"/>
      <c r="Q128" s="68"/>
      <c r="R128" s="68"/>
      <c r="S128" s="68"/>
      <c r="T128" s="68"/>
      <c r="U128" s="68"/>
      <c r="V128" s="68"/>
      <c r="W128" s="68"/>
      <c r="X128" s="68"/>
      <c r="Y128" s="68"/>
      <c r="Z128" s="68"/>
    </row>
    <row r="129" ht="114.75" customHeight="1">
      <c r="A129" s="41" t="s">
        <v>4009</v>
      </c>
      <c r="B129" s="41" t="s">
        <v>4010</v>
      </c>
      <c r="C129" s="68"/>
      <c r="D129" s="68"/>
      <c r="E129" s="41"/>
      <c r="F129" s="77" t="s">
        <v>4030</v>
      </c>
      <c r="G129" s="117" t="s">
        <v>3630</v>
      </c>
      <c r="H129" s="9" t="s">
        <v>4031</v>
      </c>
      <c r="I129" s="22"/>
      <c r="J129" s="120" t="s">
        <v>4032</v>
      </c>
      <c r="K129" s="68"/>
      <c r="L129" s="68"/>
      <c r="M129" s="68"/>
      <c r="N129" s="68"/>
      <c r="O129" s="68"/>
      <c r="P129" s="68"/>
      <c r="Q129" s="68"/>
      <c r="R129" s="68"/>
      <c r="S129" s="68"/>
      <c r="T129" s="68"/>
      <c r="U129" s="68"/>
      <c r="V129" s="68"/>
      <c r="W129" s="68"/>
      <c r="X129" s="68"/>
      <c r="Y129" s="68"/>
      <c r="Z129" s="68"/>
    </row>
    <row r="130" ht="114.75" customHeight="1">
      <c r="A130" s="41" t="s">
        <v>4009</v>
      </c>
      <c r="B130" s="41" t="s">
        <v>4010</v>
      </c>
      <c r="C130" s="68"/>
      <c r="D130" s="68"/>
      <c r="E130" s="41"/>
      <c r="F130" s="77" t="s">
        <v>4033</v>
      </c>
      <c r="G130" s="117" t="s">
        <v>3630</v>
      </c>
      <c r="H130" s="9" t="s">
        <v>4034</v>
      </c>
      <c r="I130" s="22"/>
      <c r="J130" s="120" t="s">
        <v>4035</v>
      </c>
      <c r="K130" s="68"/>
      <c r="L130" s="68"/>
      <c r="M130" s="68"/>
      <c r="N130" s="68"/>
      <c r="O130" s="68"/>
      <c r="P130" s="68"/>
      <c r="Q130" s="68"/>
      <c r="R130" s="68"/>
      <c r="S130" s="68"/>
      <c r="T130" s="68"/>
      <c r="U130" s="68"/>
      <c r="V130" s="68"/>
      <c r="W130" s="68"/>
      <c r="X130" s="68"/>
      <c r="Y130" s="68"/>
      <c r="Z130" s="68"/>
    </row>
    <row r="131" ht="114.75" customHeight="1">
      <c r="A131" s="41" t="s">
        <v>4009</v>
      </c>
      <c r="B131" s="41" t="s">
        <v>4010</v>
      </c>
      <c r="C131" s="68"/>
      <c r="D131" s="68"/>
      <c r="E131" s="41"/>
      <c r="F131" s="77" t="s">
        <v>4033</v>
      </c>
      <c r="G131" s="117" t="s">
        <v>3630</v>
      </c>
      <c r="H131" s="9" t="s">
        <v>4036</v>
      </c>
      <c r="I131" s="22"/>
      <c r="J131" s="120" t="s">
        <v>4037</v>
      </c>
      <c r="K131" s="68"/>
      <c r="L131" s="68"/>
      <c r="M131" s="68"/>
      <c r="N131" s="68"/>
      <c r="O131" s="68"/>
      <c r="P131" s="68"/>
      <c r="Q131" s="68"/>
      <c r="R131" s="68"/>
      <c r="S131" s="68"/>
      <c r="T131" s="68"/>
      <c r="U131" s="68"/>
      <c r="V131" s="68"/>
      <c r="W131" s="68"/>
      <c r="X131" s="68"/>
      <c r="Y131" s="68"/>
      <c r="Z131" s="68"/>
    </row>
    <row r="132" ht="114.75" customHeight="1">
      <c r="A132" s="41" t="s">
        <v>4009</v>
      </c>
      <c r="B132" s="41" t="s">
        <v>4010</v>
      </c>
      <c r="C132" s="68"/>
      <c r="D132" s="68"/>
      <c r="E132" s="41"/>
      <c r="F132" s="77" t="s">
        <v>4033</v>
      </c>
      <c r="G132" s="117" t="s">
        <v>3630</v>
      </c>
      <c r="H132" s="9" t="s">
        <v>4038</v>
      </c>
      <c r="I132" s="22"/>
      <c r="J132" s="120" t="s">
        <v>4039</v>
      </c>
      <c r="K132" s="68"/>
      <c r="L132" s="68"/>
      <c r="M132" s="68"/>
      <c r="N132" s="68"/>
      <c r="O132" s="68"/>
      <c r="P132" s="68"/>
      <c r="Q132" s="68"/>
      <c r="R132" s="68"/>
      <c r="S132" s="68"/>
      <c r="T132" s="68"/>
      <c r="U132" s="68"/>
      <c r="V132" s="68"/>
      <c r="W132" s="68"/>
      <c r="X132" s="68"/>
      <c r="Y132" s="68"/>
      <c r="Z132" s="68"/>
    </row>
    <row r="133" ht="114.75" customHeight="1">
      <c r="A133" s="41" t="s">
        <v>4009</v>
      </c>
      <c r="B133" s="41" t="s">
        <v>4010</v>
      </c>
      <c r="C133" s="68"/>
      <c r="D133" s="68"/>
      <c r="E133" s="41"/>
      <c r="F133" s="77" t="s">
        <v>4033</v>
      </c>
      <c r="G133" s="117" t="s">
        <v>3630</v>
      </c>
      <c r="H133" s="9" t="s">
        <v>4040</v>
      </c>
      <c r="I133" s="22"/>
      <c r="J133" s="119" t="s">
        <v>4041</v>
      </c>
      <c r="K133" s="68"/>
      <c r="L133" s="68"/>
      <c r="M133" s="68"/>
      <c r="N133" s="68"/>
      <c r="O133" s="68"/>
      <c r="P133" s="68"/>
      <c r="Q133" s="68"/>
      <c r="R133" s="68"/>
      <c r="S133" s="68"/>
      <c r="T133" s="68"/>
      <c r="U133" s="68"/>
      <c r="V133" s="68"/>
      <c r="W133" s="68"/>
      <c r="X133" s="68"/>
      <c r="Y133" s="68"/>
      <c r="Z133" s="68"/>
    </row>
    <row r="134">
      <c r="A134" s="41" t="s">
        <v>4009</v>
      </c>
      <c r="B134" s="41" t="s">
        <v>4010</v>
      </c>
      <c r="C134" s="68"/>
      <c r="D134" s="68"/>
      <c r="E134" s="41"/>
      <c r="F134" s="77" t="s">
        <v>4042</v>
      </c>
      <c r="G134" s="117" t="s">
        <v>3630</v>
      </c>
      <c r="H134" s="9" t="s">
        <v>4043</v>
      </c>
      <c r="I134" s="22" t="s">
        <v>4044</v>
      </c>
      <c r="J134" s="120" t="s">
        <v>4045</v>
      </c>
      <c r="K134" s="68"/>
      <c r="L134" s="68"/>
      <c r="M134" s="68"/>
      <c r="N134" s="68"/>
      <c r="O134" s="68"/>
      <c r="P134" s="68"/>
      <c r="Q134" s="68"/>
      <c r="R134" s="68"/>
      <c r="S134" s="68"/>
      <c r="T134" s="68"/>
      <c r="U134" s="68"/>
      <c r="V134" s="68"/>
      <c r="W134" s="68"/>
      <c r="X134" s="68"/>
      <c r="Y134" s="68"/>
      <c r="Z134" s="68"/>
    </row>
    <row r="135">
      <c r="A135" s="41" t="s">
        <v>4009</v>
      </c>
      <c r="B135" s="41" t="s">
        <v>4010</v>
      </c>
      <c r="C135" s="68"/>
      <c r="D135" s="68"/>
      <c r="E135" s="41"/>
      <c r="F135" s="77" t="s">
        <v>4042</v>
      </c>
      <c r="G135" s="117" t="s">
        <v>3630</v>
      </c>
      <c r="H135" s="9" t="s">
        <v>4046</v>
      </c>
      <c r="I135" s="22"/>
      <c r="J135" s="120" t="s">
        <v>4047</v>
      </c>
      <c r="K135" s="68"/>
      <c r="L135" s="68"/>
      <c r="M135" s="68"/>
      <c r="N135" s="68"/>
      <c r="O135" s="68"/>
      <c r="P135" s="68"/>
      <c r="Q135" s="68"/>
      <c r="R135" s="68"/>
      <c r="S135" s="68"/>
      <c r="T135" s="68"/>
      <c r="U135" s="68"/>
      <c r="V135" s="68"/>
      <c r="W135" s="68"/>
      <c r="X135" s="68"/>
      <c r="Y135" s="68"/>
      <c r="Z135" s="68"/>
    </row>
    <row r="136">
      <c r="A136" s="41" t="s">
        <v>4009</v>
      </c>
      <c r="B136" s="41" t="s">
        <v>4010</v>
      </c>
      <c r="C136" s="68"/>
      <c r="D136" s="68"/>
      <c r="E136" s="41"/>
      <c r="F136" s="77" t="s">
        <v>4048</v>
      </c>
      <c r="G136" s="117" t="s">
        <v>3630</v>
      </c>
      <c r="H136" s="9" t="s">
        <v>4049</v>
      </c>
      <c r="I136" s="22"/>
      <c r="J136" s="119" t="s">
        <v>4050</v>
      </c>
      <c r="K136" s="68"/>
      <c r="L136" s="68"/>
      <c r="M136" s="68"/>
      <c r="N136" s="68"/>
      <c r="O136" s="68"/>
      <c r="P136" s="68"/>
      <c r="Q136" s="68"/>
      <c r="R136" s="68"/>
      <c r="S136" s="68"/>
      <c r="T136" s="68"/>
      <c r="U136" s="68"/>
      <c r="V136" s="68"/>
      <c r="W136" s="68"/>
      <c r="X136" s="68"/>
      <c r="Y136" s="68"/>
      <c r="Z136" s="68"/>
    </row>
    <row r="137">
      <c r="A137" s="41" t="s">
        <v>4009</v>
      </c>
      <c r="B137" s="41" t="s">
        <v>4010</v>
      </c>
      <c r="C137" s="68"/>
      <c r="D137" s="68"/>
      <c r="E137" s="41"/>
      <c r="F137" s="77" t="s">
        <v>4048</v>
      </c>
      <c r="G137" s="117" t="s">
        <v>3630</v>
      </c>
      <c r="H137" s="9" t="s">
        <v>4051</v>
      </c>
      <c r="I137" s="22"/>
      <c r="J137" s="120" t="s">
        <v>4052</v>
      </c>
      <c r="K137" s="68"/>
      <c r="L137" s="68"/>
      <c r="M137" s="68"/>
      <c r="N137" s="68"/>
      <c r="O137" s="68"/>
      <c r="P137" s="68"/>
      <c r="Q137" s="68"/>
      <c r="R137" s="68"/>
      <c r="S137" s="68"/>
      <c r="T137" s="68"/>
      <c r="U137" s="68"/>
      <c r="V137" s="68"/>
      <c r="W137" s="68"/>
      <c r="X137" s="68"/>
      <c r="Y137" s="68"/>
      <c r="Z137" s="68"/>
    </row>
    <row r="138">
      <c r="A138" s="41" t="s">
        <v>4009</v>
      </c>
      <c r="B138" s="41" t="s">
        <v>4010</v>
      </c>
      <c r="C138" s="68"/>
      <c r="D138" s="68"/>
      <c r="E138" s="41"/>
      <c r="F138" s="77" t="s">
        <v>4048</v>
      </c>
      <c r="G138" s="117" t="s">
        <v>3630</v>
      </c>
      <c r="H138" s="9" t="s">
        <v>4053</v>
      </c>
      <c r="I138" s="22"/>
      <c r="J138" s="120" t="s">
        <v>4054</v>
      </c>
      <c r="K138" s="68"/>
      <c r="L138" s="68"/>
      <c r="M138" s="68"/>
      <c r="N138" s="68"/>
      <c r="O138" s="68"/>
      <c r="P138" s="68"/>
      <c r="Q138" s="68"/>
      <c r="R138" s="68"/>
      <c r="S138" s="68"/>
      <c r="T138" s="68"/>
      <c r="U138" s="68"/>
      <c r="V138" s="68"/>
      <c r="W138" s="68"/>
      <c r="X138" s="68"/>
      <c r="Y138" s="68"/>
      <c r="Z138" s="68"/>
    </row>
    <row r="139">
      <c r="A139" s="41" t="s">
        <v>4009</v>
      </c>
      <c r="B139" s="41" t="s">
        <v>4010</v>
      </c>
      <c r="C139" s="68"/>
      <c r="D139" s="68"/>
      <c r="E139" s="41"/>
      <c r="F139" s="77" t="s">
        <v>4048</v>
      </c>
      <c r="G139" s="117" t="s">
        <v>3630</v>
      </c>
      <c r="H139" s="9" t="s">
        <v>4055</v>
      </c>
      <c r="I139" s="22"/>
      <c r="J139" s="119" t="s">
        <v>4056</v>
      </c>
      <c r="K139" s="68"/>
      <c r="L139" s="68"/>
      <c r="M139" s="68"/>
      <c r="N139" s="68"/>
      <c r="O139" s="68"/>
      <c r="P139" s="68"/>
      <c r="Q139" s="68"/>
      <c r="R139" s="68"/>
      <c r="S139" s="68"/>
      <c r="T139" s="68"/>
      <c r="U139" s="68"/>
      <c r="V139" s="68"/>
      <c r="W139" s="68"/>
      <c r="X139" s="68"/>
      <c r="Y139" s="68"/>
      <c r="Z139" s="68"/>
    </row>
    <row r="140" ht="82.5" customHeight="1">
      <c r="A140" s="9" t="s">
        <v>4057</v>
      </c>
      <c r="B140" s="9" t="s">
        <v>4058</v>
      </c>
      <c r="C140" s="9"/>
      <c r="D140" s="9"/>
      <c r="E140" s="9"/>
      <c r="F140" s="77" t="s">
        <v>4059</v>
      </c>
      <c r="G140" s="117" t="s">
        <v>3630</v>
      </c>
      <c r="H140" s="9" t="s">
        <v>4060</v>
      </c>
      <c r="I140" s="68"/>
      <c r="J140" s="120" t="s">
        <v>4061</v>
      </c>
      <c r="K140" s="68"/>
      <c r="L140" s="68"/>
      <c r="M140" s="68"/>
      <c r="N140" s="68"/>
      <c r="O140" s="68"/>
      <c r="P140" s="68"/>
      <c r="Q140" s="68"/>
      <c r="R140" s="68"/>
      <c r="S140" s="68"/>
      <c r="T140" s="68"/>
      <c r="U140" s="68"/>
      <c r="V140" s="68"/>
      <c r="W140" s="68"/>
      <c r="X140" s="68"/>
      <c r="Y140" s="68"/>
      <c r="Z140" s="68"/>
    </row>
    <row r="141" ht="82.5" customHeight="1">
      <c r="A141" s="9" t="s">
        <v>4057</v>
      </c>
      <c r="B141" s="9" t="s">
        <v>4058</v>
      </c>
      <c r="C141" s="9"/>
      <c r="D141" s="9"/>
      <c r="E141" s="9"/>
      <c r="F141" s="77" t="s">
        <v>4062</v>
      </c>
      <c r="G141" s="117" t="s">
        <v>3630</v>
      </c>
      <c r="H141" s="9" t="s">
        <v>4063</v>
      </c>
      <c r="I141" s="68"/>
      <c r="J141" s="120" t="s">
        <v>4064</v>
      </c>
      <c r="K141" s="68"/>
      <c r="L141" s="68"/>
      <c r="M141" s="68"/>
      <c r="N141" s="68"/>
      <c r="O141" s="68"/>
      <c r="P141" s="68"/>
      <c r="Q141" s="68"/>
      <c r="R141" s="68"/>
      <c r="S141" s="68"/>
      <c r="T141" s="68"/>
      <c r="U141" s="68"/>
      <c r="V141" s="68"/>
      <c r="W141" s="68"/>
      <c r="X141" s="68"/>
      <c r="Y141" s="68"/>
      <c r="Z141" s="68"/>
    </row>
    <row r="142" ht="82.5" customHeight="1">
      <c r="A142" s="9" t="s">
        <v>4057</v>
      </c>
      <c r="B142" s="9" t="s">
        <v>4058</v>
      </c>
      <c r="C142" s="9"/>
      <c r="D142" s="9"/>
      <c r="E142" s="9"/>
      <c r="F142" s="77" t="s">
        <v>4062</v>
      </c>
      <c r="G142" s="117" t="s">
        <v>3630</v>
      </c>
      <c r="H142" s="9" t="s">
        <v>4065</v>
      </c>
      <c r="I142" s="68"/>
      <c r="J142" s="120" t="s">
        <v>4066</v>
      </c>
      <c r="K142" s="68"/>
      <c r="L142" s="68"/>
      <c r="M142" s="68"/>
      <c r="N142" s="68"/>
      <c r="O142" s="68"/>
      <c r="P142" s="68"/>
      <c r="Q142" s="68"/>
      <c r="R142" s="68"/>
      <c r="S142" s="68"/>
      <c r="T142" s="68"/>
      <c r="U142" s="68"/>
      <c r="V142" s="68"/>
      <c r="W142" s="68"/>
      <c r="X142" s="68"/>
      <c r="Y142" s="68"/>
      <c r="Z142" s="68"/>
    </row>
    <row r="143" ht="82.5" customHeight="1">
      <c r="A143" s="9" t="s">
        <v>4057</v>
      </c>
      <c r="B143" s="9" t="s">
        <v>4058</v>
      </c>
      <c r="C143" s="9"/>
      <c r="D143" s="9"/>
      <c r="E143" s="9"/>
      <c r="F143" s="77" t="s">
        <v>4062</v>
      </c>
      <c r="G143" s="117" t="s">
        <v>3630</v>
      </c>
      <c r="H143" s="9" t="s">
        <v>4067</v>
      </c>
      <c r="I143" s="68"/>
      <c r="J143" s="120" t="s">
        <v>4068</v>
      </c>
      <c r="K143" s="68"/>
      <c r="L143" s="68"/>
      <c r="M143" s="68"/>
      <c r="N143" s="68"/>
      <c r="O143" s="68"/>
      <c r="P143" s="68"/>
      <c r="Q143" s="68"/>
      <c r="R143" s="68"/>
      <c r="S143" s="68"/>
      <c r="T143" s="68"/>
      <c r="U143" s="68"/>
      <c r="V143" s="68"/>
      <c r="W143" s="68"/>
      <c r="X143" s="68"/>
      <c r="Y143" s="68"/>
      <c r="Z143" s="68"/>
    </row>
    <row r="144" ht="82.5" customHeight="1">
      <c r="A144" s="41" t="s">
        <v>3239</v>
      </c>
      <c r="B144" s="9" t="s">
        <v>4069</v>
      </c>
      <c r="C144" s="68"/>
      <c r="D144" s="68"/>
      <c r="E144" s="41"/>
      <c r="F144" s="77" t="s">
        <v>4070</v>
      </c>
      <c r="G144" s="117" t="s">
        <v>3630</v>
      </c>
      <c r="H144" s="9" t="s">
        <v>4071</v>
      </c>
      <c r="I144" s="68"/>
      <c r="J144" s="120" t="s">
        <v>4072</v>
      </c>
      <c r="K144" s="68"/>
      <c r="L144" s="68"/>
      <c r="M144" s="68"/>
      <c r="N144" s="68"/>
      <c r="O144" s="68"/>
      <c r="P144" s="68"/>
      <c r="Q144" s="68"/>
      <c r="R144" s="68"/>
      <c r="S144" s="68"/>
      <c r="T144" s="68"/>
      <c r="U144" s="68"/>
      <c r="V144" s="68"/>
      <c r="W144" s="68"/>
      <c r="X144" s="68"/>
      <c r="Y144" s="68"/>
      <c r="Z144" s="68"/>
    </row>
    <row r="145" ht="82.5" customHeight="1">
      <c r="A145" s="41" t="s">
        <v>3239</v>
      </c>
      <c r="B145" s="9" t="s">
        <v>4069</v>
      </c>
      <c r="C145" s="68"/>
      <c r="D145" s="68"/>
      <c r="E145" s="41"/>
      <c r="F145" s="77" t="s">
        <v>4073</v>
      </c>
      <c r="G145" s="117" t="s">
        <v>3630</v>
      </c>
      <c r="H145" s="9" t="s">
        <v>4074</v>
      </c>
      <c r="I145" s="68"/>
      <c r="J145" s="120" t="s">
        <v>4075</v>
      </c>
      <c r="K145" s="68"/>
      <c r="L145" s="68"/>
      <c r="M145" s="68"/>
      <c r="N145" s="68"/>
      <c r="O145" s="68"/>
      <c r="P145" s="68"/>
      <c r="Q145" s="68"/>
      <c r="R145" s="68"/>
      <c r="S145" s="68"/>
      <c r="T145" s="68"/>
      <c r="U145" s="68"/>
      <c r="V145" s="68"/>
      <c r="W145" s="68"/>
      <c r="X145" s="68"/>
      <c r="Y145" s="68"/>
      <c r="Z145" s="68"/>
    </row>
    <row r="146" ht="82.5" customHeight="1">
      <c r="A146" s="41" t="s">
        <v>3239</v>
      </c>
      <c r="B146" s="9" t="s">
        <v>4069</v>
      </c>
      <c r="C146" s="68"/>
      <c r="D146" s="68"/>
      <c r="E146" s="41"/>
      <c r="F146" s="77" t="s">
        <v>4073</v>
      </c>
      <c r="G146" s="117" t="s">
        <v>3630</v>
      </c>
      <c r="H146" s="9" t="s">
        <v>4076</v>
      </c>
      <c r="I146" s="68"/>
      <c r="J146" s="120" t="s">
        <v>4077</v>
      </c>
      <c r="K146" s="68"/>
      <c r="L146" s="68"/>
      <c r="M146" s="68"/>
      <c r="N146" s="68"/>
      <c r="O146" s="68"/>
      <c r="P146" s="68"/>
      <c r="Q146" s="68"/>
      <c r="R146" s="68"/>
      <c r="S146" s="68"/>
      <c r="T146" s="68"/>
      <c r="U146" s="68"/>
      <c r="V146" s="68"/>
      <c r="W146" s="68"/>
      <c r="X146" s="68"/>
      <c r="Y146" s="68"/>
      <c r="Z146" s="68"/>
    </row>
    <row r="147" ht="82.5" customHeight="1">
      <c r="A147" s="41" t="s">
        <v>3239</v>
      </c>
      <c r="B147" s="9" t="s">
        <v>4069</v>
      </c>
      <c r="C147" s="68"/>
      <c r="D147" s="68"/>
      <c r="E147" s="41"/>
      <c r="F147" s="77" t="s">
        <v>4073</v>
      </c>
      <c r="G147" s="117" t="s">
        <v>3630</v>
      </c>
      <c r="H147" s="9" t="s">
        <v>4078</v>
      </c>
      <c r="I147" s="68"/>
      <c r="J147" s="120" t="s">
        <v>4079</v>
      </c>
      <c r="K147" s="68"/>
      <c r="L147" s="68"/>
      <c r="M147" s="68"/>
      <c r="N147" s="68"/>
      <c r="O147" s="68"/>
      <c r="P147" s="68"/>
      <c r="Q147" s="68"/>
      <c r="R147" s="68"/>
      <c r="S147" s="68"/>
      <c r="T147" s="68"/>
      <c r="U147" s="68"/>
      <c r="V147" s="68"/>
      <c r="W147" s="68"/>
      <c r="X147" s="68"/>
      <c r="Y147" s="68"/>
      <c r="Z147" s="68"/>
    </row>
    <row r="148">
      <c r="A148" s="41" t="s">
        <v>3241</v>
      </c>
      <c r="B148" s="9" t="s">
        <v>4080</v>
      </c>
      <c r="C148" s="68"/>
      <c r="D148" s="68"/>
      <c r="E148" s="41"/>
      <c r="F148" s="77" t="s">
        <v>4081</v>
      </c>
      <c r="G148" s="117" t="s">
        <v>3630</v>
      </c>
      <c r="H148" s="9" t="s">
        <v>4082</v>
      </c>
      <c r="I148" s="68"/>
      <c r="J148" s="120" t="s">
        <v>4083</v>
      </c>
      <c r="K148" s="68"/>
      <c r="L148" s="68"/>
      <c r="M148" s="68"/>
      <c r="N148" s="68"/>
      <c r="O148" s="68"/>
      <c r="P148" s="68"/>
      <c r="Q148" s="68"/>
      <c r="R148" s="68"/>
      <c r="S148" s="68"/>
      <c r="T148" s="68"/>
      <c r="U148" s="68"/>
      <c r="V148" s="68"/>
      <c r="W148" s="68"/>
      <c r="X148" s="68"/>
      <c r="Y148" s="68"/>
      <c r="Z148" s="68"/>
    </row>
    <row r="149">
      <c r="A149" s="41" t="s">
        <v>3241</v>
      </c>
      <c r="B149" s="9" t="s">
        <v>4080</v>
      </c>
      <c r="C149" s="68"/>
      <c r="D149" s="68"/>
      <c r="E149" s="41"/>
      <c r="F149" s="77" t="s">
        <v>4084</v>
      </c>
      <c r="G149" s="117" t="s">
        <v>3630</v>
      </c>
      <c r="H149" s="9" t="s">
        <v>4085</v>
      </c>
      <c r="I149" s="68"/>
      <c r="J149" s="120" t="s">
        <v>4086</v>
      </c>
      <c r="K149" s="68"/>
      <c r="L149" s="68"/>
      <c r="M149" s="68"/>
      <c r="N149" s="68"/>
      <c r="O149" s="68"/>
      <c r="P149" s="68"/>
      <c r="Q149" s="68"/>
      <c r="R149" s="68"/>
      <c r="S149" s="68"/>
      <c r="T149" s="68"/>
      <c r="U149" s="68"/>
      <c r="V149" s="68"/>
      <c r="W149" s="68"/>
      <c r="X149" s="68"/>
      <c r="Y149" s="68"/>
      <c r="Z149" s="68"/>
    </row>
    <row r="150">
      <c r="A150" s="41" t="s">
        <v>3241</v>
      </c>
      <c r="B150" s="9" t="s">
        <v>4080</v>
      </c>
      <c r="C150" s="68"/>
      <c r="D150" s="68"/>
      <c r="E150" s="41"/>
      <c r="F150" s="77" t="s">
        <v>4084</v>
      </c>
      <c r="G150" s="117" t="s">
        <v>3630</v>
      </c>
      <c r="H150" s="9" t="s">
        <v>4087</v>
      </c>
      <c r="I150" s="68"/>
      <c r="J150" s="120" t="s">
        <v>4088</v>
      </c>
      <c r="K150" s="68"/>
      <c r="L150" s="68"/>
      <c r="M150" s="68"/>
      <c r="N150" s="68"/>
      <c r="O150" s="68"/>
      <c r="P150" s="68"/>
      <c r="Q150" s="68"/>
      <c r="R150" s="68"/>
      <c r="S150" s="68"/>
      <c r="T150" s="68"/>
      <c r="U150" s="68"/>
      <c r="V150" s="68"/>
      <c r="W150" s="68"/>
      <c r="X150" s="68"/>
      <c r="Y150" s="68"/>
      <c r="Z150" s="68"/>
    </row>
    <row r="151">
      <c r="A151" s="41" t="s">
        <v>3241</v>
      </c>
      <c r="B151" s="9" t="s">
        <v>4080</v>
      </c>
      <c r="C151" s="68"/>
      <c r="D151" s="68"/>
      <c r="E151" s="41"/>
      <c r="F151" s="77" t="s">
        <v>4084</v>
      </c>
      <c r="G151" s="117" t="s">
        <v>3630</v>
      </c>
      <c r="H151" s="9" t="s">
        <v>4089</v>
      </c>
      <c r="I151" s="68"/>
      <c r="J151" s="122" t="s">
        <v>4090</v>
      </c>
      <c r="K151" s="68"/>
      <c r="L151" s="68"/>
      <c r="M151" s="68"/>
      <c r="N151" s="68"/>
      <c r="O151" s="68"/>
      <c r="P151" s="68"/>
      <c r="Q151" s="68"/>
      <c r="R151" s="68"/>
      <c r="S151" s="68"/>
      <c r="T151" s="68"/>
      <c r="U151" s="68"/>
      <c r="V151" s="68"/>
      <c r="W151" s="68"/>
      <c r="X151" s="68"/>
      <c r="Y151" s="68"/>
      <c r="Z151" s="68"/>
    </row>
    <row r="152">
      <c r="A152" s="41" t="s">
        <v>3243</v>
      </c>
      <c r="B152" s="9" t="s">
        <v>4091</v>
      </c>
      <c r="C152" s="68"/>
      <c r="D152" s="68"/>
      <c r="E152" s="41"/>
      <c r="F152" s="77" t="s">
        <v>4092</v>
      </c>
      <c r="G152" s="117" t="s">
        <v>3630</v>
      </c>
      <c r="H152" s="9" t="s">
        <v>4093</v>
      </c>
      <c r="I152" s="68"/>
      <c r="J152" s="120" t="s">
        <v>4094</v>
      </c>
      <c r="K152" s="68"/>
      <c r="L152" s="68"/>
      <c r="M152" s="68"/>
      <c r="N152" s="68"/>
      <c r="O152" s="68"/>
      <c r="P152" s="68"/>
      <c r="Q152" s="68"/>
      <c r="R152" s="68"/>
      <c r="S152" s="68"/>
      <c r="T152" s="68"/>
      <c r="U152" s="68"/>
      <c r="V152" s="68"/>
      <c r="W152" s="68"/>
      <c r="X152" s="68"/>
      <c r="Y152" s="68"/>
      <c r="Z152" s="68"/>
    </row>
    <row r="153">
      <c r="A153" s="41" t="s">
        <v>3243</v>
      </c>
      <c r="B153" s="9" t="s">
        <v>4091</v>
      </c>
      <c r="C153" s="68"/>
      <c r="D153" s="68"/>
      <c r="E153" s="41"/>
      <c r="F153" s="77" t="s">
        <v>4095</v>
      </c>
      <c r="G153" s="117" t="s">
        <v>3630</v>
      </c>
      <c r="H153" s="9" t="s">
        <v>4096</v>
      </c>
      <c r="I153" s="68"/>
      <c r="J153" s="120" t="s">
        <v>4097</v>
      </c>
      <c r="K153" s="68"/>
      <c r="L153" s="68"/>
      <c r="M153" s="68"/>
      <c r="N153" s="68"/>
      <c r="O153" s="68"/>
      <c r="P153" s="68"/>
      <c r="Q153" s="68"/>
      <c r="R153" s="68"/>
      <c r="S153" s="68"/>
      <c r="T153" s="68"/>
      <c r="U153" s="68"/>
      <c r="V153" s="68"/>
      <c r="W153" s="68"/>
      <c r="X153" s="68"/>
      <c r="Y153" s="68"/>
      <c r="Z153" s="68"/>
    </row>
    <row r="154">
      <c r="A154" s="41" t="s">
        <v>3243</v>
      </c>
      <c r="B154" s="9" t="s">
        <v>4091</v>
      </c>
      <c r="C154" s="68"/>
      <c r="D154" s="68"/>
      <c r="E154" s="41"/>
      <c r="F154" s="77" t="s">
        <v>4095</v>
      </c>
      <c r="G154" s="117" t="s">
        <v>3630</v>
      </c>
      <c r="H154" s="9" t="s">
        <v>4098</v>
      </c>
      <c r="I154" s="68"/>
      <c r="J154" s="120" t="s">
        <v>4099</v>
      </c>
      <c r="K154" s="68"/>
      <c r="L154" s="68"/>
      <c r="M154" s="68"/>
      <c r="N154" s="68"/>
      <c r="O154" s="68"/>
      <c r="P154" s="68"/>
      <c r="Q154" s="68"/>
      <c r="R154" s="68"/>
      <c r="S154" s="68"/>
      <c r="T154" s="68"/>
      <c r="U154" s="68"/>
      <c r="V154" s="68"/>
      <c r="W154" s="68"/>
      <c r="X154" s="68"/>
      <c r="Y154" s="68"/>
      <c r="Z154" s="68"/>
    </row>
    <row r="155">
      <c r="A155" s="41" t="s">
        <v>3243</v>
      </c>
      <c r="B155" s="9" t="s">
        <v>4091</v>
      </c>
      <c r="C155" s="68"/>
      <c r="D155" s="68"/>
      <c r="E155" s="41"/>
      <c r="F155" s="77" t="s">
        <v>4095</v>
      </c>
      <c r="G155" s="117" t="s">
        <v>3630</v>
      </c>
      <c r="H155" s="9" t="s">
        <v>4100</v>
      </c>
      <c r="I155" s="68"/>
      <c r="J155" s="120" t="s">
        <v>4101</v>
      </c>
      <c r="K155" s="68"/>
      <c r="L155" s="68"/>
      <c r="M155" s="68"/>
      <c r="N155" s="68"/>
      <c r="O155" s="68"/>
      <c r="P155" s="68"/>
      <c r="Q155" s="68"/>
      <c r="R155" s="68"/>
      <c r="S155" s="68"/>
      <c r="T155" s="68"/>
      <c r="U155" s="68"/>
      <c r="V155" s="68"/>
      <c r="W155" s="68"/>
      <c r="X155" s="68"/>
      <c r="Y155" s="68"/>
      <c r="Z155" s="68"/>
    </row>
    <row r="156">
      <c r="A156" s="9" t="s">
        <v>4102</v>
      </c>
      <c r="B156" s="9" t="s">
        <v>4103</v>
      </c>
      <c r="C156" s="68"/>
      <c r="D156" s="68"/>
      <c r="E156" s="41"/>
      <c r="F156" s="77" t="s">
        <v>4104</v>
      </c>
      <c r="G156" s="117" t="s">
        <v>3630</v>
      </c>
      <c r="H156" s="9" t="s">
        <v>4105</v>
      </c>
      <c r="I156" s="22" t="s">
        <v>4106</v>
      </c>
      <c r="J156" s="120" t="s">
        <v>4107</v>
      </c>
      <c r="K156" s="68"/>
      <c r="L156" s="68"/>
      <c r="M156" s="68"/>
      <c r="N156" s="68"/>
      <c r="O156" s="68"/>
      <c r="P156" s="68"/>
      <c r="Q156" s="68"/>
      <c r="R156" s="68"/>
      <c r="S156" s="68"/>
      <c r="T156" s="68"/>
      <c r="U156" s="68"/>
      <c r="V156" s="68"/>
      <c r="W156" s="68"/>
      <c r="X156" s="68"/>
      <c r="Y156" s="68"/>
      <c r="Z156" s="68"/>
    </row>
    <row r="157">
      <c r="A157" s="9" t="s">
        <v>4102</v>
      </c>
      <c r="B157" s="9" t="s">
        <v>4103</v>
      </c>
      <c r="C157" s="68"/>
      <c r="D157" s="68"/>
      <c r="E157" s="41"/>
      <c r="F157" s="77" t="s">
        <v>4108</v>
      </c>
      <c r="G157" s="117" t="s">
        <v>3630</v>
      </c>
      <c r="H157" s="9" t="s">
        <v>4109</v>
      </c>
      <c r="I157" s="22"/>
      <c r="J157" s="120" t="s">
        <v>4110</v>
      </c>
      <c r="K157" s="68"/>
      <c r="L157" s="68"/>
      <c r="M157" s="68"/>
      <c r="N157" s="68"/>
      <c r="O157" s="68"/>
      <c r="P157" s="68"/>
      <c r="Q157" s="68"/>
      <c r="R157" s="68"/>
      <c r="S157" s="68"/>
      <c r="T157" s="68"/>
      <c r="U157" s="68"/>
      <c r="V157" s="68"/>
      <c r="W157" s="68"/>
      <c r="X157" s="68"/>
      <c r="Y157" s="68"/>
      <c r="Z157" s="68"/>
    </row>
    <row r="158">
      <c r="A158" s="9" t="s">
        <v>4102</v>
      </c>
      <c r="B158" s="9" t="s">
        <v>4103</v>
      </c>
      <c r="C158" s="68"/>
      <c r="D158" s="68"/>
      <c r="E158" s="41"/>
      <c r="F158" s="77" t="s">
        <v>4108</v>
      </c>
      <c r="G158" s="117" t="s">
        <v>3630</v>
      </c>
      <c r="H158" s="9" t="s">
        <v>4111</v>
      </c>
      <c r="I158" s="22"/>
      <c r="J158" s="119" t="s">
        <v>4112</v>
      </c>
      <c r="K158" s="68"/>
      <c r="L158" s="68"/>
      <c r="M158" s="68"/>
      <c r="N158" s="68"/>
      <c r="O158" s="68"/>
      <c r="P158" s="68"/>
      <c r="Q158" s="68"/>
      <c r="R158" s="68"/>
      <c r="S158" s="68"/>
      <c r="T158" s="68"/>
      <c r="U158" s="68"/>
      <c r="V158" s="68"/>
      <c r="W158" s="68"/>
      <c r="X158" s="68"/>
      <c r="Y158" s="68"/>
      <c r="Z158" s="68"/>
    </row>
    <row r="159">
      <c r="A159" s="9" t="s">
        <v>4102</v>
      </c>
      <c r="B159" s="9" t="s">
        <v>4103</v>
      </c>
      <c r="C159" s="68"/>
      <c r="D159" s="68"/>
      <c r="E159" s="41"/>
      <c r="F159" s="77" t="s">
        <v>4108</v>
      </c>
      <c r="G159" s="117" t="s">
        <v>3630</v>
      </c>
      <c r="H159" s="9" t="s">
        <v>4113</v>
      </c>
      <c r="I159" s="22"/>
      <c r="J159" s="119" t="s">
        <v>4114</v>
      </c>
      <c r="K159" s="68"/>
      <c r="L159" s="68"/>
      <c r="M159" s="68"/>
      <c r="N159" s="68"/>
      <c r="O159" s="68"/>
      <c r="P159" s="68"/>
      <c r="Q159" s="68"/>
      <c r="R159" s="68"/>
      <c r="S159" s="68"/>
      <c r="T159" s="68"/>
      <c r="U159" s="68"/>
      <c r="V159" s="68"/>
      <c r="W159" s="68"/>
      <c r="X159" s="68"/>
      <c r="Y159" s="68"/>
      <c r="Z159" s="68"/>
    </row>
    <row r="160" ht="46.5" customHeight="1">
      <c r="A160" s="9" t="s">
        <v>4115</v>
      </c>
      <c r="B160" s="127" t="s">
        <v>4116</v>
      </c>
      <c r="C160" s="68"/>
      <c r="D160" s="68"/>
      <c r="E160" s="127" t="s">
        <v>4117</v>
      </c>
      <c r="F160" s="9" t="s">
        <v>4115</v>
      </c>
      <c r="G160" s="117" t="s">
        <v>3630</v>
      </c>
      <c r="H160" s="9" t="s">
        <v>4118</v>
      </c>
      <c r="I160" s="68"/>
      <c r="J160" s="119" t="s">
        <v>4119</v>
      </c>
      <c r="K160" s="68"/>
      <c r="L160" s="68"/>
      <c r="M160" s="68"/>
      <c r="N160" s="68"/>
      <c r="O160" s="68"/>
      <c r="P160" s="68"/>
      <c r="Q160" s="68"/>
      <c r="R160" s="68"/>
      <c r="S160" s="68"/>
      <c r="T160" s="68"/>
      <c r="U160" s="68"/>
      <c r="V160" s="68"/>
      <c r="W160" s="68"/>
      <c r="X160" s="68"/>
      <c r="Y160" s="68"/>
      <c r="Z160" s="68"/>
    </row>
    <row r="161" ht="39.0" customHeight="1">
      <c r="A161" s="9" t="s">
        <v>4120</v>
      </c>
      <c r="B161" s="39" t="s">
        <v>4116</v>
      </c>
      <c r="C161" s="68"/>
      <c r="D161" s="22"/>
      <c r="E161" s="129" t="s">
        <v>4117</v>
      </c>
      <c r="F161" s="9" t="s">
        <v>4120</v>
      </c>
      <c r="G161" s="117" t="s">
        <v>3630</v>
      </c>
      <c r="H161" s="9" t="s">
        <v>4121</v>
      </c>
      <c r="I161" s="68"/>
      <c r="J161" s="119" t="s">
        <v>4122</v>
      </c>
      <c r="K161" s="68"/>
      <c r="L161" s="68"/>
      <c r="M161" s="68"/>
      <c r="N161" s="68"/>
      <c r="O161" s="68"/>
      <c r="P161" s="68"/>
      <c r="Q161" s="68"/>
      <c r="R161" s="68"/>
      <c r="S161" s="68"/>
      <c r="T161" s="68"/>
      <c r="U161" s="68"/>
      <c r="V161" s="68"/>
      <c r="W161" s="68"/>
      <c r="X161" s="68"/>
      <c r="Y161" s="68"/>
      <c r="Z161" s="68"/>
    </row>
    <row r="162">
      <c r="A162" s="9" t="s">
        <v>4123</v>
      </c>
      <c r="B162" s="39" t="s">
        <v>4116</v>
      </c>
      <c r="C162" s="68"/>
      <c r="D162" s="68"/>
      <c r="E162" s="41"/>
      <c r="F162" s="9" t="s">
        <v>4123</v>
      </c>
      <c r="G162" s="117" t="s">
        <v>3630</v>
      </c>
      <c r="H162" s="9" t="s">
        <v>4124</v>
      </c>
      <c r="I162" s="68"/>
      <c r="J162" s="119" t="s">
        <v>4125</v>
      </c>
      <c r="K162" s="68"/>
      <c r="L162" s="68"/>
      <c r="M162" s="68"/>
      <c r="N162" s="68"/>
      <c r="O162" s="68"/>
      <c r="P162" s="68"/>
      <c r="Q162" s="68"/>
      <c r="R162" s="68"/>
      <c r="S162" s="68"/>
      <c r="T162" s="68"/>
      <c r="U162" s="68"/>
      <c r="V162" s="68"/>
      <c r="W162" s="68"/>
      <c r="X162" s="68"/>
      <c r="Y162" s="68"/>
      <c r="Z162" s="68"/>
    </row>
    <row r="163">
      <c r="A163" s="9" t="s">
        <v>4126</v>
      </c>
      <c r="B163" s="127" t="s">
        <v>4116</v>
      </c>
      <c r="C163" s="68"/>
      <c r="D163" s="68"/>
      <c r="E163" s="41"/>
      <c r="F163" s="9" t="s">
        <v>4126</v>
      </c>
      <c r="G163" s="117" t="s">
        <v>3630</v>
      </c>
      <c r="H163" s="9" t="s">
        <v>4127</v>
      </c>
      <c r="I163" s="130" t="s">
        <v>4128</v>
      </c>
      <c r="J163" s="120" t="s">
        <v>4129</v>
      </c>
      <c r="K163" s="68"/>
      <c r="L163" s="68"/>
      <c r="M163" s="68"/>
      <c r="N163" s="68"/>
      <c r="O163" s="68"/>
      <c r="P163" s="68"/>
      <c r="Q163" s="68"/>
      <c r="R163" s="68"/>
      <c r="S163" s="68"/>
      <c r="T163" s="68"/>
      <c r="U163" s="68"/>
      <c r="V163" s="68"/>
      <c r="W163" s="68"/>
      <c r="X163" s="68"/>
      <c r="Y163" s="68"/>
      <c r="Z163" s="68"/>
    </row>
    <row r="164">
      <c r="A164" s="9" t="s">
        <v>4130</v>
      </c>
      <c r="B164" s="39" t="s">
        <v>4116</v>
      </c>
      <c r="C164" s="68"/>
      <c r="D164" s="22"/>
      <c r="E164" s="41"/>
      <c r="F164" s="9" t="s">
        <v>4130</v>
      </c>
      <c r="G164" s="117" t="s">
        <v>3630</v>
      </c>
      <c r="H164" s="9" t="s">
        <v>4131</v>
      </c>
      <c r="I164" s="68"/>
      <c r="J164" s="119" t="s">
        <v>4132</v>
      </c>
      <c r="K164" s="68"/>
      <c r="L164" s="68"/>
      <c r="M164" s="68"/>
      <c r="N164" s="68"/>
      <c r="O164" s="68"/>
      <c r="P164" s="68"/>
      <c r="Q164" s="68"/>
      <c r="R164" s="68"/>
      <c r="S164" s="68"/>
      <c r="T164" s="68"/>
      <c r="U164" s="68"/>
      <c r="V164" s="68"/>
      <c r="W164" s="68"/>
      <c r="X164" s="68"/>
      <c r="Y164" s="68"/>
      <c r="Z164" s="68"/>
    </row>
    <row r="165">
      <c r="A165" s="9" t="s">
        <v>4133</v>
      </c>
      <c r="B165" s="39" t="s">
        <v>4116</v>
      </c>
      <c r="C165" s="68"/>
      <c r="D165" s="68"/>
      <c r="E165" s="41"/>
      <c r="F165" s="9" t="s">
        <v>4133</v>
      </c>
      <c r="G165" s="117" t="s">
        <v>3630</v>
      </c>
      <c r="H165" s="9" t="s">
        <v>4134</v>
      </c>
      <c r="I165" s="68"/>
      <c r="J165" s="120" t="s">
        <v>4135</v>
      </c>
      <c r="K165" s="68"/>
      <c r="L165" s="68"/>
      <c r="M165" s="68"/>
      <c r="N165" s="68"/>
      <c r="O165" s="68"/>
      <c r="P165" s="68"/>
      <c r="Q165" s="68"/>
      <c r="R165" s="68"/>
      <c r="S165" s="68"/>
      <c r="T165" s="68"/>
      <c r="U165" s="68"/>
      <c r="V165" s="68"/>
      <c r="W165" s="68"/>
      <c r="X165" s="68"/>
      <c r="Y165" s="68"/>
      <c r="Z165" s="68"/>
    </row>
    <row r="166" ht="144.75" customHeight="1">
      <c r="A166" s="9" t="s">
        <v>4136</v>
      </c>
      <c r="B166" s="9" t="s">
        <v>3605</v>
      </c>
      <c r="C166" s="68"/>
      <c r="D166" s="77"/>
      <c r="E166" s="41"/>
      <c r="F166" s="116" t="s">
        <v>4137</v>
      </c>
      <c r="G166" s="117" t="s">
        <v>3630</v>
      </c>
      <c r="H166" s="9" t="s">
        <v>4138</v>
      </c>
      <c r="I166" s="66" t="s">
        <v>4139</v>
      </c>
      <c r="J166" s="120" t="s">
        <v>4140</v>
      </c>
      <c r="K166" s="68"/>
      <c r="L166" s="68"/>
      <c r="M166" s="68"/>
      <c r="N166" s="68"/>
      <c r="O166" s="68"/>
      <c r="P166" s="68"/>
      <c r="Q166" s="68"/>
      <c r="R166" s="68"/>
      <c r="S166" s="68"/>
      <c r="T166" s="68"/>
      <c r="U166" s="68"/>
      <c r="V166" s="68"/>
      <c r="W166" s="68"/>
      <c r="X166" s="68"/>
      <c r="Y166" s="68"/>
      <c r="Z166" s="68"/>
    </row>
    <row r="167" ht="144.75" customHeight="1">
      <c r="A167" s="9" t="s">
        <v>4136</v>
      </c>
      <c r="B167" s="9" t="s">
        <v>3605</v>
      </c>
      <c r="C167" s="68"/>
      <c r="D167" s="77"/>
      <c r="E167" s="41"/>
      <c r="F167" s="116" t="s">
        <v>4141</v>
      </c>
      <c r="G167" s="117" t="s">
        <v>3630</v>
      </c>
      <c r="H167" s="9" t="s">
        <v>4142</v>
      </c>
      <c r="I167" s="118"/>
      <c r="J167" s="120" t="s">
        <v>4143</v>
      </c>
      <c r="K167" s="68"/>
      <c r="L167" s="68"/>
      <c r="M167" s="68"/>
      <c r="N167" s="68"/>
      <c r="O167" s="68"/>
      <c r="P167" s="68"/>
      <c r="Q167" s="68"/>
      <c r="R167" s="68"/>
      <c r="S167" s="68"/>
      <c r="T167" s="68"/>
      <c r="U167" s="68"/>
      <c r="V167" s="68"/>
      <c r="W167" s="68"/>
      <c r="X167" s="68"/>
      <c r="Y167" s="68"/>
      <c r="Z167" s="68"/>
    </row>
    <row r="168" ht="144.75" customHeight="1">
      <c r="A168" s="9" t="s">
        <v>4136</v>
      </c>
      <c r="B168" s="9" t="s">
        <v>3605</v>
      </c>
      <c r="C168" s="68"/>
      <c r="D168" s="77"/>
      <c r="E168" s="41"/>
      <c r="F168" s="116" t="s">
        <v>4144</v>
      </c>
      <c r="G168" s="117" t="s">
        <v>3630</v>
      </c>
      <c r="H168" s="9" t="s">
        <v>4145</v>
      </c>
      <c r="I168" s="118"/>
      <c r="J168" s="120" t="s">
        <v>4146</v>
      </c>
      <c r="K168" s="68"/>
      <c r="L168" s="68"/>
      <c r="M168" s="68"/>
      <c r="N168" s="68"/>
      <c r="O168" s="68"/>
      <c r="P168" s="68"/>
      <c r="Q168" s="68"/>
      <c r="R168" s="68"/>
      <c r="S168" s="68"/>
      <c r="T168" s="68"/>
      <c r="U168" s="68"/>
      <c r="V168" s="68"/>
      <c r="W168" s="68"/>
      <c r="X168" s="68"/>
      <c r="Y168" s="68"/>
      <c r="Z168" s="68"/>
    </row>
    <row r="169" ht="144.75" customHeight="1">
      <c r="A169" s="9" t="s">
        <v>4136</v>
      </c>
      <c r="B169" s="9" t="s">
        <v>3605</v>
      </c>
      <c r="C169" s="68"/>
      <c r="D169" s="77"/>
      <c r="E169" s="41"/>
      <c r="F169" s="116" t="s">
        <v>4147</v>
      </c>
      <c r="G169" s="117" t="s">
        <v>3630</v>
      </c>
      <c r="H169" s="9" t="s">
        <v>4148</v>
      </c>
      <c r="I169" s="118"/>
      <c r="J169" s="120" t="s">
        <v>4149</v>
      </c>
      <c r="K169" s="68"/>
      <c r="L169" s="68"/>
      <c r="M169" s="68"/>
      <c r="N169" s="68"/>
      <c r="O169" s="68"/>
      <c r="P169" s="68"/>
      <c r="Q169" s="68"/>
      <c r="R169" s="68"/>
      <c r="S169" s="68"/>
      <c r="T169" s="68"/>
      <c r="U169" s="68"/>
      <c r="V169" s="68"/>
      <c r="W169" s="68"/>
      <c r="X169" s="68"/>
      <c r="Y169" s="68"/>
      <c r="Z169" s="68"/>
    </row>
    <row r="170" ht="144.75" customHeight="1">
      <c r="A170" s="9" t="s">
        <v>4136</v>
      </c>
      <c r="B170" s="9" t="s">
        <v>3605</v>
      </c>
      <c r="C170" s="68"/>
      <c r="D170" s="77"/>
      <c r="E170" s="41"/>
      <c r="F170" s="116" t="s">
        <v>4150</v>
      </c>
      <c r="G170" s="117" t="s">
        <v>3630</v>
      </c>
      <c r="H170" s="9" t="s">
        <v>4151</v>
      </c>
      <c r="I170" s="118"/>
      <c r="J170" s="120" t="s">
        <v>4152</v>
      </c>
      <c r="K170" s="68"/>
      <c r="L170" s="68"/>
      <c r="M170" s="68"/>
      <c r="N170" s="68"/>
      <c r="O170" s="68"/>
      <c r="P170" s="68"/>
      <c r="Q170" s="68"/>
      <c r="R170" s="68"/>
      <c r="S170" s="68"/>
      <c r="T170" s="68"/>
      <c r="U170" s="68"/>
      <c r="V170" s="68"/>
      <c r="W170" s="68"/>
      <c r="X170" s="68"/>
      <c r="Y170" s="68"/>
      <c r="Z170" s="68"/>
    </row>
    <row r="171" ht="144.75" customHeight="1">
      <c r="A171" s="9" t="s">
        <v>4136</v>
      </c>
      <c r="B171" s="9" t="s">
        <v>3605</v>
      </c>
      <c r="C171" s="68"/>
      <c r="D171" s="77"/>
      <c r="E171" s="41"/>
      <c r="F171" s="116" t="s">
        <v>4153</v>
      </c>
      <c r="G171" s="117" t="s">
        <v>3630</v>
      </c>
      <c r="H171" s="9" t="s">
        <v>4154</v>
      </c>
      <c r="I171" s="118"/>
      <c r="J171" s="120" t="s">
        <v>4155</v>
      </c>
      <c r="K171" s="68"/>
      <c r="L171" s="68"/>
      <c r="M171" s="68"/>
      <c r="N171" s="68"/>
      <c r="O171" s="68"/>
      <c r="P171" s="68"/>
      <c r="Q171" s="68"/>
      <c r="R171" s="68"/>
      <c r="S171" s="68"/>
      <c r="T171" s="68"/>
      <c r="U171" s="68"/>
      <c r="V171" s="68"/>
      <c r="W171" s="68"/>
      <c r="X171" s="68"/>
      <c r="Y171" s="68"/>
      <c r="Z171" s="68"/>
    </row>
    <row r="172">
      <c r="A172" s="9" t="s">
        <v>4156</v>
      </c>
      <c r="B172" s="9" t="s">
        <v>4157</v>
      </c>
      <c r="C172" s="68"/>
      <c r="D172" s="68"/>
      <c r="E172" s="41"/>
      <c r="F172" s="116" t="s">
        <v>4158</v>
      </c>
      <c r="G172" s="117" t="s">
        <v>3630</v>
      </c>
      <c r="H172" s="9" t="s">
        <v>4159</v>
      </c>
      <c r="I172" s="68"/>
      <c r="J172" s="119" t="s">
        <v>4160</v>
      </c>
      <c r="K172" s="68"/>
      <c r="L172" s="68"/>
      <c r="M172" s="68"/>
      <c r="N172" s="68"/>
      <c r="O172" s="68"/>
      <c r="P172" s="68"/>
      <c r="Q172" s="68"/>
      <c r="R172" s="68"/>
      <c r="S172" s="68"/>
      <c r="T172" s="68"/>
      <c r="U172" s="68"/>
      <c r="V172" s="68"/>
      <c r="W172" s="68"/>
      <c r="X172" s="68"/>
      <c r="Y172" s="68"/>
      <c r="Z172" s="68"/>
    </row>
    <row r="173">
      <c r="A173" s="9" t="s">
        <v>4161</v>
      </c>
      <c r="B173" s="9" t="s">
        <v>4162</v>
      </c>
      <c r="C173" s="68"/>
      <c r="D173" s="22"/>
      <c r="E173" s="41"/>
      <c r="F173" s="116" t="s">
        <v>4163</v>
      </c>
      <c r="G173" s="117" t="s">
        <v>3630</v>
      </c>
      <c r="H173" s="9" t="s">
        <v>4164</v>
      </c>
      <c r="I173" s="68"/>
      <c r="J173" s="119" t="s">
        <v>4165</v>
      </c>
      <c r="K173" s="68"/>
      <c r="L173" s="68"/>
      <c r="M173" s="68"/>
      <c r="N173" s="68"/>
      <c r="O173" s="68"/>
      <c r="P173" s="68"/>
      <c r="Q173" s="68"/>
      <c r="R173" s="68"/>
      <c r="S173" s="68"/>
      <c r="T173" s="68"/>
      <c r="U173" s="68"/>
      <c r="V173" s="68"/>
      <c r="W173" s="68"/>
      <c r="X173" s="68"/>
      <c r="Y173" s="68"/>
      <c r="Z173" s="68"/>
    </row>
    <row r="174">
      <c r="A174" s="9" t="s">
        <v>4166</v>
      </c>
      <c r="B174" s="9" t="s">
        <v>4167</v>
      </c>
      <c r="C174" s="68"/>
      <c r="D174" s="68"/>
      <c r="E174" s="41"/>
      <c r="F174" s="116" t="s">
        <v>4168</v>
      </c>
      <c r="G174" s="117" t="s">
        <v>3630</v>
      </c>
      <c r="H174" s="9" t="s">
        <v>4169</v>
      </c>
      <c r="I174" s="68"/>
      <c r="J174" s="119" t="s">
        <v>4170</v>
      </c>
      <c r="K174" s="68"/>
      <c r="L174" s="68"/>
      <c r="M174" s="68"/>
      <c r="N174" s="68"/>
      <c r="O174" s="68"/>
      <c r="P174" s="68"/>
      <c r="Q174" s="68"/>
      <c r="R174" s="68"/>
      <c r="S174" s="68"/>
      <c r="T174" s="68"/>
      <c r="U174" s="68"/>
      <c r="V174" s="68"/>
      <c r="W174" s="68"/>
      <c r="X174" s="68"/>
      <c r="Y174" s="68"/>
      <c r="Z174" s="68"/>
    </row>
    <row r="175">
      <c r="A175" s="9" t="s">
        <v>3674</v>
      </c>
      <c r="B175" s="9" t="s">
        <v>4171</v>
      </c>
      <c r="C175" s="68"/>
      <c r="D175" s="68"/>
      <c r="E175" s="41"/>
      <c r="F175" s="131" t="s">
        <v>4172</v>
      </c>
      <c r="G175" s="117" t="s">
        <v>3630</v>
      </c>
      <c r="H175" s="9" t="s">
        <v>4173</v>
      </c>
      <c r="I175" s="68"/>
      <c r="J175" s="120" t="s">
        <v>4174</v>
      </c>
      <c r="K175" s="68"/>
      <c r="L175" s="68"/>
      <c r="M175" s="68"/>
      <c r="N175" s="68"/>
      <c r="O175" s="68"/>
      <c r="P175" s="68"/>
      <c r="Q175" s="68"/>
      <c r="R175" s="68"/>
      <c r="S175" s="68"/>
      <c r="T175" s="68"/>
      <c r="U175" s="68"/>
      <c r="V175" s="68"/>
      <c r="W175" s="68"/>
      <c r="X175" s="68"/>
      <c r="Y175" s="68"/>
      <c r="Z175" s="68"/>
    </row>
    <row r="176">
      <c r="A176" s="9" t="s">
        <v>4175</v>
      </c>
      <c r="B176" s="9" t="s">
        <v>4176</v>
      </c>
      <c r="C176" s="68"/>
      <c r="D176" s="68"/>
      <c r="E176" s="41"/>
      <c r="F176" s="116" t="s">
        <v>4177</v>
      </c>
      <c r="G176" s="117" t="s">
        <v>3630</v>
      </c>
      <c r="H176" s="9" t="s">
        <v>4178</v>
      </c>
      <c r="I176" s="66" t="s">
        <v>4179</v>
      </c>
      <c r="J176" s="119" t="s">
        <v>4180</v>
      </c>
      <c r="K176" s="68"/>
      <c r="L176" s="68"/>
      <c r="M176" s="68"/>
      <c r="N176" s="68"/>
      <c r="O176" s="68"/>
      <c r="P176" s="68"/>
      <c r="Q176" s="68"/>
      <c r="R176" s="68"/>
      <c r="S176" s="68"/>
      <c r="T176" s="68"/>
      <c r="U176" s="68"/>
      <c r="V176" s="68"/>
      <c r="W176" s="68"/>
      <c r="X176" s="68"/>
      <c r="Y176" s="68"/>
      <c r="Z176" s="68"/>
    </row>
    <row r="177">
      <c r="A177" s="9" t="s">
        <v>4181</v>
      </c>
      <c r="B177" s="9" t="s">
        <v>4182</v>
      </c>
      <c r="C177" s="68"/>
      <c r="D177" s="68"/>
      <c r="E177" s="41"/>
      <c r="F177" s="9" t="s">
        <v>4181</v>
      </c>
      <c r="G177" s="117" t="s">
        <v>3630</v>
      </c>
      <c r="H177" s="9" t="s">
        <v>4183</v>
      </c>
      <c r="I177" s="68"/>
      <c r="J177" s="119" t="s">
        <v>4184</v>
      </c>
      <c r="K177" s="68"/>
      <c r="L177" s="68"/>
      <c r="M177" s="68"/>
      <c r="N177" s="68"/>
      <c r="O177" s="68"/>
      <c r="P177" s="68"/>
      <c r="Q177" s="68"/>
      <c r="R177" s="68"/>
      <c r="S177" s="68"/>
      <c r="T177" s="68"/>
      <c r="U177" s="68"/>
      <c r="V177" s="68"/>
      <c r="W177" s="68"/>
      <c r="X177" s="68"/>
      <c r="Y177" s="68"/>
      <c r="Z177" s="68"/>
    </row>
    <row r="178">
      <c r="A178" s="9" t="s">
        <v>3674</v>
      </c>
      <c r="B178" s="9" t="s">
        <v>4185</v>
      </c>
      <c r="C178" s="68"/>
      <c r="D178" s="68"/>
      <c r="E178" s="41"/>
      <c r="F178" s="132" t="s">
        <v>4186</v>
      </c>
      <c r="G178" s="117" t="s">
        <v>3630</v>
      </c>
      <c r="H178" s="9" t="s">
        <v>4187</v>
      </c>
      <c r="I178" s="68"/>
      <c r="J178" s="119" t="s">
        <v>4188</v>
      </c>
      <c r="K178" s="68"/>
      <c r="L178" s="68"/>
      <c r="M178" s="68"/>
      <c r="N178" s="68"/>
      <c r="O178" s="68"/>
      <c r="P178" s="68"/>
      <c r="Q178" s="68"/>
      <c r="R178" s="68"/>
      <c r="S178" s="68"/>
      <c r="T178" s="68"/>
      <c r="U178" s="68"/>
      <c r="V178" s="68"/>
      <c r="W178" s="68"/>
      <c r="X178" s="68"/>
      <c r="Y178" s="68"/>
      <c r="Z178" s="68"/>
    </row>
    <row r="179">
      <c r="A179" s="9" t="s">
        <v>4189</v>
      </c>
      <c r="B179" s="9" t="s">
        <v>4190</v>
      </c>
      <c r="C179" s="68"/>
      <c r="D179" s="68"/>
      <c r="E179" s="41"/>
      <c r="F179" s="132" t="s">
        <v>4191</v>
      </c>
      <c r="G179" s="117" t="s">
        <v>3630</v>
      </c>
      <c r="H179" s="9" t="s">
        <v>4192</v>
      </c>
      <c r="I179" s="68"/>
      <c r="J179" s="119" t="s">
        <v>4193</v>
      </c>
      <c r="K179" s="68"/>
      <c r="L179" s="68"/>
      <c r="M179" s="68"/>
      <c r="N179" s="68"/>
      <c r="O179" s="68"/>
      <c r="P179" s="68"/>
      <c r="Q179" s="68"/>
      <c r="R179" s="68"/>
      <c r="S179" s="68"/>
      <c r="T179" s="68"/>
      <c r="U179" s="68"/>
      <c r="V179" s="68"/>
      <c r="W179" s="68"/>
      <c r="X179" s="68"/>
      <c r="Y179" s="68"/>
      <c r="Z179" s="68"/>
    </row>
    <row r="180">
      <c r="A180" s="9" t="s">
        <v>4194</v>
      </c>
      <c r="B180" s="9" t="s">
        <v>4195</v>
      </c>
      <c r="C180" s="68"/>
      <c r="D180" s="68"/>
      <c r="E180" s="9"/>
      <c r="F180" s="132" t="s">
        <v>4196</v>
      </c>
      <c r="G180" s="117" t="s">
        <v>3630</v>
      </c>
      <c r="H180" s="9" t="s">
        <v>4197</v>
      </c>
      <c r="I180" s="68"/>
      <c r="J180" s="120" t="s">
        <v>4198</v>
      </c>
      <c r="K180" s="68"/>
      <c r="L180" s="68"/>
      <c r="M180" s="68"/>
      <c r="N180" s="68"/>
      <c r="O180" s="68"/>
      <c r="P180" s="68"/>
      <c r="Q180" s="68"/>
      <c r="R180" s="68"/>
      <c r="S180" s="68"/>
      <c r="T180" s="68"/>
      <c r="U180" s="68"/>
      <c r="V180" s="68"/>
      <c r="W180" s="68"/>
      <c r="X180" s="68"/>
      <c r="Y180" s="68"/>
      <c r="Z180" s="68"/>
    </row>
    <row r="181">
      <c r="A181" s="9" t="s">
        <v>4199</v>
      </c>
      <c r="B181" s="9" t="s">
        <v>4200</v>
      </c>
      <c r="C181" s="68"/>
      <c r="D181" s="68"/>
      <c r="E181" s="9" t="s">
        <v>4201</v>
      </c>
      <c r="F181" s="133" t="s">
        <v>4202</v>
      </c>
      <c r="G181" s="117" t="s">
        <v>3630</v>
      </c>
      <c r="H181" s="9" t="s">
        <v>4203</v>
      </c>
      <c r="I181" s="22" t="s">
        <v>4204</v>
      </c>
      <c r="J181" s="120" t="s">
        <v>4205</v>
      </c>
      <c r="K181" s="68"/>
      <c r="L181" s="68"/>
      <c r="M181" s="68"/>
      <c r="N181" s="68"/>
      <c r="O181" s="68"/>
      <c r="P181" s="68"/>
      <c r="Q181" s="68"/>
      <c r="R181" s="68"/>
      <c r="S181" s="68"/>
      <c r="T181" s="68"/>
      <c r="U181" s="68"/>
      <c r="V181" s="68"/>
      <c r="W181" s="68"/>
      <c r="X181" s="68"/>
      <c r="Y181" s="68"/>
      <c r="Z181" s="68"/>
    </row>
    <row r="182">
      <c r="A182" s="9" t="s">
        <v>4199</v>
      </c>
      <c r="B182" s="9" t="s">
        <v>4200</v>
      </c>
      <c r="C182" s="68"/>
      <c r="D182" s="68"/>
      <c r="E182" s="9" t="s">
        <v>4201</v>
      </c>
      <c r="F182" s="133" t="s">
        <v>4206</v>
      </c>
      <c r="G182" s="117" t="s">
        <v>3630</v>
      </c>
      <c r="H182" s="9" t="s">
        <v>4207</v>
      </c>
      <c r="I182" s="22"/>
      <c r="J182" s="120" t="s">
        <v>4208</v>
      </c>
      <c r="K182" s="68"/>
      <c r="L182" s="68"/>
      <c r="M182" s="68"/>
      <c r="N182" s="68"/>
      <c r="O182" s="68"/>
      <c r="P182" s="68"/>
      <c r="Q182" s="68"/>
      <c r="R182" s="68"/>
      <c r="S182" s="68"/>
      <c r="T182" s="68"/>
      <c r="U182" s="68"/>
      <c r="V182" s="68"/>
      <c r="W182" s="68"/>
      <c r="X182" s="68"/>
      <c r="Y182" s="68"/>
      <c r="Z182" s="68"/>
    </row>
    <row r="183">
      <c r="A183" s="9" t="s">
        <v>4199</v>
      </c>
      <c r="B183" s="9" t="s">
        <v>4200</v>
      </c>
      <c r="C183" s="68"/>
      <c r="D183" s="68"/>
      <c r="E183" s="9" t="s">
        <v>4201</v>
      </c>
      <c r="F183" s="133" t="s">
        <v>4209</v>
      </c>
      <c r="G183" s="117" t="s">
        <v>3630</v>
      </c>
      <c r="H183" s="9" t="s">
        <v>4210</v>
      </c>
      <c r="I183" s="22"/>
      <c r="J183" s="120" t="s">
        <v>4211</v>
      </c>
      <c r="K183" s="68"/>
      <c r="L183" s="68"/>
      <c r="M183" s="68"/>
      <c r="N183" s="68"/>
      <c r="O183" s="68"/>
      <c r="P183" s="68"/>
      <c r="Q183" s="68"/>
      <c r="R183" s="68"/>
      <c r="S183" s="68"/>
      <c r="T183" s="68"/>
      <c r="U183" s="68"/>
      <c r="V183" s="68"/>
      <c r="W183" s="68"/>
      <c r="X183" s="68"/>
      <c r="Y183" s="68"/>
      <c r="Z183" s="68"/>
    </row>
    <row r="184">
      <c r="A184" s="9" t="s">
        <v>4199</v>
      </c>
      <c r="B184" s="9" t="s">
        <v>4200</v>
      </c>
      <c r="C184" s="68"/>
      <c r="D184" s="68"/>
      <c r="E184" s="9" t="s">
        <v>4201</v>
      </c>
      <c r="F184" s="133" t="s">
        <v>4212</v>
      </c>
      <c r="G184" s="117" t="s">
        <v>3630</v>
      </c>
      <c r="H184" s="9" t="s">
        <v>4213</v>
      </c>
      <c r="I184" s="22"/>
      <c r="J184" s="120" t="s">
        <v>4214</v>
      </c>
      <c r="K184" s="68"/>
      <c r="L184" s="68"/>
      <c r="M184" s="68"/>
      <c r="N184" s="68"/>
      <c r="O184" s="68"/>
      <c r="P184" s="68"/>
      <c r="Q184" s="68"/>
      <c r="R184" s="68"/>
      <c r="S184" s="68"/>
      <c r="T184" s="68"/>
      <c r="U184" s="68"/>
      <c r="V184" s="68"/>
      <c r="W184" s="68"/>
      <c r="X184" s="68"/>
      <c r="Y184" s="68"/>
      <c r="Z184" s="68"/>
    </row>
    <row r="185">
      <c r="A185" s="9" t="s">
        <v>4199</v>
      </c>
      <c r="B185" s="9" t="s">
        <v>4200</v>
      </c>
      <c r="C185" s="68"/>
      <c r="D185" s="68"/>
      <c r="E185" s="9" t="s">
        <v>4201</v>
      </c>
      <c r="F185" s="133" t="s">
        <v>4215</v>
      </c>
      <c r="G185" s="117" t="s">
        <v>3630</v>
      </c>
      <c r="H185" s="9" t="s">
        <v>4216</v>
      </c>
      <c r="I185" s="22"/>
      <c r="J185" s="120" t="s">
        <v>4217</v>
      </c>
      <c r="K185" s="68"/>
      <c r="L185" s="68"/>
      <c r="M185" s="68"/>
      <c r="N185" s="68"/>
      <c r="O185" s="68"/>
      <c r="P185" s="68"/>
      <c r="Q185" s="68"/>
      <c r="R185" s="68"/>
      <c r="S185" s="68"/>
      <c r="T185" s="68"/>
      <c r="U185" s="68"/>
      <c r="V185" s="68"/>
      <c r="W185" s="68"/>
      <c r="X185" s="68"/>
      <c r="Y185" s="68"/>
      <c r="Z185" s="68"/>
    </row>
    <row r="186">
      <c r="A186" s="9" t="s">
        <v>4199</v>
      </c>
      <c r="B186" s="9" t="s">
        <v>4200</v>
      </c>
      <c r="C186" s="68"/>
      <c r="D186" s="68"/>
      <c r="E186" s="9" t="s">
        <v>4201</v>
      </c>
      <c r="F186" s="133" t="s">
        <v>4218</v>
      </c>
      <c r="G186" s="117" t="s">
        <v>3630</v>
      </c>
      <c r="H186" s="9" t="s">
        <v>4219</v>
      </c>
      <c r="I186" s="22"/>
      <c r="J186" s="120" t="s">
        <v>4220</v>
      </c>
      <c r="K186" s="68"/>
      <c r="L186" s="68"/>
      <c r="M186" s="68"/>
      <c r="N186" s="68"/>
      <c r="O186" s="68"/>
      <c r="P186" s="68"/>
      <c r="Q186" s="68"/>
      <c r="R186" s="68"/>
      <c r="S186" s="68"/>
      <c r="T186" s="68"/>
      <c r="U186" s="68"/>
      <c r="V186" s="68"/>
      <c r="W186" s="68"/>
      <c r="X186" s="68"/>
      <c r="Y186" s="68"/>
      <c r="Z186" s="68"/>
    </row>
    <row r="187" ht="84.75" customHeight="1">
      <c r="A187" s="9" t="s">
        <v>4221</v>
      </c>
      <c r="B187" s="9" t="s">
        <v>4222</v>
      </c>
      <c r="C187" s="68"/>
      <c r="D187" s="68"/>
      <c r="E187" s="134" t="s">
        <v>4223</v>
      </c>
      <c r="F187" s="135" t="s">
        <v>4224</v>
      </c>
      <c r="G187" s="117" t="s">
        <v>3630</v>
      </c>
      <c r="H187" s="9" t="s">
        <v>4225</v>
      </c>
      <c r="I187" s="68"/>
      <c r="J187" s="120" t="s">
        <v>4226</v>
      </c>
      <c r="K187" s="68"/>
      <c r="L187" s="68"/>
      <c r="M187" s="68"/>
      <c r="N187" s="68"/>
      <c r="O187" s="68"/>
      <c r="P187" s="68"/>
      <c r="Q187" s="68"/>
      <c r="R187" s="68"/>
      <c r="S187" s="68"/>
      <c r="T187" s="68"/>
      <c r="U187" s="68"/>
      <c r="V187" s="68"/>
      <c r="W187" s="68"/>
      <c r="X187" s="68"/>
      <c r="Y187" s="68"/>
      <c r="Z187" s="68"/>
    </row>
    <row r="188" ht="84.75" customHeight="1">
      <c r="A188" s="9" t="s">
        <v>4221</v>
      </c>
      <c r="B188" s="9" t="s">
        <v>4222</v>
      </c>
      <c r="C188" s="68"/>
      <c r="D188" s="68"/>
      <c r="E188" s="134" t="s">
        <v>4223</v>
      </c>
      <c r="F188" s="135" t="s">
        <v>4224</v>
      </c>
      <c r="G188" s="117" t="s">
        <v>3630</v>
      </c>
      <c r="H188" s="9" t="s">
        <v>4227</v>
      </c>
      <c r="I188" s="68"/>
      <c r="J188" s="120" t="s">
        <v>4228</v>
      </c>
      <c r="K188" s="68"/>
      <c r="L188" s="68"/>
      <c r="M188" s="68"/>
      <c r="N188" s="68"/>
      <c r="O188" s="68"/>
      <c r="P188" s="68"/>
      <c r="Q188" s="68"/>
      <c r="R188" s="68"/>
      <c r="S188" s="68"/>
      <c r="T188" s="68"/>
      <c r="U188" s="68"/>
      <c r="V188" s="68"/>
      <c r="W188" s="68"/>
      <c r="X188" s="68"/>
      <c r="Y188" s="68"/>
      <c r="Z188" s="68"/>
    </row>
    <row r="189" ht="84.75" customHeight="1">
      <c r="A189" s="9" t="s">
        <v>4221</v>
      </c>
      <c r="B189" s="9" t="s">
        <v>4222</v>
      </c>
      <c r="C189" s="68"/>
      <c r="D189" s="68"/>
      <c r="E189" s="134" t="s">
        <v>4223</v>
      </c>
      <c r="F189" s="135" t="s">
        <v>4224</v>
      </c>
      <c r="G189" s="117" t="s">
        <v>3630</v>
      </c>
      <c r="H189" s="9" t="s">
        <v>4229</v>
      </c>
      <c r="I189" s="68"/>
      <c r="J189" s="120" t="s">
        <v>4230</v>
      </c>
      <c r="K189" s="68"/>
      <c r="L189" s="68"/>
      <c r="M189" s="68"/>
      <c r="N189" s="68"/>
      <c r="O189" s="68"/>
      <c r="P189" s="68"/>
      <c r="Q189" s="68"/>
      <c r="R189" s="68"/>
      <c r="S189" s="68"/>
      <c r="T189" s="68"/>
      <c r="U189" s="68"/>
      <c r="V189" s="68"/>
      <c r="W189" s="68"/>
      <c r="X189" s="68"/>
      <c r="Y189" s="68"/>
      <c r="Z189" s="68"/>
    </row>
    <row r="190" ht="84.75" customHeight="1">
      <c r="A190" s="9" t="s">
        <v>4221</v>
      </c>
      <c r="B190" s="9" t="s">
        <v>4222</v>
      </c>
      <c r="C190" s="68"/>
      <c r="D190" s="68"/>
      <c r="E190" s="134" t="s">
        <v>4223</v>
      </c>
      <c r="F190" s="135" t="s">
        <v>4224</v>
      </c>
      <c r="G190" s="117" t="s">
        <v>3630</v>
      </c>
      <c r="H190" s="9" t="s">
        <v>4231</v>
      </c>
      <c r="I190" s="68"/>
      <c r="J190" s="120" t="s">
        <v>4232</v>
      </c>
      <c r="K190" s="68"/>
      <c r="L190" s="68"/>
      <c r="M190" s="68"/>
      <c r="N190" s="68"/>
      <c r="O190" s="68"/>
      <c r="P190" s="68"/>
      <c r="Q190" s="68"/>
      <c r="R190" s="68"/>
      <c r="S190" s="68"/>
      <c r="T190" s="68"/>
      <c r="U190" s="68"/>
      <c r="V190" s="68"/>
      <c r="W190" s="68"/>
      <c r="X190" s="68"/>
      <c r="Y190" s="68"/>
      <c r="Z190" s="68"/>
    </row>
    <row r="191" ht="84.75" customHeight="1">
      <c r="A191" s="9" t="s">
        <v>4221</v>
      </c>
      <c r="B191" s="9" t="s">
        <v>4222</v>
      </c>
      <c r="C191" s="68"/>
      <c r="D191" s="68"/>
      <c r="E191" s="134" t="s">
        <v>4223</v>
      </c>
      <c r="F191" s="135" t="s">
        <v>4224</v>
      </c>
      <c r="G191" s="117" t="s">
        <v>3630</v>
      </c>
      <c r="H191" s="9" t="s">
        <v>4233</v>
      </c>
      <c r="I191" s="68"/>
      <c r="J191" s="120" t="s">
        <v>4234</v>
      </c>
      <c r="K191" s="68"/>
      <c r="L191" s="68"/>
      <c r="M191" s="68"/>
      <c r="N191" s="68"/>
      <c r="O191" s="68"/>
      <c r="P191" s="68"/>
      <c r="Q191" s="68"/>
      <c r="R191" s="68"/>
      <c r="S191" s="68"/>
      <c r="T191" s="68"/>
      <c r="U191" s="68"/>
      <c r="V191" s="68"/>
      <c r="W191" s="68"/>
      <c r="X191" s="68"/>
      <c r="Y191" s="68"/>
      <c r="Z191" s="68"/>
    </row>
    <row r="192">
      <c r="A192" s="9" t="s">
        <v>4235</v>
      </c>
      <c r="B192" s="9" t="s">
        <v>4222</v>
      </c>
      <c r="C192" s="68"/>
      <c r="D192" s="68"/>
      <c r="E192" s="134" t="s">
        <v>4236</v>
      </c>
      <c r="F192" s="135" t="s">
        <v>4224</v>
      </c>
      <c r="G192" s="117" t="s">
        <v>3630</v>
      </c>
      <c r="H192" s="9" t="s">
        <v>4237</v>
      </c>
      <c r="I192" s="68"/>
      <c r="J192" s="120" t="s">
        <v>4238</v>
      </c>
      <c r="K192" s="68"/>
      <c r="L192" s="68"/>
      <c r="M192" s="68"/>
      <c r="N192" s="68"/>
      <c r="O192" s="68"/>
      <c r="P192" s="68"/>
      <c r="Q192" s="68"/>
      <c r="R192" s="68"/>
      <c r="S192" s="68"/>
      <c r="T192" s="68"/>
      <c r="U192" s="68"/>
      <c r="V192" s="68"/>
      <c r="W192" s="68"/>
      <c r="X192" s="68"/>
      <c r="Y192" s="68"/>
      <c r="Z192" s="68"/>
    </row>
    <row r="193">
      <c r="A193" s="9" t="s">
        <v>4235</v>
      </c>
      <c r="B193" s="9" t="s">
        <v>4222</v>
      </c>
      <c r="C193" s="68"/>
      <c r="D193" s="68"/>
      <c r="E193" s="134" t="s">
        <v>4236</v>
      </c>
      <c r="F193" s="135" t="s">
        <v>4224</v>
      </c>
      <c r="G193" s="117" t="s">
        <v>3630</v>
      </c>
      <c r="H193" s="9" t="s">
        <v>4239</v>
      </c>
      <c r="I193" s="68"/>
      <c r="J193" s="120" t="s">
        <v>4240</v>
      </c>
      <c r="K193" s="68"/>
      <c r="L193" s="68"/>
      <c r="M193" s="68"/>
      <c r="N193" s="68"/>
      <c r="O193" s="68"/>
      <c r="P193" s="68"/>
      <c r="Q193" s="68"/>
      <c r="R193" s="68"/>
      <c r="S193" s="68"/>
      <c r="T193" s="68"/>
      <c r="U193" s="68"/>
      <c r="V193" s="68"/>
      <c r="W193" s="68"/>
      <c r="X193" s="68"/>
      <c r="Y193" s="68"/>
      <c r="Z193" s="68"/>
    </row>
    <row r="194">
      <c r="A194" s="9" t="s">
        <v>4235</v>
      </c>
      <c r="B194" s="9" t="s">
        <v>4222</v>
      </c>
      <c r="C194" s="68"/>
      <c r="D194" s="68"/>
      <c r="E194" s="134" t="s">
        <v>4236</v>
      </c>
      <c r="F194" s="135" t="s">
        <v>4224</v>
      </c>
      <c r="G194" s="117" t="s">
        <v>3630</v>
      </c>
      <c r="H194" s="9" t="s">
        <v>4241</v>
      </c>
      <c r="I194" s="68"/>
      <c r="J194" s="120" t="s">
        <v>4242</v>
      </c>
      <c r="K194" s="68"/>
      <c r="L194" s="68"/>
      <c r="M194" s="68"/>
      <c r="N194" s="68"/>
      <c r="O194" s="68"/>
      <c r="P194" s="68"/>
      <c r="Q194" s="68"/>
      <c r="R194" s="68"/>
      <c r="S194" s="68"/>
      <c r="T194" s="68"/>
      <c r="U194" s="68"/>
      <c r="V194" s="68"/>
      <c r="W194" s="68"/>
      <c r="X194" s="68"/>
      <c r="Y194" s="68"/>
      <c r="Z194" s="68"/>
    </row>
    <row r="195">
      <c r="A195" s="9" t="s">
        <v>4235</v>
      </c>
      <c r="B195" s="9" t="s">
        <v>4222</v>
      </c>
      <c r="C195" s="68"/>
      <c r="D195" s="68"/>
      <c r="E195" s="134" t="s">
        <v>4236</v>
      </c>
      <c r="F195" s="135" t="s">
        <v>4224</v>
      </c>
      <c r="G195" s="117" t="s">
        <v>3630</v>
      </c>
      <c r="H195" s="9" t="s">
        <v>4243</v>
      </c>
      <c r="I195" s="68"/>
      <c r="J195" s="120" t="s">
        <v>4244</v>
      </c>
      <c r="K195" s="68"/>
      <c r="L195" s="68"/>
      <c r="M195" s="68"/>
      <c r="N195" s="68"/>
      <c r="O195" s="68"/>
      <c r="P195" s="68"/>
      <c r="Q195" s="68"/>
      <c r="R195" s="68"/>
      <c r="S195" s="68"/>
      <c r="T195" s="68"/>
      <c r="U195" s="68"/>
      <c r="V195" s="68"/>
      <c r="W195" s="68"/>
      <c r="X195" s="68"/>
      <c r="Y195" s="68"/>
      <c r="Z195" s="68"/>
    </row>
    <row r="196">
      <c r="A196" s="9" t="s">
        <v>4235</v>
      </c>
      <c r="B196" s="9" t="s">
        <v>4222</v>
      </c>
      <c r="C196" s="68"/>
      <c r="D196" s="68"/>
      <c r="E196" s="134" t="s">
        <v>4236</v>
      </c>
      <c r="F196" s="135" t="s">
        <v>4224</v>
      </c>
      <c r="G196" s="117" t="s">
        <v>3630</v>
      </c>
      <c r="H196" s="9" t="s">
        <v>4245</v>
      </c>
      <c r="I196" s="68"/>
      <c r="J196" s="120" t="s">
        <v>4246</v>
      </c>
      <c r="K196" s="68"/>
      <c r="L196" s="68"/>
      <c r="M196" s="68"/>
      <c r="N196" s="68"/>
      <c r="O196" s="68"/>
      <c r="P196" s="68"/>
      <c r="Q196" s="68"/>
      <c r="R196" s="68"/>
      <c r="S196" s="68"/>
      <c r="T196" s="68"/>
      <c r="U196" s="68"/>
      <c r="V196" s="68"/>
      <c r="W196" s="68"/>
      <c r="X196" s="68"/>
      <c r="Y196" s="68"/>
      <c r="Z196" s="68"/>
    </row>
    <row r="197">
      <c r="A197" s="9" t="s">
        <v>4247</v>
      </c>
      <c r="B197" s="9" t="s">
        <v>4222</v>
      </c>
      <c r="C197" s="68"/>
      <c r="D197" s="68"/>
      <c r="E197" s="134" t="s">
        <v>4248</v>
      </c>
      <c r="F197" s="135" t="s">
        <v>4224</v>
      </c>
      <c r="G197" s="117" t="s">
        <v>3630</v>
      </c>
      <c r="H197" s="9" t="s">
        <v>4249</v>
      </c>
      <c r="I197" s="68"/>
      <c r="J197" s="120" t="s">
        <v>4250</v>
      </c>
      <c r="K197" s="68"/>
      <c r="L197" s="68"/>
      <c r="M197" s="68"/>
      <c r="N197" s="68"/>
      <c r="O197" s="68"/>
      <c r="P197" s="68"/>
      <c r="Q197" s="68"/>
      <c r="R197" s="68"/>
      <c r="S197" s="68"/>
      <c r="T197" s="68"/>
      <c r="U197" s="68"/>
      <c r="V197" s="68"/>
      <c r="W197" s="68"/>
      <c r="X197" s="68"/>
      <c r="Y197" s="68"/>
      <c r="Z197" s="68"/>
    </row>
    <row r="198">
      <c r="A198" s="9" t="s">
        <v>4247</v>
      </c>
      <c r="B198" s="9" t="s">
        <v>4222</v>
      </c>
      <c r="C198" s="68"/>
      <c r="D198" s="68"/>
      <c r="E198" s="134" t="s">
        <v>4248</v>
      </c>
      <c r="F198" s="135" t="s">
        <v>4224</v>
      </c>
      <c r="G198" s="117" t="s">
        <v>3630</v>
      </c>
      <c r="H198" s="9" t="s">
        <v>4251</v>
      </c>
      <c r="I198" s="68"/>
      <c r="J198" s="120" t="s">
        <v>4252</v>
      </c>
      <c r="K198" s="68"/>
      <c r="L198" s="68"/>
      <c r="M198" s="68"/>
      <c r="N198" s="68"/>
      <c r="O198" s="68"/>
      <c r="P198" s="68"/>
      <c r="Q198" s="68"/>
      <c r="R198" s="68"/>
      <c r="S198" s="68"/>
      <c r="T198" s="68"/>
      <c r="U198" s="68"/>
      <c r="V198" s="68"/>
      <c r="W198" s="68"/>
      <c r="X198" s="68"/>
      <c r="Y198" s="68"/>
      <c r="Z198" s="68"/>
    </row>
    <row r="199">
      <c r="A199" s="9" t="s">
        <v>4247</v>
      </c>
      <c r="B199" s="9" t="s">
        <v>4222</v>
      </c>
      <c r="C199" s="68"/>
      <c r="D199" s="68"/>
      <c r="E199" s="134" t="s">
        <v>4248</v>
      </c>
      <c r="F199" s="135" t="s">
        <v>4224</v>
      </c>
      <c r="G199" s="117" t="s">
        <v>3630</v>
      </c>
      <c r="H199" s="9" t="s">
        <v>4253</v>
      </c>
      <c r="I199" s="68"/>
      <c r="J199" s="120" t="s">
        <v>4254</v>
      </c>
      <c r="K199" s="68"/>
      <c r="L199" s="68"/>
      <c r="M199" s="68"/>
      <c r="N199" s="68"/>
      <c r="O199" s="68"/>
      <c r="P199" s="68"/>
      <c r="Q199" s="68"/>
      <c r="R199" s="68"/>
      <c r="S199" s="68"/>
      <c r="T199" s="68"/>
      <c r="U199" s="68"/>
      <c r="V199" s="68"/>
      <c r="W199" s="68"/>
      <c r="X199" s="68"/>
      <c r="Y199" s="68"/>
      <c r="Z199" s="68"/>
    </row>
    <row r="200">
      <c r="A200" s="9" t="s">
        <v>4247</v>
      </c>
      <c r="B200" s="9" t="s">
        <v>4222</v>
      </c>
      <c r="C200" s="68"/>
      <c r="D200" s="68"/>
      <c r="E200" s="134" t="s">
        <v>4248</v>
      </c>
      <c r="F200" s="135" t="s">
        <v>4224</v>
      </c>
      <c r="G200" s="117" t="s">
        <v>3630</v>
      </c>
      <c r="H200" s="9" t="s">
        <v>4255</v>
      </c>
      <c r="I200" s="68"/>
      <c r="J200" s="120" t="s">
        <v>4256</v>
      </c>
      <c r="K200" s="68"/>
      <c r="L200" s="68"/>
      <c r="M200" s="68"/>
      <c r="N200" s="68"/>
      <c r="O200" s="68"/>
      <c r="P200" s="68"/>
      <c r="Q200" s="68"/>
      <c r="R200" s="68"/>
      <c r="S200" s="68"/>
      <c r="T200" s="68"/>
      <c r="U200" s="68"/>
      <c r="V200" s="68"/>
      <c r="W200" s="68"/>
      <c r="X200" s="68"/>
      <c r="Y200" s="68"/>
      <c r="Z200" s="68"/>
    </row>
    <row r="201">
      <c r="A201" s="9" t="s">
        <v>4247</v>
      </c>
      <c r="B201" s="9" t="s">
        <v>4222</v>
      </c>
      <c r="C201" s="68"/>
      <c r="D201" s="68"/>
      <c r="E201" s="134" t="s">
        <v>4248</v>
      </c>
      <c r="F201" s="135" t="s">
        <v>4224</v>
      </c>
      <c r="G201" s="117" t="s">
        <v>3630</v>
      </c>
      <c r="H201" s="9" t="s">
        <v>4257</v>
      </c>
      <c r="I201" s="68"/>
      <c r="J201" s="120" t="s">
        <v>4258</v>
      </c>
      <c r="K201" s="68"/>
      <c r="L201" s="68"/>
      <c r="M201" s="68"/>
      <c r="N201" s="68"/>
      <c r="O201" s="68"/>
      <c r="P201" s="68"/>
      <c r="Q201" s="68"/>
      <c r="R201" s="68"/>
      <c r="S201" s="68"/>
      <c r="T201" s="68"/>
      <c r="U201" s="68"/>
      <c r="V201" s="68"/>
      <c r="W201" s="68"/>
      <c r="X201" s="68"/>
      <c r="Y201" s="68"/>
      <c r="Z201" s="68"/>
    </row>
    <row r="202" ht="97.5" customHeight="1">
      <c r="A202" s="9" t="s">
        <v>4259</v>
      </c>
      <c r="B202" s="9" t="s">
        <v>4260</v>
      </c>
      <c r="C202" s="68"/>
      <c r="D202" s="68"/>
      <c r="E202" s="9" t="s">
        <v>4261</v>
      </c>
      <c r="F202" s="136" t="s">
        <v>4262</v>
      </c>
      <c r="G202" s="117" t="s">
        <v>3630</v>
      </c>
      <c r="H202" s="9" t="s">
        <v>4263</v>
      </c>
      <c r="I202" s="22" t="s">
        <v>4264</v>
      </c>
      <c r="J202" s="120" t="s">
        <v>4265</v>
      </c>
      <c r="K202" s="68"/>
      <c r="L202" s="68"/>
      <c r="M202" s="68"/>
      <c r="N202" s="68"/>
      <c r="O202" s="68"/>
      <c r="P202" s="68"/>
      <c r="Q202" s="68"/>
      <c r="R202" s="68"/>
      <c r="S202" s="68"/>
      <c r="T202" s="68"/>
      <c r="U202" s="68"/>
      <c r="V202" s="68"/>
      <c r="W202" s="68"/>
      <c r="X202" s="68"/>
      <c r="Y202" s="68"/>
      <c r="Z202" s="68"/>
    </row>
    <row r="203" ht="75.0" customHeight="1">
      <c r="A203" s="9" t="s">
        <v>4259</v>
      </c>
      <c r="B203" s="9" t="s">
        <v>4260</v>
      </c>
      <c r="C203" s="68"/>
      <c r="D203" s="68"/>
      <c r="E203" s="9" t="s">
        <v>4261</v>
      </c>
      <c r="F203" s="136" t="s">
        <v>4266</v>
      </c>
      <c r="G203" s="117" t="s">
        <v>3630</v>
      </c>
      <c r="H203" s="9" t="s">
        <v>4267</v>
      </c>
      <c r="I203" s="22"/>
      <c r="J203" s="120" t="s">
        <v>4268</v>
      </c>
      <c r="K203" s="68"/>
      <c r="L203" s="68"/>
      <c r="M203" s="68"/>
      <c r="N203" s="68"/>
      <c r="O203" s="68"/>
      <c r="P203" s="68"/>
      <c r="Q203" s="68"/>
      <c r="R203" s="68"/>
      <c r="S203" s="68"/>
      <c r="T203" s="68"/>
      <c r="U203" s="68"/>
      <c r="V203" s="68"/>
      <c r="W203" s="68"/>
      <c r="X203" s="68"/>
      <c r="Y203" s="68"/>
      <c r="Z203" s="68"/>
    </row>
    <row r="204" ht="75.0" customHeight="1">
      <c r="A204" s="9" t="s">
        <v>4259</v>
      </c>
      <c r="B204" s="9" t="s">
        <v>4260</v>
      </c>
      <c r="C204" s="68"/>
      <c r="D204" s="68"/>
      <c r="E204" s="9" t="s">
        <v>4261</v>
      </c>
      <c r="F204" s="136" t="s">
        <v>4269</v>
      </c>
      <c r="G204" s="117" t="s">
        <v>3630</v>
      </c>
      <c r="H204" s="9" t="s">
        <v>4270</v>
      </c>
      <c r="I204" s="22"/>
      <c r="J204" s="120" t="s">
        <v>4271</v>
      </c>
      <c r="K204" s="68"/>
      <c r="L204" s="68"/>
      <c r="M204" s="68"/>
      <c r="N204" s="68"/>
      <c r="O204" s="68"/>
      <c r="P204" s="68"/>
      <c r="Q204" s="68"/>
      <c r="R204" s="68"/>
      <c r="S204" s="68"/>
      <c r="T204" s="68"/>
      <c r="U204" s="68"/>
      <c r="V204" s="68"/>
      <c r="W204" s="68"/>
      <c r="X204" s="68"/>
      <c r="Y204" s="68"/>
      <c r="Z204" s="68"/>
    </row>
    <row r="205" ht="75.0" customHeight="1">
      <c r="A205" s="9" t="s">
        <v>4259</v>
      </c>
      <c r="B205" s="9" t="s">
        <v>4260</v>
      </c>
      <c r="C205" s="68"/>
      <c r="D205" s="68"/>
      <c r="E205" s="9" t="s">
        <v>4261</v>
      </c>
      <c r="F205" s="136" t="s">
        <v>4272</v>
      </c>
      <c r="G205" s="117" t="s">
        <v>3630</v>
      </c>
      <c r="H205" s="9" t="s">
        <v>4273</v>
      </c>
      <c r="I205" s="22"/>
      <c r="J205" s="120" t="s">
        <v>4274</v>
      </c>
      <c r="K205" s="68"/>
      <c r="L205" s="68"/>
      <c r="M205" s="68"/>
      <c r="N205" s="68"/>
      <c r="O205" s="68"/>
      <c r="P205" s="68"/>
      <c r="Q205" s="68"/>
      <c r="R205" s="68"/>
      <c r="S205" s="68"/>
      <c r="T205" s="68"/>
      <c r="U205" s="68"/>
      <c r="V205" s="68"/>
      <c r="W205" s="68"/>
      <c r="X205" s="68"/>
      <c r="Y205" s="68"/>
      <c r="Z205" s="68"/>
    </row>
    <row r="206" ht="75.0" customHeight="1">
      <c r="A206" s="9" t="s">
        <v>4259</v>
      </c>
      <c r="B206" s="9" t="s">
        <v>4260</v>
      </c>
      <c r="C206" s="68"/>
      <c r="D206" s="68"/>
      <c r="E206" s="9" t="s">
        <v>4261</v>
      </c>
      <c r="F206" s="136" t="s">
        <v>4275</v>
      </c>
      <c r="G206" s="117" t="s">
        <v>3630</v>
      </c>
      <c r="H206" s="9" t="s">
        <v>4276</v>
      </c>
      <c r="I206" s="22"/>
      <c r="J206" s="120" t="s">
        <v>4277</v>
      </c>
      <c r="K206" s="68"/>
      <c r="L206" s="68"/>
      <c r="M206" s="68"/>
      <c r="N206" s="68"/>
      <c r="O206" s="68"/>
      <c r="P206" s="68"/>
      <c r="Q206" s="68"/>
      <c r="R206" s="68"/>
      <c r="S206" s="68"/>
      <c r="T206" s="68"/>
      <c r="U206" s="68"/>
      <c r="V206" s="68"/>
      <c r="W206" s="68"/>
      <c r="X206" s="68"/>
      <c r="Y206" s="68"/>
      <c r="Z206" s="68"/>
    </row>
    <row r="207" ht="75.0" customHeight="1">
      <c r="A207" s="9" t="s">
        <v>4259</v>
      </c>
      <c r="B207" s="9" t="s">
        <v>4260</v>
      </c>
      <c r="C207" s="68"/>
      <c r="D207" s="68"/>
      <c r="E207" s="9" t="s">
        <v>4261</v>
      </c>
      <c r="F207" s="136" t="s">
        <v>4278</v>
      </c>
      <c r="G207" s="117" t="s">
        <v>3630</v>
      </c>
      <c r="H207" s="9" t="s">
        <v>4279</v>
      </c>
      <c r="I207" s="22"/>
      <c r="J207" s="120" t="s">
        <v>4280</v>
      </c>
      <c r="K207" s="68"/>
      <c r="L207" s="68"/>
      <c r="M207" s="68"/>
      <c r="N207" s="68"/>
      <c r="O207" s="68"/>
      <c r="P207" s="68"/>
      <c r="Q207" s="68"/>
      <c r="R207" s="68"/>
      <c r="S207" s="68"/>
      <c r="T207" s="68"/>
      <c r="U207" s="68"/>
      <c r="V207" s="68"/>
      <c r="W207" s="68"/>
      <c r="X207" s="68"/>
      <c r="Y207" s="68"/>
      <c r="Z207" s="68"/>
    </row>
    <row r="208" ht="97.5" customHeight="1">
      <c r="A208" s="9" t="s">
        <v>4281</v>
      </c>
      <c r="B208" s="9" t="s">
        <v>4260</v>
      </c>
      <c r="C208" s="68"/>
      <c r="D208" s="68"/>
      <c r="E208" s="9" t="s">
        <v>4282</v>
      </c>
      <c r="F208" s="137" t="s">
        <v>4283</v>
      </c>
      <c r="G208" s="117" t="s">
        <v>3630</v>
      </c>
      <c r="H208" s="9" t="s">
        <v>4284</v>
      </c>
      <c r="I208" s="68"/>
      <c r="J208" s="120" t="s">
        <v>4285</v>
      </c>
      <c r="K208" s="68"/>
      <c r="L208" s="68"/>
      <c r="M208" s="68"/>
      <c r="N208" s="68"/>
      <c r="O208" s="68"/>
      <c r="P208" s="68"/>
      <c r="Q208" s="68"/>
      <c r="R208" s="68"/>
      <c r="S208" s="68"/>
      <c r="T208" s="68"/>
      <c r="U208" s="68"/>
      <c r="V208" s="68"/>
      <c r="W208" s="68"/>
      <c r="X208" s="68"/>
      <c r="Y208" s="68"/>
      <c r="Z208" s="68"/>
    </row>
    <row r="209" ht="97.5" customHeight="1">
      <c r="A209" s="9" t="s">
        <v>4281</v>
      </c>
      <c r="B209" s="9" t="s">
        <v>4260</v>
      </c>
      <c r="C209" s="68"/>
      <c r="D209" s="68"/>
      <c r="E209" s="9" t="s">
        <v>4282</v>
      </c>
      <c r="F209" s="137" t="s">
        <v>4286</v>
      </c>
      <c r="G209" s="117" t="s">
        <v>3630</v>
      </c>
      <c r="H209" s="9" t="s">
        <v>4287</v>
      </c>
      <c r="I209" s="68"/>
      <c r="J209" s="120" t="s">
        <v>4288</v>
      </c>
      <c r="K209" s="68"/>
      <c r="L209" s="68"/>
      <c r="M209" s="68"/>
      <c r="N209" s="68"/>
      <c r="O209" s="68"/>
      <c r="P209" s="68"/>
      <c r="Q209" s="68"/>
      <c r="R209" s="68"/>
      <c r="S209" s="68"/>
      <c r="T209" s="68"/>
      <c r="U209" s="68"/>
      <c r="V209" s="68"/>
      <c r="W209" s="68"/>
      <c r="X209" s="68"/>
      <c r="Y209" s="68"/>
      <c r="Z209" s="68"/>
    </row>
    <row r="210" ht="97.5" customHeight="1">
      <c r="A210" s="9" t="s">
        <v>4281</v>
      </c>
      <c r="B210" s="9" t="s">
        <v>4260</v>
      </c>
      <c r="C210" s="68"/>
      <c r="D210" s="68"/>
      <c r="E210" s="9" t="s">
        <v>4282</v>
      </c>
      <c r="F210" s="137" t="s">
        <v>4289</v>
      </c>
      <c r="G210" s="117" t="s">
        <v>3630</v>
      </c>
      <c r="H210" s="9" t="s">
        <v>4290</v>
      </c>
      <c r="I210" s="68"/>
      <c r="J210" s="120" t="s">
        <v>4291</v>
      </c>
      <c r="K210" s="68"/>
      <c r="L210" s="68"/>
      <c r="M210" s="68"/>
      <c r="N210" s="68"/>
      <c r="O210" s="68"/>
      <c r="P210" s="68"/>
      <c r="Q210" s="68"/>
      <c r="R210" s="68"/>
      <c r="S210" s="68"/>
      <c r="T210" s="68"/>
      <c r="U210" s="68"/>
      <c r="V210" s="68"/>
      <c r="W210" s="68"/>
      <c r="X210" s="68"/>
      <c r="Y210" s="68"/>
      <c r="Z210" s="68"/>
    </row>
    <row r="211" ht="97.5" customHeight="1">
      <c r="A211" s="9" t="s">
        <v>4281</v>
      </c>
      <c r="B211" s="9" t="s">
        <v>4260</v>
      </c>
      <c r="C211" s="68"/>
      <c r="D211" s="68"/>
      <c r="E211" s="9" t="s">
        <v>4282</v>
      </c>
      <c r="F211" s="137" t="s">
        <v>4292</v>
      </c>
      <c r="G211" s="117" t="s">
        <v>3630</v>
      </c>
      <c r="H211" s="9" t="s">
        <v>4293</v>
      </c>
      <c r="I211" s="68"/>
      <c r="J211" s="120" t="s">
        <v>4294</v>
      </c>
      <c r="K211" s="68"/>
      <c r="L211" s="68"/>
      <c r="M211" s="68"/>
      <c r="N211" s="68"/>
      <c r="O211" s="68"/>
      <c r="P211" s="68"/>
      <c r="Q211" s="68"/>
      <c r="R211" s="68"/>
      <c r="S211" s="68"/>
      <c r="T211" s="68"/>
      <c r="U211" s="68"/>
      <c r="V211" s="68"/>
      <c r="W211" s="68"/>
      <c r="X211" s="68"/>
      <c r="Y211" s="68"/>
      <c r="Z211" s="68"/>
    </row>
    <row r="212" ht="97.5" customHeight="1">
      <c r="A212" s="9" t="s">
        <v>4281</v>
      </c>
      <c r="B212" s="9" t="s">
        <v>4260</v>
      </c>
      <c r="C212" s="68"/>
      <c r="D212" s="68"/>
      <c r="E212" s="9" t="s">
        <v>4282</v>
      </c>
      <c r="F212" s="137" t="s">
        <v>4295</v>
      </c>
      <c r="G212" s="117" t="s">
        <v>3630</v>
      </c>
      <c r="H212" s="9" t="s">
        <v>4296</v>
      </c>
      <c r="I212" s="68"/>
      <c r="J212" s="120" t="s">
        <v>4297</v>
      </c>
      <c r="K212" s="68"/>
      <c r="L212" s="68"/>
      <c r="M212" s="68"/>
      <c r="N212" s="68"/>
      <c r="O212" s="68"/>
      <c r="P212" s="68"/>
      <c r="Q212" s="68"/>
      <c r="R212" s="68"/>
      <c r="S212" s="68"/>
      <c r="T212" s="68"/>
      <c r="U212" s="68"/>
      <c r="V212" s="68"/>
      <c r="W212" s="68"/>
      <c r="X212" s="68"/>
      <c r="Y212" s="68"/>
      <c r="Z212" s="68"/>
    </row>
    <row r="213" ht="97.5" customHeight="1">
      <c r="A213" s="9" t="s">
        <v>4281</v>
      </c>
      <c r="B213" s="9" t="s">
        <v>4260</v>
      </c>
      <c r="C213" s="68"/>
      <c r="D213" s="68"/>
      <c r="E213" s="9" t="s">
        <v>4282</v>
      </c>
      <c r="F213" s="137" t="s">
        <v>4298</v>
      </c>
      <c r="G213" s="117" t="s">
        <v>3630</v>
      </c>
      <c r="H213" s="9" t="s">
        <v>4299</v>
      </c>
      <c r="I213" s="68"/>
      <c r="J213" s="120" t="s">
        <v>4300</v>
      </c>
      <c r="K213" s="68"/>
      <c r="L213" s="68"/>
      <c r="M213" s="68"/>
      <c r="N213" s="68"/>
      <c r="O213" s="68"/>
      <c r="P213" s="68"/>
      <c r="Q213" s="68"/>
      <c r="R213" s="68"/>
      <c r="S213" s="68"/>
      <c r="T213" s="68"/>
      <c r="U213" s="68"/>
      <c r="V213" s="68"/>
      <c r="W213" s="68"/>
      <c r="X213" s="68"/>
      <c r="Y213" s="68"/>
      <c r="Z213" s="68"/>
    </row>
    <row r="214" ht="97.5" customHeight="1">
      <c r="A214" s="9" t="s">
        <v>4301</v>
      </c>
      <c r="B214" s="9" t="s">
        <v>4260</v>
      </c>
      <c r="C214" s="68"/>
      <c r="D214" s="68"/>
      <c r="E214" s="41"/>
      <c r="F214" s="138" t="s">
        <v>4302</v>
      </c>
      <c r="G214" s="117" t="s">
        <v>3630</v>
      </c>
      <c r="H214" s="9" t="s">
        <v>4303</v>
      </c>
      <c r="I214" s="68"/>
      <c r="J214" s="120" t="s">
        <v>4304</v>
      </c>
      <c r="K214" s="68"/>
      <c r="L214" s="68"/>
      <c r="M214" s="68"/>
      <c r="N214" s="68"/>
      <c r="O214" s="68"/>
      <c r="P214" s="68"/>
      <c r="Q214" s="68"/>
      <c r="R214" s="68"/>
      <c r="S214" s="68"/>
      <c r="T214" s="68"/>
      <c r="U214" s="68"/>
      <c r="V214" s="68"/>
      <c r="W214" s="68"/>
      <c r="X214" s="68"/>
      <c r="Y214" s="68"/>
      <c r="Z214" s="68"/>
    </row>
    <row r="215" ht="97.5" customHeight="1">
      <c r="A215" s="9" t="s">
        <v>4301</v>
      </c>
      <c r="B215" s="9" t="s">
        <v>4260</v>
      </c>
      <c r="C215" s="68"/>
      <c r="D215" s="68"/>
      <c r="E215" s="41"/>
      <c r="F215" s="138" t="s">
        <v>4305</v>
      </c>
      <c r="G215" s="117" t="s">
        <v>3630</v>
      </c>
      <c r="H215" s="9" t="s">
        <v>4306</v>
      </c>
      <c r="I215" s="68"/>
      <c r="J215" s="120" t="s">
        <v>4307</v>
      </c>
      <c r="K215" s="68"/>
      <c r="L215" s="68"/>
      <c r="M215" s="68"/>
      <c r="N215" s="68"/>
      <c r="O215" s="68"/>
      <c r="P215" s="68"/>
      <c r="Q215" s="68"/>
      <c r="R215" s="68"/>
      <c r="S215" s="68"/>
      <c r="T215" s="68"/>
      <c r="U215" s="68"/>
      <c r="V215" s="68"/>
      <c r="W215" s="68"/>
      <c r="X215" s="68"/>
      <c r="Y215" s="68"/>
      <c r="Z215" s="68"/>
    </row>
    <row r="216" ht="97.5" customHeight="1">
      <c r="A216" s="9" t="s">
        <v>4301</v>
      </c>
      <c r="B216" s="9" t="s">
        <v>4260</v>
      </c>
      <c r="C216" s="68"/>
      <c r="D216" s="68"/>
      <c r="E216" s="41"/>
      <c r="F216" s="138" t="s">
        <v>4308</v>
      </c>
      <c r="G216" s="117" t="s">
        <v>3630</v>
      </c>
      <c r="H216" s="9" t="s">
        <v>4309</v>
      </c>
      <c r="I216" s="68"/>
      <c r="J216" s="120" t="s">
        <v>4310</v>
      </c>
      <c r="K216" s="68"/>
      <c r="L216" s="68"/>
      <c r="M216" s="68"/>
      <c r="N216" s="68"/>
      <c r="O216" s="68"/>
      <c r="P216" s="68"/>
      <c r="Q216" s="68"/>
      <c r="R216" s="68"/>
      <c r="S216" s="68"/>
      <c r="T216" s="68"/>
      <c r="U216" s="68"/>
      <c r="V216" s="68"/>
      <c r="W216" s="68"/>
      <c r="X216" s="68"/>
      <c r="Y216" s="68"/>
      <c r="Z216" s="68"/>
    </row>
    <row r="217" ht="97.5" customHeight="1">
      <c r="A217" s="9" t="s">
        <v>4301</v>
      </c>
      <c r="B217" s="9" t="s">
        <v>4260</v>
      </c>
      <c r="C217" s="68"/>
      <c r="D217" s="68"/>
      <c r="E217" s="41"/>
      <c r="F217" s="138" t="s">
        <v>4311</v>
      </c>
      <c r="G217" s="117" t="s">
        <v>3630</v>
      </c>
      <c r="H217" s="9" t="s">
        <v>4312</v>
      </c>
      <c r="I217" s="68"/>
      <c r="J217" s="120" t="s">
        <v>4313</v>
      </c>
      <c r="K217" s="68"/>
      <c r="L217" s="68"/>
      <c r="M217" s="68"/>
      <c r="N217" s="68"/>
      <c r="O217" s="68"/>
      <c r="P217" s="68"/>
      <c r="Q217" s="68"/>
      <c r="R217" s="68"/>
      <c r="S217" s="68"/>
      <c r="T217" s="68"/>
      <c r="U217" s="68"/>
      <c r="V217" s="68"/>
      <c r="W217" s="68"/>
      <c r="X217" s="68"/>
      <c r="Y217" s="68"/>
      <c r="Z217" s="68"/>
    </row>
    <row r="218" ht="97.5" customHeight="1">
      <c r="A218" s="9" t="s">
        <v>4301</v>
      </c>
      <c r="B218" s="9" t="s">
        <v>4260</v>
      </c>
      <c r="C218" s="68"/>
      <c r="D218" s="68"/>
      <c r="E218" s="41"/>
      <c r="F218" s="138" t="s">
        <v>4314</v>
      </c>
      <c r="G218" s="117" t="s">
        <v>3630</v>
      </c>
      <c r="H218" s="9" t="s">
        <v>4315</v>
      </c>
      <c r="I218" s="68"/>
      <c r="J218" s="120" t="s">
        <v>4316</v>
      </c>
      <c r="K218" s="68"/>
      <c r="L218" s="68"/>
      <c r="M218" s="68"/>
      <c r="N218" s="68"/>
      <c r="O218" s="68"/>
      <c r="P218" s="68"/>
      <c r="Q218" s="68"/>
      <c r="R218" s="68"/>
      <c r="S218" s="68"/>
      <c r="T218" s="68"/>
      <c r="U218" s="68"/>
      <c r="V218" s="68"/>
      <c r="W218" s="68"/>
      <c r="X218" s="68"/>
      <c r="Y218" s="68"/>
      <c r="Z218" s="68"/>
    </row>
    <row r="219" ht="97.5" customHeight="1">
      <c r="A219" s="9" t="s">
        <v>4301</v>
      </c>
      <c r="B219" s="9" t="s">
        <v>4260</v>
      </c>
      <c r="C219" s="68"/>
      <c r="D219" s="68"/>
      <c r="E219" s="41"/>
      <c r="F219" s="138" t="s">
        <v>4317</v>
      </c>
      <c r="G219" s="117" t="s">
        <v>3630</v>
      </c>
      <c r="H219" s="9" t="s">
        <v>4318</v>
      </c>
      <c r="I219" s="68"/>
      <c r="J219" s="120" t="s">
        <v>4319</v>
      </c>
      <c r="K219" s="68"/>
      <c r="L219" s="68"/>
      <c r="M219" s="68"/>
      <c r="N219" s="68"/>
      <c r="O219" s="68"/>
      <c r="P219" s="68"/>
      <c r="Q219" s="68"/>
      <c r="R219" s="68"/>
      <c r="S219" s="68"/>
      <c r="T219" s="68"/>
      <c r="U219" s="68"/>
      <c r="V219" s="68"/>
      <c r="W219" s="68"/>
      <c r="X219" s="68"/>
      <c r="Y219" s="68"/>
      <c r="Z219" s="68"/>
    </row>
    <row r="220" ht="97.5" customHeight="1">
      <c r="A220" s="23" t="s">
        <v>4320</v>
      </c>
      <c r="B220" s="23" t="s">
        <v>4321</v>
      </c>
      <c r="C220" s="102"/>
      <c r="D220" s="87"/>
      <c r="E220" s="9" t="s">
        <v>4322</v>
      </c>
      <c r="F220" s="22" t="s">
        <v>4323</v>
      </c>
      <c r="G220" s="117" t="s">
        <v>3630</v>
      </c>
      <c r="H220" s="9" t="s">
        <v>4324</v>
      </c>
      <c r="I220" s="68"/>
      <c r="J220" s="120" t="s">
        <v>4325</v>
      </c>
      <c r="K220" s="68"/>
      <c r="L220" s="68"/>
      <c r="M220" s="68"/>
      <c r="N220" s="68"/>
      <c r="O220" s="68"/>
      <c r="P220" s="68"/>
      <c r="Q220" s="68"/>
      <c r="R220" s="68"/>
      <c r="S220" s="68"/>
      <c r="T220" s="68"/>
      <c r="U220" s="68"/>
      <c r="V220" s="68"/>
      <c r="W220" s="68"/>
      <c r="X220" s="68"/>
      <c r="Y220" s="68"/>
      <c r="Z220" s="68"/>
    </row>
    <row r="221" ht="97.5" customHeight="1">
      <c r="A221" s="23" t="s">
        <v>4320</v>
      </c>
      <c r="B221" s="23" t="s">
        <v>4321</v>
      </c>
      <c r="C221" s="102"/>
      <c r="D221" s="87"/>
      <c r="E221" s="9" t="s">
        <v>4322</v>
      </c>
      <c r="F221" s="22" t="s">
        <v>4326</v>
      </c>
      <c r="G221" s="117" t="s">
        <v>3630</v>
      </c>
      <c r="H221" s="9" t="s">
        <v>4327</v>
      </c>
      <c r="I221" s="68"/>
      <c r="J221" s="120" t="s">
        <v>4328</v>
      </c>
      <c r="K221" s="68"/>
      <c r="L221" s="68"/>
      <c r="M221" s="68"/>
      <c r="N221" s="68"/>
      <c r="O221" s="68"/>
      <c r="P221" s="68"/>
      <c r="Q221" s="68"/>
      <c r="R221" s="68"/>
      <c r="S221" s="68"/>
      <c r="T221" s="68"/>
      <c r="U221" s="68"/>
      <c r="V221" s="68"/>
      <c r="W221" s="68"/>
      <c r="X221" s="68"/>
      <c r="Y221" s="68"/>
      <c r="Z221" s="68"/>
    </row>
    <row r="222" ht="97.5" customHeight="1">
      <c r="A222" s="23" t="s">
        <v>4320</v>
      </c>
      <c r="B222" s="23" t="s">
        <v>4321</v>
      </c>
      <c r="C222" s="102"/>
      <c r="D222" s="87"/>
      <c r="E222" s="9" t="s">
        <v>4322</v>
      </c>
      <c r="F222" s="22" t="s">
        <v>4329</v>
      </c>
      <c r="G222" s="117" t="s">
        <v>3630</v>
      </c>
      <c r="H222" s="9" t="s">
        <v>4330</v>
      </c>
      <c r="I222" s="68"/>
      <c r="J222" s="120" t="s">
        <v>4331</v>
      </c>
      <c r="K222" s="68"/>
      <c r="L222" s="68"/>
      <c r="M222" s="68"/>
      <c r="N222" s="68"/>
      <c r="O222" s="68"/>
      <c r="P222" s="68"/>
      <c r="Q222" s="68"/>
      <c r="R222" s="68"/>
      <c r="S222" s="68"/>
      <c r="T222" s="68"/>
      <c r="U222" s="68"/>
      <c r="V222" s="68"/>
      <c r="W222" s="68"/>
      <c r="X222" s="68"/>
      <c r="Y222" s="68"/>
      <c r="Z222" s="68"/>
    </row>
    <row r="223" ht="97.5" customHeight="1">
      <c r="A223" s="23" t="s">
        <v>4320</v>
      </c>
      <c r="B223" s="23" t="s">
        <v>4321</v>
      </c>
      <c r="C223" s="102"/>
      <c r="D223" s="87"/>
      <c r="E223" s="9" t="s">
        <v>4322</v>
      </c>
      <c r="F223" s="22" t="s">
        <v>4332</v>
      </c>
      <c r="G223" s="117" t="s">
        <v>3630</v>
      </c>
      <c r="H223" s="9" t="s">
        <v>4333</v>
      </c>
      <c r="I223" s="68"/>
      <c r="J223" s="120" t="s">
        <v>4334</v>
      </c>
      <c r="K223" s="68"/>
      <c r="L223" s="68"/>
      <c r="M223" s="68"/>
      <c r="N223" s="68"/>
      <c r="O223" s="68"/>
      <c r="P223" s="68"/>
      <c r="Q223" s="68"/>
      <c r="R223" s="68"/>
      <c r="S223" s="68"/>
      <c r="T223" s="68"/>
      <c r="U223" s="68"/>
      <c r="V223" s="68"/>
      <c r="W223" s="68"/>
      <c r="X223" s="68"/>
      <c r="Y223" s="68"/>
      <c r="Z223" s="68"/>
    </row>
    <row r="224" ht="97.5" customHeight="1">
      <c r="A224" s="23" t="s">
        <v>4320</v>
      </c>
      <c r="B224" s="23" t="s">
        <v>4321</v>
      </c>
      <c r="C224" s="102"/>
      <c r="D224" s="87"/>
      <c r="E224" s="9" t="s">
        <v>4322</v>
      </c>
      <c r="F224" s="22" t="s">
        <v>4335</v>
      </c>
      <c r="G224" s="117" t="s">
        <v>3630</v>
      </c>
      <c r="H224" s="9" t="s">
        <v>4336</v>
      </c>
      <c r="I224" s="68"/>
      <c r="J224" s="120" t="s">
        <v>4337</v>
      </c>
      <c r="K224" s="68"/>
      <c r="L224" s="68"/>
      <c r="M224" s="68"/>
      <c r="N224" s="68"/>
      <c r="O224" s="68"/>
      <c r="P224" s="68"/>
      <c r="Q224" s="68"/>
      <c r="R224" s="68"/>
      <c r="S224" s="68"/>
      <c r="T224" s="68"/>
      <c r="U224" s="68"/>
      <c r="V224" s="68"/>
      <c r="W224" s="68"/>
      <c r="X224" s="68"/>
      <c r="Y224" s="68"/>
      <c r="Z224" s="68"/>
    </row>
    <row r="225" ht="97.5" customHeight="1">
      <c r="A225" s="23" t="s">
        <v>4320</v>
      </c>
      <c r="B225" s="23" t="s">
        <v>4321</v>
      </c>
      <c r="C225" s="102"/>
      <c r="D225" s="87"/>
      <c r="E225" s="9" t="s">
        <v>4322</v>
      </c>
      <c r="F225" s="22" t="s">
        <v>4338</v>
      </c>
      <c r="G225" s="117" t="s">
        <v>3630</v>
      </c>
      <c r="H225" s="9" t="s">
        <v>4339</v>
      </c>
      <c r="I225" s="68"/>
      <c r="J225" s="120" t="s">
        <v>4340</v>
      </c>
      <c r="K225" s="68"/>
      <c r="L225" s="68"/>
      <c r="M225" s="68"/>
      <c r="N225" s="68"/>
      <c r="O225" s="68"/>
      <c r="P225" s="68"/>
      <c r="Q225" s="68"/>
      <c r="R225" s="68"/>
      <c r="S225" s="68"/>
      <c r="T225" s="68"/>
      <c r="U225" s="68"/>
      <c r="V225" s="68"/>
      <c r="W225" s="68"/>
      <c r="X225" s="68"/>
      <c r="Y225" s="68"/>
      <c r="Z225" s="68"/>
    </row>
    <row r="226" ht="97.5" customHeight="1">
      <c r="A226" s="23" t="s">
        <v>4320</v>
      </c>
      <c r="B226" s="23" t="s">
        <v>4321</v>
      </c>
      <c r="C226" s="102"/>
      <c r="D226" s="87"/>
      <c r="E226" s="9" t="s">
        <v>4322</v>
      </c>
      <c r="F226" s="22" t="s">
        <v>4341</v>
      </c>
      <c r="G226" s="117" t="s">
        <v>3630</v>
      </c>
      <c r="H226" s="9" t="s">
        <v>4342</v>
      </c>
      <c r="I226" s="68"/>
      <c r="J226" s="120" t="s">
        <v>4343</v>
      </c>
      <c r="K226" s="68"/>
      <c r="L226" s="68"/>
      <c r="M226" s="68"/>
      <c r="N226" s="68"/>
      <c r="O226" s="68"/>
      <c r="P226" s="68"/>
      <c r="Q226" s="68"/>
      <c r="R226" s="68"/>
      <c r="S226" s="68"/>
      <c r="T226" s="68"/>
      <c r="U226" s="68"/>
      <c r="V226" s="68"/>
      <c r="W226" s="68"/>
      <c r="X226" s="68"/>
      <c r="Y226" s="68"/>
      <c r="Z226" s="68"/>
    </row>
    <row r="227" ht="135.75" customHeight="1">
      <c r="A227" s="23" t="s">
        <v>4320</v>
      </c>
      <c r="B227" s="9" t="s">
        <v>4344</v>
      </c>
      <c r="C227" s="68"/>
      <c r="D227" s="68"/>
      <c r="E227" s="9" t="s">
        <v>4345</v>
      </c>
      <c r="F227" s="116" t="s">
        <v>4346</v>
      </c>
      <c r="G227" s="117" t="s">
        <v>3630</v>
      </c>
      <c r="H227" s="9" t="s">
        <v>4347</v>
      </c>
      <c r="I227" s="68"/>
      <c r="J227" s="120" t="s">
        <v>4348</v>
      </c>
      <c r="K227" s="68"/>
      <c r="L227" s="68"/>
      <c r="M227" s="68"/>
      <c r="N227" s="68"/>
      <c r="O227" s="68"/>
      <c r="P227" s="68"/>
      <c r="Q227" s="68"/>
      <c r="R227" s="68"/>
      <c r="S227" s="68"/>
      <c r="T227" s="68"/>
      <c r="U227" s="68"/>
      <c r="V227" s="68"/>
      <c r="W227" s="68"/>
      <c r="X227" s="68"/>
      <c r="Y227" s="68"/>
      <c r="Z227" s="68"/>
    </row>
    <row r="228" ht="135.75" customHeight="1">
      <c r="A228" s="23" t="s">
        <v>4320</v>
      </c>
      <c r="B228" s="9" t="s">
        <v>4344</v>
      </c>
      <c r="C228" s="68"/>
      <c r="D228" s="68"/>
      <c r="E228" s="9" t="s">
        <v>4345</v>
      </c>
      <c r="F228" s="116" t="s">
        <v>4349</v>
      </c>
      <c r="G228" s="117" t="s">
        <v>3630</v>
      </c>
      <c r="H228" s="9" t="s">
        <v>4350</v>
      </c>
      <c r="I228" s="68"/>
      <c r="J228" s="120" t="s">
        <v>4351</v>
      </c>
      <c r="K228" s="68"/>
      <c r="L228" s="68"/>
      <c r="M228" s="68"/>
      <c r="N228" s="68"/>
      <c r="O228" s="68"/>
      <c r="P228" s="68"/>
      <c r="Q228" s="68"/>
      <c r="R228" s="68"/>
      <c r="S228" s="68"/>
      <c r="T228" s="68"/>
      <c r="U228" s="68"/>
      <c r="V228" s="68"/>
      <c r="W228" s="68"/>
      <c r="X228" s="68"/>
      <c r="Y228" s="68"/>
      <c r="Z228" s="68"/>
    </row>
    <row r="229" ht="135.75" customHeight="1">
      <c r="A229" s="23" t="s">
        <v>4320</v>
      </c>
      <c r="B229" s="9" t="s">
        <v>4344</v>
      </c>
      <c r="C229" s="68"/>
      <c r="D229" s="68"/>
      <c r="E229" s="9" t="s">
        <v>4345</v>
      </c>
      <c r="F229" s="116" t="s">
        <v>4352</v>
      </c>
      <c r="G229" s="117" t="s">
        <v>3630</v>
      </c>
      <c r="H229" s="9" t="s">
        <v>4353</v>
      </c>
      <c r="I229" s="68"/>
      <c r="J229" s="120" t="s">
        <v>4354</v>
      </c>
      <c r="K229" s="68"/>
      <c r="L229" s="68"/>
      <c r="M229" s="68"/>
      <c r="N229" s="68"/>
      <c r="O229" s="68"/>
      <c r="P229" s="68"/>
      <c r="Q229" s="68"/>
      <c r="R229" s="68"/>
      <c r="S229" s="68"/>
      <c r="T229" s="68"/>
      <c r="U229" s="68"/>
      <c r="V229" s="68"/>
      <c r="W229" s="68"/>
      <c r="X229" s="68"/>
      <c r="Y229" s="68"/>
      <c r="Z229" s="68"/>
    </row>
    <row r="230" ht="135.75" customHeight="1">
      <c r="A230" s="23" t="s">
        <v>4320</v>
      </c>
      <c r="B230" s="9" t="s">
        <v>4344</v>
      </c>
      <c r="C230" s="68"/>
      <c r="D230" s="68"/>
      <c r="E230" s="9" t="s">
        <v>4345</v>
      </c>
      <c r="F230" s="116" t="s">
        <v>4355</v>
      </c>
      <c r="G230" s="117" t="s">
        <v>3630</v>
      </c>
      <c r="H230" s="9" t="s">
        <v>4356</v>
      </c>
      <c r="I230" s="68"/>
      <c r="J230" s="120" t="s">
        <v>4357</v>
      </c>
      <c r="K230" s="68"/>
      <c r="L230" s="68"/>
      <c r="M230" s="68"/>
      <c r="N230" s="68"/>
      <c r="O230" s="68"/>
      <c r="P230" s="68"/>
      <c r="Q230" s="68"/>
      <c r="R230" s="68"/>
      <c r="S230" s="68"/>
      <c r="T230" s="68"/>
      <c r="U230" s="68"/>
      <c r="V230" s="68"/>
      <c r="W230" s="68"/>
      <c r="X230" s="68"/>
      <c r="Y230" s="68"/>
      <c r="Z230" s="68"/>
    </row>
    <row r="231" ht="135.75" customHeight="1">
      <c r="A231" s="23" t="s">
        <v>4320</v>
      </c>
      <c r="B231" s="9" t="s">
        <v>4344</v>
      </c>
      <c r="C231" s="68"/>
      <c r="D231" s="68"/>
      <c r="E231" s="9" t="s">
        <v>4345</v>
      </c>
      <c r="F231" s="116" t="s">
        <v>4358</v>
      </c>
      <c r="G231" s="117" t="s">
        <v>3630</v>
      </c>
      <c r="H231" s="9" t="s">
        <v>4359</v>
      </c>
      <c r="I231" s="68"/>
      <c r="J231" s="120" t="s">
        <v>4360</v>
      </c>
      <c r="K231" s="68"/>
      <c r="L231" s="68"/>
      <c r="M231" s="68"/>
      <c r="N231" s="68"/>
      <c r="O231" s="68"/>
      <c r="P231" s="68"/>
      <c r="Q231" s="68"/>
      <c r="R231" s="68"/>
      <c r="S231" s="68"/>
      <c r="T231" s="68"/>
      <c r="U231" s="68"/>
      <c r="V231" s="68"/>
      <c r="W231" s="68"/>
      <c r="X231" s="68"/>
      <c r="Y231" s="68"/>
      <c r="Z231" s="68"/>
    </row>
    <row r="232" ht="135.75" customHeight="1">
      <c r="A232" s="23" t="s">
        <v>4320</v>
      </c>
      <c r="B232" s="9" t="s">
        <v>4344</v>
      </c>
      <c r="C232" s="68"/>
      <c r="D232" s="68"/>
      <c r="E232" s="9" t="s">
        <v>4345</v>
      </c>
      <c r="F232" s="116" t="s">
        <v>4361</v>
      </c>
      <c r="G232" s="117" t="s">
        <v>3630</v>
      </c>
      <c r="H232" s="9" t="s">
        <v>4362</v>
      </c>
      <c r="I232" s="68"/>
      <c r="J232" s="120" t="s">
        <v>4363</v>
      </c>
      <c r="K232" s="68"/>
      <c r="L232" s="68"/>
      <c r="M232" s="68"/>
      <c r="N232" s="68"/>
      <c r="O232" s="68"/>
      <c r="P232" s="68"/>
      <c r="Q232" s="68"/>
      <c r="R232" s="68"/>
      <c r="S232" s="68"/>
      <c r="T232" s="68"/>
      <c r="U232" s="68"/>
      <c r="V232" s="68"/>
      <c r="W232" s="68"/>
      <c r="X232" s="68"/>
      <c r="Y232" s="68"/>
      <c r="Z232" s="68"/>
    </row>
    <row r="233" ht="134.25" customHeight="1">
      <c r="A233" s="23" t="s">
        <v>4320</v>
      </c>
      <c r="B233" s="9" t="s">
        <v>4364</v>
      </c>
      <c r="C233" s="68"/>
      <c r="D233" s="68"/>
      <c r="E233" s="41"/>
      <c r="F233" s="116" t="s">
        <v>4365</v>
      </c>
      <c r="G233" s="117" t="s">
        <v>3630</v>
      </c>
      <c r="H233" s="9" t="s">
        <v>4366</v>
      </c>
      <c r="I233" s="68"/>
      <c r="J233" s="120" t="s">
        <v>4367</v>
      </c>
      <c r="K233" s="68"/>
      <c r="L233" s="68"/>
      <c r="M233" s="68"/>
      <c r="N233" s="68"/>
      <c r="O233" s="68"/>
      <c r="P233" s="68"/>
      <c r="Q233" s="68"/>
      <c r="R233" s="68"/>
      <c r="S233" s="68"/>
      <c r="T233" s="68"/>
      <c r="U233" s="68"/>
      <c r="V233" s="68"/>
      <c r="W233" s="68"/>
      <c r="X233" s="68"/>
      <c r="Y233" s="68"/>
      <c r="Z233" s="68"/>
    </row>
    <row r="234" ht="134.25" customHeight="1">
      <c r="A234" s="23" t="s">
        <v>4320</v>
      </c>
      <c r="B234" s="9" t="s">
        <v>4364</v>
      </c>
      <c r="C234" s="68"/>
      <c r="D234" s="68"/>
      <c r="E234" s="41"/>
      <c r="F234" s="116" t="s">
        <v>4365</v>
      </c>
      <c r="G234" s="117" t="s">
        <v>3630</v>
      </c>
      <c r="H234" s="9" t="s">
        <v>4368</v>
      </c>
      <c r="I234" s="68"/>
      <c r="J234" s="120" t="s">
        <v>4369</v>
      </c>
      <c r="K234" s="68"/>
      <c r="L234" s="68"/>
      <c r="M234" s="68"/>
      <c r="N234" s="68"/>
      <c r="O234" s="68"/>
      <c r="P234" s="68"/>
      <c r="Q234" s="68"/>
      <c r="R234" s="68"/>
      <c r="S234" s="68"/>
      <c r="T234" s="68"/>
      <c r="U234" s="68"/>
      <c r="V234" s="68"/>
      <c r="W234" s="68"/>
      <c r="X234" s="68"/>
      <c r="Y234" s="68"/>
      <c r="Z234" s="68"/>
    </row>
    <row r="235" ht="134.25" customHeight="1">
      <c r="A235" s="23" t="s">
        <v>4320</v>
      </c>
      <c r="B235" s="9" t="s">
        <v>4364</v>
      </c>
      <c r="C235" s="68"/>
      <c r="D235" s="68"/>
      <c r="E235" s="41"/>
      <c r="F235" s="116" t="s">
        <v>4365</v>
      </c>
      <c r="G235" s="117" t="s">
        <v>3630</v>
      </c>
      <c r="H235" s="9" t="s">
        <v>4370</v>
      </c>
      <c r="I235" s="68"/>
      <c r="J235" s="120" t="s">
        <v>4371</v>
      </c>
      <c r="K235" s="68"/>
      <c r="L235" s="68"/>
      <c r="M235" s="68"/>
      <c r="N235" s="68"/>
      <c r="O235" s="68"/>
      <c r="P235" s="68"/>
      <c r="Q235" s="68"/>
      <c r="R235" s="68"/>
      <c r="S235" s="68"/>
      <c r="T235" s="68"/>
      <c r="U235" s="68"/>
      <c r="V235" s="68"/>
      <c r="W235" s="68"/>
      <c r="X235" s="68"/>
      <c r="Y235" s="68"/>
      <c r="Z235" s="68"/>
    </row>
    <row r="236" ht="134.25" customHeight="1">
      <c r="A236" s="23" t="s">
        <v>4320</v>
      </c>
      <c r="B236" s="9" t="s">
        <v>4364</v>
      </c>
      <c r="C236" s="68"/>
      <c r="D236" s="68"/>
      <c r="E236" s="41"/>
      <c r="F236" s="116" t="s">
        <v>4365</v>
      </c>
      <c r="G236" s="117" t="s">
        <v>3630</v>
      </c>
      <c r="H236" s="9" t="s">
        <v>4372</v>
      </c>
      <c r="I236" s="68"/>
      <c r="J236" s="120" t="s">
        <v>4373</v>
      </c>
      <c r="K236" s="68"/>
      <c r="L236" s="68"/>
      <c r="M236" s="68"/>
      <c r="N236" s="68"/>
      <c r="O236" s="68"/>
      <c r="P236" s="68"/>
      <c r="Q236" s="68"/>
      <c r="R236" s="68"/>
      <c r="S236" s="68"/>
      <c r="T236" s="68"/>
      <c r="U236" s="68"/>
      <c r="V236" s="68"/>
      <c r="W236" s="68"/>
      <c r="X236" s="68"/>
      <c r="Y236" s="68"/>
      <c r="Z236" s="68"/>
    </row>
    <row r="237" ht="134.25" customHeight="1">
      <c r="A237" s="23" t="s">
        <v>4320</v>
      </c>
      <c r="B237" s="9" t="s">
        <v>4364</v>
      </c>
      <c r="C237" s="68"/>
      <c r="D237" s="68"/>
      <c r="E237" s="41"/>
      <c r="F237" s="116" t="s">
        <v>4365</v>
      </c>
      <c r="G237" s="117" t="s">
        <v>3630</v>
      </c>
      <c r="H237" s="9" t="s">
        <v>4374</v>
      </c>
      <c r="I237" s="68"/>
      <c r="J237" s="120" t="s">
        <v>4375</v>
      </c>
      <c r="K237" s="68"/>
      <c r="L237" s="68"/>
      <c r="M237" s="68"/>
      <c r="N237" s="68"/>
      <c r="O237" s="68"/>
      <c r="P237" s="68"/>
      <c r="Q237" s="68"/>
      <c r="R237" s="68"/>
      <c r="S237" s="68"/>
      <c r="T237" s="68"/>
      <c r="U237" s="68"/>
      <c r="V237" s="68"/>
      <c r="W237" s="68"/>
      <c r="X237" s="68"/>
      <c r="Y237" s="68"/>
      <c r="Z237" s="68"/>
    </row>
    <row r="238" ht="185.25" customHeight="1">
      <c r="A238" s="9" t="s">
        <v>3958</v>
      </c>
      <c r="B238" s="9" t="s">
        <v>3156</v>
      </c>
      <c r="C238" s="68"/>
      <c r="D238" s="68"/>
      <c r="E238" s="9" t="s">
        <v>4376</v>
      </c>
      <c r="F238" s="136" t="s">
        <v>4377</v>
      </c>
      <c r="G238" s="9" t="s">
        <v>3630</v>
      </c>
      <c r="H238" s="9" t="s">
        <v>3962</v>
      </c>
      <c r="I238" s="68"/>
      <c r="J238" s="119" t="s">
        <v>3963</v>
      </c>
      <c r="K238" s="68"/>
      <c r="L238" s="68"/>
      <c r="M238" s="68"/>
      <c r="N238" s="68"/>
      <c r="O238" s="68"/>
      <c r="P238" s="68"/>
      <c r="Q238" s="68"/>
      <c r="R238" s="68"/>
      <c r="S238" s="68"/>
      <c r="T238" s="68"/>
      <c r="U238" s="68"/>
      <c r="V238" s="68"/>
      <c r="W238" s="68"/>
      <c r="X238" s="68"/>
      <c r="Y238" s="68"/>
      <c r="Z238" s="68"/>
    </row>
    <row r="239" ht="129.0" customHeight="1">
      <c r="A239" s="9" t="s">
        <v>3958</v>
      </c>
      <c r="B239" s="9" t="s">
        <v>3156</v>
      </c>
      <c r="C239" s="68"/>
      <c r="D239" s="68"/>
      <c r="E239" s="9" t="s">
        <v>4378</v>
      </c>
      <c r="F239" s="137" t="s">
        <v>4379</v>
      </c>
      <c r="G239" s="9" t="s">
        <v>3630</v>
      </c>
      <c r="H239" s="9" t="s">
        <v>3964</v>
      </c>
      <c r="I239" s="68"/>
      <c r="J239" s="119" t="s">
        <v>3965</v>
      </c>
      <c r="K239" s="68"/>
      <c r="L239" s="68"/>
      <c r="M239" s="68"/>
      <c r="N239" s="68"/>
      <c r="O239" s="68"/>
      <c r="P239" s="68"/>
      <c r="Q239" s="68"/>
      <c r="R239" s="68"/>
      <c r="S239" s="68"/>
      <c r="T239" s="68"/>
      <c r="U239" s="68"/>
      <c r="V239" s="68"/>
      <c r="W239" s="68"/>
      <c r="X239" s="68"/>
      <c r="Y239" s="68"/>
      <c r="Z239" s="68"/>
    </row>
    <row r="240" ht="138.0" customHeight="1">
      <c r="A240" s="9" t="s">
        <v>4380</v>
      </c>
      <c r="B240" s="9" t="s">
        <v>4381</v>
      </c>
      <c r="C240" s="68"/>
      <c r="D240" s="68"/>
      <c r="E240" s="41"/>
      <c r="F240" s="138" t="s">
        <v>4382</v>
      </c>
      <c r="G240" s="9" t="s">
        <v>3630</v>
      </c>
      <c r="H240" s="9" t="s">
        <v>4383</v>
      </c>
      <c r="I240" s="22" t="s">
        <v>4384</v>
      </c>
      <c r="J240" s="120" t="s">
        <v>4385</v>
      </c>
      <c r="K240" s="68"/>
      <c r="L240" s="68"/>
      <c r="M240" s="68"/>
      <c r="N240" s="68"/>
      <c r="O240" s="68"/>
      <c r="P240" s="68"/>
      <c r="Q240" s="68"/>
      <c r="R240" s="68"/>
      <c r="S240" s="68"/>
      <c r="T240" s="68"/>
      <c r="U240" s="68"/>
      <c r="V240" s="68"/>
      <c r="W240" s="68"/>
      <c r="X240" s="68"/>
      <c r="Y240" s="68"/>
      <c r="Z240" s="68"/>
    </row>
    <row r="241" ht="97.5" customHeight="1">
      <c r="A241" s="9" t="s">
        <v>4386</v>
      </c>
      <c r="B241" s="9" t="s">
        <v>4381</v>
      </c>
      <c r="C241" s="68"/>
      <c r="D241" s="68"/>
      <c r="E241" s="9"/>
      <c r="F241" s="116" t="s">
        <v>4387</v>
      </c>
      <c r="G241" s="9" t="s">
        <v>3630</v>
      </c>
      <c r="H241" s="9" t="s">
        <v>4388</v>
      </c>
      <c r="I241" s="22" t="s">
        <v>4389</v>
      </c>
      <c r="J241" s="120" t="s">
        <v>4390</v>
      </c>
      <c r="K241" s="68"/>
      <c r="L241" s="68"/>
      <c r="M241" s="68"/>
      <c r="N241" s="68"/>
      <c r="O241" s="68"/>
      <c r="P241" s="68"/>
      <c r="Q241" s="68"/>
      <c r="R241" s="68"/>
      <c r="S241" s="68"/>
      <c r="T241" s="68"/>
      <c r="U241" s="68"/>
      <c r="V241" s="68"/>
      <c r="W241" s="68"/>
      <c r="X241" s="68"/>
      <c r="Y241" s="68"/>
      <c r="Z241" s="68"/>
    </row>
    <row r="242" ht="97.5" customHeight="1">
      <c r="A242" s="9" t="s">
        <v>4386</v>
      </c>
      <c r="B242" s="9" t="s">
        <v>4381</v>
      </c>
      <c r="C242" s="68"/>
      <c r="D242" s="68"/>
      <c r="E242" s="9"/>
      <c r="F242" s="116" t="s">
        <v>4391</v>
      </c>
      <c r="G242" s="9" t="s">
        <v>3630</v>
      </c>
      <c r="H242" s="9" t="s">
        <v>4392</v>
      </c>
      <c r="I242" s="68"/>
      <c r="J242" s="120" t="s">
        <v>4393</v>
      </c>
      <c r="K242" s="68"/>
      <c r="L242" s="68"/>
      <c r="M242" s="68"/>
      <c r="N242" s="68"/>
      <c r="O242" s="68"/>
      <c r="P242" s="68"/>
      <c r="Q242" s="68"/>
      <c r="R242" s="68"/>
      <c r="S242" s="68"/>
      <c r="T242" s="68"/>
      <c r="U242" s="68"/>
      <c r="V242" s="68"/>
      <c r="W242" s="68"/>
      <c r="X242" s="68"/>
      <c r="Y242" s="68"/>
      <c r="Z242" s="68"/>
    </row>
    <row r="243" ht="97.5" customHeight="1">
      <c r="A243" s="9" t="s">
        <v>4386</v>
      </c>
      <c r="B243" s="9" t="s">
        <v>4381</v>
      </c>
      <c r="C243" s="68"/>
      <c r="D243" s="68"/>
      <c r="E243" s="9"/>
      <c r="F243" s="116" t="s">
        <v>4394</v>
      </c>
      <c r="G243" s="9" t="s">
        <v>3630</v>
      </c>
      <c r="H243" s="9" t="s">
        <v>4395</v>
      </c>
      <c r="I243" s="68"/>
      <c r="J243" s="120" t="s">
        <v>4396</v>
      </c>
      <c r="K243" s="68"/>
      <c r="L243" s="68"/>
      <c r="M243" s="68"/>
      <c r="N243" s="68"/>
      <c r="O243" s="68"/>
      <c r="P243" s="68"/>
      <c r="Q243" s="68"/>
      <c r="R243" s="68"/>
      <c r="S243" s="68"/>
      <c r="T243" s="68"/>
      <c r="U243" s="68"/>
      <c r="V243" s="68"/>
      <c r="W243" s="68"/>
      <c r="X243" s="68"/>
      <c r="Y243" s="68"/>
      <c r="Z243" s="68"/>
    </row>
    <row r="244" ht="97.5" customHeight="1">
      <c r="A244" s="9" t="s">
        <v>4397</v>
      </c>
      <c r="B244" s="9" t="s">
        <v>4381</v>
      </c>
      <c r="C244" s="68"/>
      <c r="D244" s="68"/>
      <c r="E244" s="41"/>
      <c r="F244" s="116" t="s">
        <v>4398</v>
      </c>
      <c r="G244" s="117" t="s">
        <v>3630</v>
      </c>
      <c r="H244" s="9" t="s">
        <v>4399</v>
      </c>
      <c r="I244" s="68"/>
      <c r="J244" s="119" t="s">
        <v>4400</v>
      </c>
      <c r="K244" s="68"/>
      <c r="L244" s="68"/>
      <c r="M244" s="68"/>
      <c r="N244" s="68"/>
      <c r="O244" s="68"/>
      <c r="P244" s="68"/>
      <c r="Q244" s="68"/>
      <c r="R244" s="68"/>
      <c r="S244" s="68"/>
      <c r="T244" s="68"/>
      <c r="U244" s="68"/>
      <c r="V244" s="68"/>
      <c r="W244" s="68"/>
      <c r="X244" s="68"/>
      <c r="Y244" s="68"/>
      <c r="Z244" s="68"/>
    </row>
    <row r="245" ht="97.5" customHeight="1">
      <c r="A245" s="9" t="s">
        <v>4401</v>
      </c>
      <c r="B245" s="9" t="s">
        <v>4381</v>
      </c>
      <c r="C245" s="68"/>
      <c r="D245" s="68"/>
      <c r="E245" s="41"/>
      <c r="F245" s="116" t="s">
        <v>4402</v>
      </c>
      <c r="G245" s="117" t="s">
        <v>3630</v>
      </c>
      <c r="H245" s="9" t="s">
        <v>4403</v>
      </c>
      <c r="I245" s="22" t="s">
        <v>4404</v>
      </c>
      <c r="J245" s="119" t="s">
        <v>4405</v>
      </c>
      <c r="K245" s="68"/>
      <c r="L245" s="68"/>
      <c r="M245" s="68"/>
      <c r="N245" s="68"/>
      <c r="O245" s="68"/>
      <c r="P245" s="68"/>
      <c r="Q245" s="68"/>
      <c r="R245" s="68"/>
      <c r="S245" s="68"/>
      <c r="T245" s="68"/>
      <c r="U245" s="68"/>
      <c r="V245" s="68"/>
      <c r="W245" s="68"/>
      <c r="X245" s="68"/>
      <c r="Y245" s="68"/>
      <c r="Z245" s="68"/>
    </row>
    <row r="246" ht="97.5" customHeight="1">
      <c r="A246" s="9" t="s">
        <v>4406</v>
      </c>
      <c r="B246" s="9" t="s">
        <v>4381</v>
      </c>
      <c r="C246" s="68"/>
      <c r="D246" s="68"/>
      <c r="E246" s="41"/>
      <c r="F246" s="116" t="s">
        <v>4407</v>
      </c>
      <c r="G246" s="117" t="s">
        <v>3630</v>
      </c>
      <c r="H246" s="9" t="s">
        <v>4408</v>
      </c>
      <c r="I246" s="22" t="s">
        <v>4409</v>
      </c>
      <c r="J246" s="120" t="s">
        <v>4410</v>
      </c>
      <c r="K246" s="68"/>
      <c r="L246" s="68"/>
      <c r="M246" s="68"/>
      <c r="N246" s="68"/>
      <c r="O246" s="68"/>
      <c r="P246" s="68"/>
      <c r="Q246" s="68"/>
      <c r="R246" s="68"/>
      <c r="S246" s="68"/>
      <c r="T246" s="68"/>
      <c r="U246" s="68"/>
      <c r="V246" s="68"/>
      <c r="W246" s="68"/>
      <c r="X246" s="68"/>
      <c r="Y246" s="68"/>
      <c r="Z246" s="68"/>
    </row>
    <row r="247">
      <c r="A247" s="9" t="s">
        <v>4411</v>
      </c>
      <c r="B247" s="9" t="s">
        <v>2789</v>
      </c>
      <c r="C247" s="68"/>
      <c r="D247" s="68"/>
      <c r="E247" s="41"/>
      <c r="F247" s="116" t="s">
        <v>4412</v>
      </c>
      <c r="G247" s="117" t="s">
        <v>3630</v>
      </c>
      <c r="H247" s="9" t="s">
        <v>4413</v>
      </c>
      <c r="I247" s="66" t="s">
        <v>4414</v>
      </c>
      <c r="J247" s="119" t="s">
        <v>4415</v>
      </c>
      <c r="K247" s="68"/>
      <c r="L247" s="68"/>
      <c r="M247" s="68"/>
      <c r="N247" s="68"/>
      <c r="O247" s="68"/>
      <c r="P247" s="68"/>
      <c r="Q247" s="68"/>
      <c r="R247" s="68"/>
      <c r="S247" s="68"/>
      <c r="T247" s="68"/>
      <c r="U247" s="68"/>
      <c r="V247" s="68"/>
      <c r="W247" s="68"/>
      <c r="X247" s="68"/>
      <c r="Y247" s="68"/>
      <c r="Z247" s="68"/>
    </row>
    <row r="248">
      <c r="A248" s="9" t="s">
        <v>4411</v>
      </c>
      <c r="B248" s="9" t="s">
        <v>2789</v>
      </c>
      <c r="C248" s="68"/>
      <c r="D248" s="68"/>
      <c r="E248" s="9" t="s">
        <v>4416</v>
      </c>
      <c r="F248" s="116" t="s">
        <v>4417</v>
      </c>
      <c r="G248" s="117" t="s">
        <v>3630</v>
      </c>
      <c r="H248" s="9" t="s">
        <v>4418</v>
      </c>
      <c r="I248" s="118" t="s">
        <v>4419</v>
      </c>
      <c r="J248" s="120" t="s">
        <v>4420</v>
      </c>
      <c r="K248" s="68"/>
      <c r="L248" s="68"/>
      <c r="M248" s="68"/>
      <c r="N248" s="68"/>
      <c r="O248" s="68"/>
      <c r="P248" s="68"/>
      <c r="Q248" s="68"/>
      <c r="R248" s="68"/>
      <c r="S248" s="68"/>
      <c r="T248" s="68"/>
      <c r="U248" s="68"/>
      <c r="V248" s="68"/>
      <c r="W248" s="68"/>
      <c r="X248" s="68"/>
      <c r="Y248" s="68"/>
      <c r="Z248" s="68"/>
    </row>
    <row r="249">
      <c r="A249" s="9" t="s">
        <v>4411</v>
      </c>
      <c r="B249" s="9" t="s">
        <v>2789</v>
      </c>
      <c r="C249" s="68"/>
      <c r="D249" s="68"/>
      <c r="E249" s="9" t="s">
        <v>4416</v>
      </c>
      <c r="F249" s="116" t="s">
        <v>4421</v>
      </c>
      <c r="G249" s="117" t="s">
        <v>3630</v>
      </c>
      <c r="H249" s="9" t="s">
        <v>4422</v>
      </c>
      <c r="I249" s="118" t="s">
        <v>4423</v>
      </c>
      <c r="J249" s="120" t="s">
        <v>4424</v>
      </c>
      <c r="K249" s="68"/>
      <c r="L249" s="68"/>
      <c r="M249" s="68"/>
      <c r="N249" s="68"/>
      <c r="O249" s="68"/>
      <c r="P249" s="68"/>
      <c r="Q249" s="68"/>
      <c r="R249" s="68"/>
      <c r="S249" s="68"/>
      <c r="T249" s="68"/>
      <c r="U249" s="68"/>
      <c r="V249" s="68"/>
      <c r="W249" s="68"/>
      <c r="X249" s="68"/>
      <c r="Y249" s="68"/>
      <c r="Z249" s="68"/>
    </row>
    <row r="250">
      <c r="A250" s="9" t="s">
        <v>3934</v>
      </c>
      <c r="B250" s="9" t="s">
        <v>3036</v>
      </c>
      <c r="C250" s="68"/>
      <c r="D250" s="68"/>
      <c r="E250" s="41"/>
      <c r="F250" s="116" t="s">
        <v>4425</v>
      </c>
      <c r="G250" s="117" t="s">
        <v>3630</v>
      </c>
      <c r="H250" s="9" t="s">
        <v>4426</v>
      </c>
      <c r="I250" s="68"/>
      <c r="J250" s="120" t="s">
        <v>4427</v>
      </c>
      <c r="K250" s="68"/>
      <c r="L250" s="68"/>
      <c r="M250" s="68"/>
      <c r="N250" s="68"/>
      <c r="O250" s="68"/>
      <c r="P250" s="68"/>
      <c r="Q250" s="68"/>
      <c r="R250" s="68"/>
      <c r="S250" s="68"/>
      <c r="T250" s="68"/>
      <c r="U250" s="68"/>
      <c r="V250" s="68"/>
      <c r="W250" s="68"/>
      <c r="X250" s="68"/>
      <c r="Y250" s="68"/>
      <c r="Z250" s="68"/>
    </row>
    <row r="251">
      <c r="A251" s="9" t="s">
        <v>3934</v>
      </c>
      <c r="B251" s="9" t="s">
        <v>3036</v>
      </c>
      <c r="C251" s="68"/>
      <c r="D251" s="68"/>
      <c r="E251" s="41"/>
      <c r="F251" s="116" t="s">
        <v>4428</v>
      </c>
      <c r="G251" s="117" t="s">
        <v>3630</v>
      </c>
      <c r="H251" s="9" t="s">
        <v>4429</v>
      </c>
      <c r="I251" s="68"/>
      <c r="J251" s="66" t="s">
        <v>4430</v>
      </c>
      <c r="K251" s="68"/>
      <c r="L251" s="68"/>
      <c r="M251" s="68"/>
      <c r="N251" s="68"/>
      <c r="O251" s="68"/>
      <c r="P251" s="68"/>
      <c r="Q251" s="68"/>
      <c r="R251" s="68"/>
      <c r="S251" s="68"/>
      <c r="T251" s="68"/>
      <c r="U251" s="68"/>
      <c r="V251" s="68"/>
      <c r="W251" s="68"/>
      <c r="X251" s="68"/>
      <c r="Y251" s="68"/>
      <c r="Z251" s="68"/>
    </row>
    <row r="252">
      <c r="A252" s="9" t="s">
        <v>3934</v>
      </c>
      <c r="B252" s="9" t="s">
        <v>3036</v>
      </c>
      <c r="C252" s="68"/>
      <c r="D252" s="68"/>
      <c r="E252" s="41"/>
      <c r="F252" s="116" t="s">
        <v>4431</v>
      </c>
      <c r="G252" s="117" t="s">
        <v>3630</v>
      </c>
      <c r="H252" s="9" t="s">
        <v>4432</v>
      </c>
      <c r="I252" s="68"/>
      <c r="J252" s="66" t="s">
        <v>4433</v>
      </c>
      <c r="K252" s="68"/>
      <c r="L252" s="68"/>
      <c r="M252" s="68"/>
      <c r="N252" s="68"/>
      <c r="O252" s="68"/>
      <c r="P252" s="68"/>
      <c r="Q252" s="68"/>
      <c r="R252" s="68"/>
      <c r="S252" s="68"/>
      <c r="T252" s="68"/>
      <c r="U252" s="68"/>
      <c r="V252" s="68"/>
      <c r="W252" s="68"/>
      <c r="X252" s="68"/>
      <c r="Y252" s="68"/>
      <c r="Z252" s="68"/>
    </row>
    <row r="253">
      <c r="A253" s="9" t="s">
        <v>3934</v>
      </c>
      <c r="B253" s="9" t="s">
        <v>3036</v>
      </c>
      <c r="C253" s="68"/>
      <c r="D253" s="68"/>
      <c r="E253" s="41"/>
      <c r="F253" s="116" t="s">
        <v>4434</v>
      </c>
      <c r="G253" s="117" t="s">
        <v>3630</v>
      </c>
      <c r="H253" s="9" t="s">
        <v>4435</v>
      </c>
      <c r="I253" s="68"/>
      <c r="J253" s="66" t="s">
        <v>4436</v>
      </c>
      <c r="K253" s="68"/>
      <c r="L253" s="68"/>
      <c r="M253" s="68"/>
      <c r="N253" s="68"/>
      <c r="O253" s="68"/>
      <c r="P253" s="68"/>
      <c r="Q253" s="68"/>
      <c r="R253" s="68"/>
      <c r="S253" s="68"/>
      <c r="T253" s="68"/>
      <c r="U253" s="68"/>
      <c r="V253" s="68"/>
      <c r="W253" s="68"/>
      <c r="X253" s="68"/>
      <c r="Y253" s="68"/>
      <c r="Z253" s="68"/>
    </row>
    <row r="254">
      <c r="A254" s="9" t="s">
        <v>3934</v>
      </c>
      <c r="B254" s="9" t="s">
        <v>3036</v>
      </c>
      <c r="C254" s="68"/>
      <c r="D254" s="68"/>
      <c r="E254" s="41"/>
      <c r="F254" s="116" t="s">
        <v>4437</v>
      </c>
      <c r="G254" s="117" t="s">
        <v>3630</v>
      </c>
      <c r="H254" s="9" t="s">
        <v>4438</v>
      </c>
      <c r="I254" s="68"/>
      <c r="J254" s="66" t="s">
        <v>4439</v>
      </c>
      <c r="K254" s="68"/>
      <c r="L254" s="68"/>
      <c r="M254" s="68"/>
      <c r="N254" s="68"/>
      <c r="O254" s="68"/>
      <c r="P254" s="68"/>
      <c r="Q254" s="68"/>
      <c r="R254" s="68"/>
      <c r="S254" s="68"/>
      <c r="T254" s="68"/>
      <c r="U254" s="68"/>
      <c r="V254" s="68"/>
      <c r="W254" s="68"/>
      <c r="X254" s="68"/>
      <c r="Y254" s="68"/>
      <c r="Z254" s="68"/>
    </row>
    <row r="255">
      <c r="A255" s="9" t="s">
        <v>3934</v>
      </c>
      <c r="B255" s="9" t="s">
        <v>3036</v>
      </c>
      <c r="C255" s="68"/>
      <c r="D255" s="68"/>
      <c r="E255" s="41"/>
      <c r="F255" s="116" t="s">
        <v>4440</v>
      </c>
      <c r="G255" s="117" t="s">
        <v>3630</v>
      </c>
      <c r="H255" s="9" t="s">
        <v>4441</v>
      </c>
      <c r="I255" s="68"/>
      <c r="J255" s="66" t="s">
        <v>4442</v>
      </c>
      <c r="K255" s="68"/>
      <c r="L255" s="68"/>
      <c r="M255" s="68"/>
      <c r="N255" s="68"/>
      <c r="O255" s="68"/>
      <c r="P255" s="68"/>
      <c r="Q255" s="68"/>
      <c r="R255" s="68"/>
      <c r="S255" s="68"/>
      <c r="T255" s="68"/>
      <c r="U255" s="68"/>
      <c r="V255" s="68"/>
      <c r="W255" s="68"/>
      <c r="X255" s="68"/>
      <c r="Y255" s="68"/>
      <c r="Z255" s="68"/>
    </row>
    <row r="256">
      <c r="A256" s="9" t="s">
        <v>3934</v>
      </c>
      <c r="B256" s="9" t="s">
        <v>3036</v>
      </c>
      <c r="C256" s="68"/>
      <c r="D256" s="68"/>
      <c r="E256" s="41"/>
      <c r="F256" s="116" t="s">
        <v>4443</v>
      </c>
      <c r="G256" s="117" t="s">
        <v>3630</v>
      </c>
      <c r="H256" s="9" t="s">
        <v>4444</v>
      </c>
      <c r="I256" s="68"/>
      <c r="J256" s="66" t="s">
        <v>4445</v>
      </c>
      <c r="K256" s="68"/>
      <c r="L256" s="68"/>
      <c r="M256" s="68"/>
      <c r="N256" s="68"/>
      <c r="O256" s="68"/>
      <c r="P256" s="68"/>
      <c r="Q256" s="68"/>
      <c r="R256" s="68"/>
      <c r="S256" s="68"/>
      <c r="T256" s="68"/>
      <c r="U256" s="68"/>
      <c r="V256" s="68"/>
      <c r="W256" s="68"/>
      <c r="X256" s="68"/>
      <c r="Y256" s="68"/>
      <c r="Z256" s="68"/>
    </row>
    <row r="257">
      <c r="A257" s="9" t="s">
        <v>3934</v>
      </c>
      <c r="B257" s="9" t="s">
        <v>3036</v>
      </c>
      <c r="C257" s="68"/>
      <c r="D257" s="68"/>
      <c r="E257" s="41"/>
      <c r="F257" s="116" t="s">
        <v>4446</v>
      </c>
      <c r="G257" s="117" t="s">
        <v>3630</v>
      </c>
      <c r="H257" s="9" t="s">
        <v>4447</v>
      </c>
      <c r="I257" s="68"/>
      <c r="J257" s="66" t="s">
        <v>4448</v>
      </c>
      <c r="K257" s="68"/>
      <c r="L257" s="68"/>
      <c r="M257" s="68"/>
      <c r="N257" s="68"/>
      <c r="O257" s="68"/>
      <c r="P257" s="68"/>
      <c r="Q257" s="68"/>
      <c r="R257" s="68"/>
      <c r="S257" s="68"/>
      <c r="T257" s="68"/>
      <c r="U257" s="68"/>
      <c r="V257" s="68"/>
      <c r="W257" s="68"/>
      <c r="X257" s="68"/>
      <c r="Y257" s="68"/>
      <c r="Z257" s="68"/>
    </row>
    <row r="258" ht="60.0" customHeight="1">
      <c r="A258" s="23" t="s">
        <v>4449</v>
      </c>
      <c r="B258" s="9" t="s">
        <v>4450</v>
      </c>
      <c r="C258" s="87"/>
      <c r="D258" s="87"/>
      <c r="E258" s="87"/>
      <c r="F258" s="116" t="s">
        <v>4451</v>
      </c>
      <c r="G258" s="139" t="s">
        <v>3630</v>
      </c>
      <c r="H258" s="134" t="s">
        <v>4452</v>
      </c>
      <c r="I258" s="140"/>
      <c r="J258" s="66" t="s">
        <v>4453</v>
      </c>
      <c r="K258" s="87"/>
      <c r="L258" s="57"/>
      <c r="M258" s="57"/>
      <c r="N258" s="87"/>
      <c r="O258" s="87"/>
      <c r="P258" s="87"/>
      <c r="Q258" s="87"/>
      <c r="R258" s="87"/>
      <c r="S258" s="87"/>
      <c r="T258" s="87"/>
      <c r="U258" s="87"/>
      <c r="V258" s="87"/>
      <c r="W258" s="87"/>
      <c r="X258" s="87"/>
      <c r="Y258" s="87"/>
      <c r="Z258" s="87"/>
    </row>
    <row r="259" ht="60.0" customHeight="1">
      <c r="A259" s="23" t="s">
        <v>4449</v>
      </c>
      <c r="B259" s="9" t="s">
        <v>4450</v>
      </c>
      <c r="C259" s="87"/>
      <c r="D259" s="87"/>
      <c r="E259" s="87"/>
      <c r="F259" s="141">
        <v>0.40625</v>
      </c>
      <c r="G259" s="139" t="s">
        <v>3630</v>
      </c>
      <c r="H259" s="134" t="s">
        <v>4454</v>
      </c>
      <c r="I259" s="68"/>
      <c r="J259" s="66" t="s">
        <v>4455</v>
      </c>
      <c r="K259" s="87"/>
      <c r="L259" s="57"/>
      <c r="M259" s="57"/>
      <c r="N259" s="87"/>
      <c r="O259" s="87"/>
      <c r="P259" s="87"/>
      <c r="Q259" s="87"/>
      <c r="R259" s="87"/>
      <c r="S259" s="87"/>
      <c r="T259" s="87"/>
      <c r="U259" s="87"/>
      <c r="V259" s="87"/>
      <c r="W259" s="87"/>
      <c r="X259" s="87"/>
      <c r="Y259" s="87"/>
      <c r="Z259" s="87"/>
    </row>
    <row r="260" ht="60.0" customHeight="1">
      <c r="A260" s="23" t="s">
        <v>4449</v>
      </c>
      <c r="B260" s="9" t="s">
        <v>4450</v>
      </c>
      <c r="C260" s="87"/>
      <c r="D260" s="87"/>
      <c r="E260" s="87"/>
      <c r="F260" s="141">
        <v>0.5256944444444445</v>
      </c>
      <c r="G260" s="139" t="s">
        <v>3630</v>
      </c>
      <c r="H260" s="134" t="s">
        <v>4456</v>
      </c>
      <c r="I260" s="68"/>
      <c r="J260" s="66" t="s">
        <v>4457</v>
      </c>
      <c r="K260" s="87"/>
      <c r="L260" s="57"/>
      <c r="M260" s="57"/>
      <c r="N260" s="87"/>
      <c r="O260" s="87"/>
      <c r="P260" s="87"/>
      <c r="Q260" s="87"/>
      <c r="R260" s="87"/>
      <c r="S260" s="87"/>
      <c r="T260" s="87"/>
      <c r="U260" s="87"/>
      <c r="V260" s="87"/>
      <c r="W260" s="87"/>
      <c r="X260" s="87"/>
      <c r="Y260" s="87"/>
      <c r="Z260" s="87"/>
    </row>
    <row r="261" ht="60.0" customHeight="1">
      <c r="A261" s="23" t="s">
        <v>4449</v>
      </c>
      <c r="B261" s="9" t="s">
        <v>4450</v>
      </c>
      <c r="C261" s="87"/>
      <c r="D261" s="87"/>
      <c r="E261" s="87"/>
      <c r="F261" s="141">
        <v>0.3472222222222222</v>
      </c>
      <c r="G261" s="139" t="s">
        <v>3630</v>
      </c>
      <c r="H261" s="134" t="s">
        <v>4458</v>
      </c>
      <c r="I261" s="68"/>
      <c r="J261" s="66" t="s">
        <v>4459</v>
      </c>
      <c r="K261" s="87"/>
      <c r="L261" s="57"/>
      <c r="M261" s="57"/>
      <c r="N261" s="87"/>
      <c r="O261" s="87"/>
      <c r="P261" s="87"/>
      <c r="Q261" s="87"/>
      <c r="R261" s="87"/>
      <c r="S261" s="87"/>
      <c r="T261" s="87"/>
      <c r="U261" s="87"/>
      <c r="V261" s="87"/>
      <c r="W261" s="87"/>
      <c r="X261" s="87"/>
      <c r="Y261" s="87"/>
      <c r="Z261" s="87"/>
    </row>
    <row r="262" ht="60.0" customHeight="1">
      <c r="A262" s="23" t="s">
        <v>4449</v>
      </c>
      <c r="B262" s="9" t="s">
        <v>4450</v>
      </c>
      <c r="C262" s="87"/>
      <c r="D262" s="87"/>
      <c r="E262" s="87"/>
      <c r="F262" s="141">
        <v>0.16597222222222222</v>
      </c>
      <c r="G262" s="139" t="s">
        <v>3630</v>
      </c>
      <c r="H262" s="134" t="s">
        <v>4460</v>
      </c>
      <c r="I262" s="68"/>
      <c r="J262" s="66" t="s">
        <v>4461</v>
      </c>
      <c r="K262" s="87"/>
      <c r="L262" s="57"/>
      <c r="M262" s="57"/>
      <c r="N262" s="87"/>
      <c r="O262" s="87"/>
      <c r="P262" s="87"/>
      <c r="Q262" s="87"/>
      <c r="R262" s="87"/>
      <c r="S262" s="87"/>
      <c r="T262" s="87"/>
      <c r="U262" s="87"/>
      <c r="V262" s="87"/>
      <c r="W262" s="87"/>
      <c r="X262" s="87"/>
      <c r="Y262" s="87"/>
      <c r="Z262" s="87"/>
    </row>
    <row r="263" ht="60.0" customHeight="1">
      <c r="A263" s="23" t="s">
        <v>4449</v>
      </c>
      <c r="B263" s="9" t="s">
        <v>4450</v>
      </c>
      <c r="C263" s="87"/>
      <c r="D263" s="87"/>
      <c r="E263" s="87"/>
      <c r="F263" s="141">
        <v>0.05</v>
      </c>
      <c r="G263" s="139" t="s">
        <v>3630</v>
      </c>
      <c r="H263" s="134" t="s">
        <v>4462</v>
      </c>
      <c r="I263" s="68"/>
      <c r="J263" s="66" t="s">
        <v>4463</v>
      </c>
      <c r="K263" s="87"/>
      <c r="L263" s="57"/>
      <c r="M263" s="57"/>
      <c r="N263" s="87"/>
      <c r="O263" s="87"/>
      <c r="P263" s="87"/>
      <c r="Q263" s="87"/>
      <c r="R263" s="87"/>
      <c r="S263" s="87"/>
      <c r="T263" s="87"/>
      <c r="U263" s="87"/>
      <c r="V263" s="87"/>
      <c r="W263" s="87"/>
      <c r="X263" s="87"/>
      <c r="Y263" s="87"/>
      <c r="Z263" s="87"/>
    </row>
    <row r="264" ht="60.0" customHeight="1">
      <c r="A264" s="23" t="s">
        <v>4449</v>
      </c>
      <c r="B264" s="9" t="s">
        <v>4450</v>
      </c>
      <c r="C264" s="87"/>
      <c r="D264" s="87"/>
      <c r="E264" s="87"/>
      <c r="F264" s="141">
        <v>0.1875</v>
      </c>
      <c r="G264" s="139" t="s">
        <v>3630</v>
      </c>
      <c r="H264" s="134" t="s">
        <v>4464</v>
      </c>
      <c r="I264" s="68"/>
      <c r="J264" s="66" t="s">
        <v>4465</v>
      </c>
      <c r="K264" s="87"/>
      <c r="L264" s="57"/>
      <c r="M264" s="57"/>
      <c r="N264" s="87"/>
      <c r="O264" s="87"/>
      <c r="P264" s="87"/>
      <c r="Q264" s="87"/>
      <c r="R264" s="87"/>
      <c r="S264" s="87"/>
      <c r="T264" s="87"/>
      <c r="U264" s="87"/>
      <c r="V264" s="87"/>
      <c r="W264" s="87"/>
      <c r="X264" s="87"/>
      <c r="Y264" s="87"/>
      <c r="Z264" s="87"/>
    </row>
    <row r="265" ht="60.0" customHeight="1">
      <c r="A265" s="23" t="s">
        <v>4449</v>
      </c>
      <c r="B265" s="9" t="s">
        <v>4450</v>
      </c>
      <c r="C265" s="87"/>
      <c r="D265" s="87"/>
      <c r="E265" s="87"/>
      <c r="F265" s="141">
        <v>0.4201388888888889</v>
      </c>
      <c r="G265" s="139" t="s">
        <v>3630</v>
      </c>
      <c r="H265" s="134" t="s">
        <v>4466</v>
      </c>
      <c r="I265" s="68"/>
      <c r="J265" s="66" t="s">
        <v>4467</v>
      </c>
      <c r="K265" s="87"/>
      <c r="L265" s="57"/>
      <c r="M265" s="57"/>
      <c r="N265" s="87"/>
      <c r="O265" s="87"/>
      <c r="P265" s="87"/>
      <c r="Q265" s="87"/>
      <c r="R265" s="87"/>
      <c r="S265" s="87"/>
      <c r="T265" s="87"/>
      <c r="U265" s="87"/>
      <c r="V265" s="87"/>
      <c r="W265" s="87"/>
      <c r="X265" s="87"/>
      <c r="Y265" s="87"/>
      <c r="Z265" s="87"/>
    </row>
    <row r="266" ht="60.0" customHeight="1">
      <c r="A266" s="23" t="s">
        <v>4449</v>
      </c>
      <c r="B266" s="9" t="s">
        <v>4450</v>
      </c>
      <c r="C266" s="87"/>
      <c r="D266" s="87"/>
      <c r="E266" s="87"/>
      <c r="F266" s="141">
        <v>0.3680555555555556</v>
      </c>
      <c r="G266" s="139" t="s">
        <v>3630</v>
      </c>
      <c r="H266" s="134" t="s">
        <v>4468</v>
      </c>
      <c r="I266" s="68"/>
      <c r="J266" s="66" t="s">
        <v>4469</v>
      </c>
      <c r="K266" s="87"/>
      <c r="L266" s="57"/>
      <c r="M266" s="57"/>
      <c r="N266" s="87"/>
      <c r="O266" s="87"/>
      <c r="P266" s="87"/>
      <c r="Q266" s="87"/>
      <c r="R266" s="87"/>
      <c r="S266" s="87"/>
      <c r="T266" s="87"/>
      <c r="U266" s="87"/>
      <c r="V266" s="87"/>
      <c r="W266" s="87"/>
      <c r="X266" s="87"/>
      <c r="Y266" s="87"/>
      <c r="Z266" s="87"/>
    </row>
    <row r="267" ht="60.0" customHeight="1">
      <c r="A267" s="23" t="s">
        <v>4449</v>
      </c>
      <c r="B267" s="9" t="s">
        <v>4450</v>
      </c>
      <c r="C267" s="87"/>
      <c r="D267" s="87"/>
      <c r="E267" s="87"/>
      <c r="F267" s="116" t="s">
        <v>4470</v>
      </c>
      <c r="G267" s="139" t="s">
        <v>3630</v>
      </c>
      <c r="H267" s="134" t="s">
        <v>4471</v>
      </c>
      <c r="I267" s="68"/>
      <c r="J267" s="66" t="s">
        <v>4472</v>
      </c>
      <c r="K267" s="87"/>
      <c r="L267" s="57"/>
      <c r="M267" s="57"/>
      <c r="N267" s="87"/>
      <c r="O267" s="87"/>
      <c r="P267" s="87"/>
      <c r="Q267" s="87"/>
      <c r="R267" s="87"/>
      <c r="S267" s="87"/>
      <c r="T267" s="87"/>
      <c r="U267" s="87"/>
      <c r="V267" s="87"/>
      <c r="W267" s="87"/>
      <c r="X267" s="87"/>
      <c r="Y267" s="87"/>
      <c r="Z267" s="87"/>
    </row>
    <row r="268" ht="60.0" customHeight="1">
      <c r="A268" s="23" t="s">
        <v>4449</v>
      </c>
      <c r="B268" s="9" t="s">
        <v>4450</v>
      </c>
      <c r="C268" s="87"/>
      <c r="D268" s="87"/>
      <c r="E268" s="87"/>
      <c r="F268" s="141">
        <v>0.40625</v>
      </c>
      <c r="G268" s="139" t="s">
        <v>3630</v>
      </c>
      <c r="H268" s="134" t="s">
        <v>4473</v>
      </c>
      <c r="I268" s="68"/>
      <c r="J268" s="66" t="s">
        <v>4474</v>
      </c>
      <c r="K268" s="87"/>
      <c r="L268" s="57"/>
      <c r="M268" s="57"/>
      <c r="N268" s="87"/>
      <c r="O268" s="87"/>
      <c r="P268" s="87"/>
      <c r="Q268" s="87"/>
      <c r="R268" s="87"/>
      <c r="S268" s="87"/>
      <c r="T268" s="87"/>
      <c r="U268" s="87"/>
      <c r="V268" s="87"/>
      <c r="W268" s="87"/>
      <c r="X268" s="87"/>
      <c r="Y268" s="87"/>
      <c r="Z268" s="87"/>
    </row>
    <row r="269" ht="60.0" customHeight="1">
      <c r="A269" s="23" t="s">
        <v>4449</v>
      </c>
      <c r="B269" s="9" t="s">
        <v>4450</v>
      </c>
      <c r="C269" s="87"/>
      <c r="D269" s="87"/>
      <c r="E269" s="87"/>
      <c r="F269" s="141">
        <v>0.5256944444444445</v>
      </c>
      <c r="G269" s="139" t="s">
        <v>3630</v>
      </c>
      <c r="H269" s="134" t="s">
        <v>4475</v>
      </c>
      <c r="I269" s="68"/>
      <c r="J269" s="66" t="s">
        <v>4476</v>
      </c>
      <c r="K269" s="87"/>
      <c r="L269" s="57"/>
      <c r="M269" s="57"/>
      <c r="N269" s="87"/>
      <c r="O269" s="87"/>
      <c r="P269" s="87"/>
      <c r="Q269" s="87"/>
      <c r="R269" s="87"/>
      <c r="S269" s="87"/>
      <c r="T269" s="87"/>
      <c r="U269" s="87"/>
      <c r="V269" s="87"/>
      <c r="W269" s="87"/>
      <c r="X269" s="87"/>
      <c r="Y269" s="87"/>
      <c r="Z269" s="87"/>
    </row>
    <row r="270" ht="60.0" customHeight="1">
      <c r="A270" s="23" t="s">
        <v>4449</v>
      </c>
      <c r="B270" s="9" t="s">
        <v>4450</v>
      </c>
      <c r="C270" s="87"/>
      <c r="D270" s="87"/>
      <c r="E270" s="87"/>
      <c r="F270" s="141">
        <v>0.3472222222222222</v>
      </c>
      <c r="G270" s="139" t="s">
        <v>3630</v>
      </c>
      <c r="H270" s="134" t="s">
        <v>4477</v>
      </c>
      <c r="I270" s="68"/>
      <c r="J270" s="66" t="s">
        <v>4478</v>
      </c>
      <c r="K270" s="87"/>
      <c r="L270" s="57"/>
      <c r="M270" s="57"/>
      <c r="N270" s="87"/>
      <c r="O270" s="87"/>
      <c r="P270" s="87"/>
      <c r="Q270" s="87"/>
      <c r="R270" s="87"/>
      <c r="S270" s="87"/>
      <c r="T270" s="87"/>
      <c r="U270" s="87"/>
      <c r="V270" s="87"/>
      <c r="W270" s="87"/>
      <c r="X270" s="87"/>
      <c r="Y270" s="87"/>
      <c r="Z270" s="87"/>
    </row>
    <row r="271" ht="60.0" customHeight="1">
      <c r="A271" s="23" t="s">
        <v>4449</v>
      </c>
      <c r="B271" s="9" t="s">
        <v>4450</v>
      </c>
      <c r="C271" s="87"/>
      <c r="D271" s="87"/>
      <c r="E271" s="87"/>
      <c r="F271" s="141">
        <v>0.16597222222222222</v>
      </c>
      <c r="G271" s="139" t="s">
        <v>3630</v>
      </c>
      <c r="H271" s="134" t="s">
        <v>4479</v>
      </c>
      <c r="I271" s="68"/>
      <c r="J271" s="66" t="s">
        <v>4480</v>
      </c>
      <c r="K271" s="87"/>
      <c r="L271" s="57"/>
      <c r="M271" s="57"/>
      <c r="N271" s="87"/>
      <c r="O271" s="87"/>
      <c r="P271" s="87"/>
      <c r="Q271" s="87"/>
      <c r="R271" s="87"/>
      <c r="S271" s="87"/>
      <c r="T271" s="87"/>
      <c r="U271" s="87"/>
      <c r="V271" s="87"/>
      <c r="W271" s="87"/>
      <c r="X271" s="87"/>
      <c r="Y271" s="87"/>
      <c r="Z271" s="87"/>
    </row>
    <row r="272" ht="60.0" customHeight="1">
      <c r="A272" s="23" t="s">
        <v>4449</v>
      </c>
      <c r="B272" s="9" t="s">
        <v>4450</v>
      </c>
      <c r="C272" s="87"/>
      <c r="D272" s="87"/>
      <c r="E272" s="87"/>
      <c r="F272" s="141">
        <v>0.05</v>
      </c>
      <c r="G272" s="139" t="s">
        <v>3630</v>
      </c>
      <c r="H272" s="134" t="s">
        <v>4481</v>
      </c>
      <c r="I272" s="68"/>
      <c r="J272" s="66" t="s">
        <v>4482</v>
      </c>
      <c r="K272" s="87"/>
      <c r="L272" s="57"/>
      <c r="M272" s="57"/>
      <c r="N272" s="87"/>
      <c r="O272" s="87"/>
      <c r="P272" s="87"/>
      <c r="Q272" s="87"/>
      <c r="R272" s="87"/>
      <c r="S272" s="87"/>
      <c r="T272" s="87"/>
      <c r="U272" s="87"/>
      <c r="V272" s="87"/>
      <c r="W272" s="87"/>
      <c r="X272" s="87"/>
      <c r="Y272" s="87"/>
      <c r="Z272" s="87"/>
    </row>
    <row r="273" ht="60.0" customHeight="1">
      <c r="A273" s="23" t="s">
        <v>4449</v>
      </c>
      <c r="B273" s="9" t="s">
        <v>4450</v>
      </c>
      <c r="C273" s="87"/>
      <c r="D273" s="87"/>
      <c r="E273" s="87"/>
      <c r="F273" s="141">
        <v>0.1875</v>
      </c>
      <c r="G273" s="139" t="s">
        <v>3630</v>
      </c>
      <c r="H273" s="134" t="s">
        <v>4483</v>
      </c>
      <c r="I273" s="68"/>
      <c r="J273" s="66" t="s">
        <v>4484</v>
      </c>
      <c r="K273" s="87"/>
      <c r="L273" s="57"/>
      <c r="M273" s="57"/>
      <c r="N273" s="87"/>
      <c r="O273" s="87"/>
      <c r="P273" s="87"/>
      <c r="Q273" s="87"/>
      <c r="R273" s="87"/>
      <c r="S273" s="87"/>
      <c r="T273" s="87"/>
      <c r="U273" s="87"/>
      <c r="V273" s="87"/>
      <c r="W273" s="87"/>
      <c r="X273" s="87"/>
      <c r="Y273" s="87"/>
      <c r="Z273" s="87"/>
    </row>
    <row r="274" ht="60.0" customHeight="1">
      <c r="A274" s="23" t="s">
        <v>4449</v>
      </c>
      <c r="B274" s="9" t="s">
        <v>4450</v>
      </c>
      <c r="C274" s="87"/>
      <c r="D274" s="87"/>
      <c r="E274" s="87"/>
      <c r="F274" s="141">
        <v>0.4201388888888889</v>
      </c>
      <c r="G274" s="139" t="s">
        <v>3630</v>
      </c>
      <c r="H274" s="134" t="s">
        <v>4485</v>
      </c>
      <c r="I274" s="68"/>
      <c r="J274" s="66" t="s">
        <v>4486</v>
      </c>
      <c r="K274" s="87"/>
      <c r="L274" s="57"/>
      <c r="M274" s="57"/>
      <c r="N274" s="87"/>
      <c r="O274" s="87"/>
      <c r="P274" s="87"/>
      <c r="Q274" s="87"/>
      <c r="R274" s="87"/>
      <c r="S274" s="87"/>
      <c r="T274" s="87"/>
      <c r="U274" s="87"/>
      <c r="V274" s="87"/>
      <c r="W274" s="87"/>
      <c r="X274" s="87"/>
      <c r="Y274" s="87"/>
      <c r="Z274" s="87"/>
    </row>
    <row r="275" ht="60.0" customHeight="1">
      <c r="A275" s="23" t="s">
        <v>4449</v>
      </c>
      <c r="B275" s="9" t="s">
        <v>4450</v>
      </c>
      <c r="C275" s="87"/>
      <c r="D275" s="87"/>
      <c r="E275" s="87"/>
      <c r="F275" s="141">
        <v>0.3680555555555556</v>
      </c>
      <c r="G275" s="139" t="s">
        <v>3630</v>
      </c>
      <c r="H275" s="134" t="s">
        <v>4487</v>
      </c>
      <c r="I275" s="68"/>
      <c r="J275" s="66" t="s">
        <v>4488</v>
      </c>
      <c r="K275" s="87"/>
      <c r="L275" s="57"/>
      <c r="M275" s="57"/>
      <c r="N275" s="87"/>
      <c r="O275" s="87"/>
      <c r="P275" s="87"/>
      <c r="Q275" s="87"/>
      <c r="R275" s="87"/>
      <c r="S275" s="87"/>
      <c r="T275" s="87"/>
      <c r="U275" s="87"/>
      <c r="V275" s="87"/>
      <c r="W275" s="87"/>
      <c r="X275" s="87"/>
      <c r="Y275" s="87"/>
      <c r="Z275" s="87"/>
    </row>
    <row r="276">
      <c r="A276" s="9" t="s">
        <v>3674</v>
      </c>
      <c r="B276" s="9" t="s">
        <v>2677</v>
      </c>
      <c r="C276" s="68"/>
      <c r="D276" s="68"/>
      <c r="E276" s="41"/>
      <c r="F276" s="142" t="s">
        <v>4489</v>
      </c>
      <c r="G276" s="117" t="s">
        <v>3630</v>
      </c>
      <c r="H276" s="9" t="s">
        <v>4490</v>
      </c>
      <c r="I276" s="68"/>
      <c r="J276" s="119" t="s">
        <v>4491</v>
      </c>
      <c r="K276" s="68"/>
      <c r="L276" s="68"/>
      <c r="M276" s="68"/>
      <c r="N276" s="68"/>
      <c r="O276" s="68"/>
      <c r="P276" s="68"/>
      <c r="Q276" s="68"/>
      <c r="R276" s="68"/>
      <c r="S276" s="68"/>
      <c r="T276" s="68"/>
      <c r="U276" s="68"/>
      <c r="V276" s="68"/>
      <c r="W276" s="68"/>
      <c r="X276" s="68"/>
      <c r="Y276" s="68"/>
      <c r="Z276" s="68"/>
    </row>
    <row r="277">
      <c r="A277" s="9" t="s">
        <v>3674</v>
      </c>
      <c r="B277" s="9" t="s">
        <v>2677</v>
      </c>
      <c r="C277" s="68"/>
      <c r="D277" s="68"/>
      <c r="E277" s="41"/>
      <c r="F277" s="116" t="s">
        <v>4492</v>
      </c>
      <c r="G277" s="117" t="s">
        <v>3630</v>
      </c>
      <c r="H277" s="9" t="s">
        <v>4493</v>
      </c>
      <c r="I277" s="68"/>
      <c r="J277" s="119" t="s">
        <v>4494</v>
      </c>
      <c r="K277" s="68"/>
      <c r="L277" s="68"/>
      <c r="M277" s="68"/>
      <c r="N277" s="68"/>
      <c r="O277" s="68"/>
      <c r="P277" s="68"/>
      <c r="Q277" s="68"/>
      <c r="R277" s="68"/>
      <c r="S277" s="68"/>
      <c r="T277" s="68"/>
      <c r="U277" s="68"/>
      <c r="V277" s="68"/>
      <c r="W277" s="68"/>
      <c r="X277" s="68"/>
      <c r="Y277" s="68"/>
      <c r="Z277" s="68"/>
    </row>
    <row r="278">
      <c r="A278" s="9" t="s">
        <v>3674</v>
      </c>
      <c r="B278" s="9" t="s">
        <v>2677</v>
      </c>
      <c r="C278" s="68"/>
      <c r="D278" s="68"/>
      <c r="E278" s="41"/>
      <c r="F278" s="116" t="s">
        <v>4495</v>
      </c>
      <c r="G278" s="117" t="s">
        <v>3630</v>
      </c>
      <c r="H278" s="9" t="s">
        <v>4496</v>
      </c>
      <c r="I278" s="22"/>
      <c r="J278" s="119" t="s">
        <v>4497</v>
      </c>
      <c r="K278" s="68"/>
      <c r="L278" s="68"/>
      <c r="M278" s="68"/>
      <c r="N278" s="68"/>
      <c r="O278" s="68"/>
      <c r="P278" s="68"/>
      <c r="Q278" s="68"/>
      <c r="R278" s="68"/>
      <c r="S278" s="68"/>
      <c r="T278" s="68"/>
      <c r="U278" s="68"/>
      <c r="V278" s="68"/>
      <c r="W278" s="68"/>
      <c r="X278" s="68"/>
      <c r="Y278" s="68"/>
      <c r="Z278" s="68"/>
    </row>
    <row r="279">
      <c r="A279" s="9" t="s">
        <v>3674</v>
      </c>
      <c r="B279" s="9" t="s">
        <v>2677</v>
      </c>
      <c r="C279" s="68"/>
      <c r="D279" s="68"/>
      <c r="E279" s="41"/>
      <c r="F279" s="116" t="s">
        <v>4498</v>
      </c>
      <c r="G279" s="117" t="s">
        <v>3630</v>
      </c>
      <c r="H279" s="9" t="s">
        <v>4499</v>
      </c>
      <c r="I279" s="22" t="s">
        <v>4500</v>
      </c>
      <c r="J279" s="119" t="s">
        <v>4501</v>
      </c>
      <c r="K279" s="68"/>
      <c r="L279" s="68"/>
      <c r="M279" s="68"/>
      <c r="N279" s="68"/>
      <c r="O279" s="68"/>
      <c r="P279" s="68"/>
      <c r="Q279" s="68"/>
      <c r="R279" s="68"/>
      <c r="S279" s="68"/>
      <c r="T279" s="68"/>
      <c r="U279" s="68"/>
      <c r="V279" s="68"/>
      <c r="W279" s="68"/>
      <c r="X279" s="68"/>
      <c r="Y279" s="68"/>
      <c r="Z279" s="68"/>
    </row>
    <row r="280">
      <c r="A280" s="9" t="s">
        <v>3674</v>
      </c>
      <c r="B280" s="9" t="s">
        <v>2677</v>
      </c>
      <c r="C280" s="68"/>
      <c r="D280" s="68"/>
      <c r="E280" s="41"/>
      <c r="F280" s="116" t="s">
        <v>4502</v>
      </c>
      <c r="G280" s="117" t="s">
        <v>3630</v>
      </c>
      <c r="H280" s="9" t="s">
        <v>4503</v>
      </c>
      <c r="I280" s="22" t="s">
        <v>4504</v>
      </c>
      <c r="J280" s="119" t="s">
        <v>4505</v>
      </c>
      <c r="K280" s="68"/>
      <c r="L280" s="68"/>
      <c r="M280" s="68"/>
      <c r="N280" s="68"/>
      <c r="O280" s="68"/>
      <c r="P280" s="68"/>
      <c r="Q280" s="68"/>
      <c r="R280" s="68"/>
      <c r="S280" s="68"/>
      <c r="T280" s="68"/>
      <c r="U280" s="68"/>
      <c r="V280" s="68"/>
      <c r="W280" s="68"/>
      <c r="X280" s="68"/>
      <c r="Y280" s="68"/>
      <c r="Z280" s="68"/>
    </row>
    <row r="281">
      <c r="A281" s="9" t="s">
        <v>4506</v>
      </c>
      <c r="B281" s="9" t="s">
        <v>2789</v>
      </c>
      <c r="C281" s="68"/>
      <c r="D281" s="68"/>
      <c r="E281" s="41"/>
      <c r="F281" s="116" t="s">
        <v>4507</v>
      </c>
      <c r="G281" s="117" t="s">
        <v>3630</v>
      </c>
      <c r="H281" s="9" t="s">
        <v>4508</v>
      </c>
      <c r="I281" s="22" t="s">
        <v>4509</v>
      </c>
      <c r="J281" s="120" t="s">
        <v>4510</v>
      </c>
      <c r="K281" s="68"/>
      <c r="L281" s="68"/>
      <c r="M281" s="68"/>
      <c r="N281" s="68"/>
      <c r="O281" s="68"/>
      <c r="P281" s="68"/>
      <c r="Q281" s="68"/>
      <c r="R281" s="68"/>
      <c r="S281" s="68"/>
      <c r="T281" s="68"/>
      <c r="U281" s="68"/>
      <c r="V281" s="68"/>
      <c r="W281" s="68"/>
      <c r="X281" s="68"/>
      <c r="Y281" s="68"/>
      <c r="Z281" s="68"/>
    </row>
    <row r="282">
      <c r="A282" s="9" t="s">
        <v>4506</v>
      </c>
      <c r="B282" s="9" t="s">
        <v>2789</v>
      </c>
      <c r="C282" s="68"/>
      <c r="D282" s="68"/>
      <c r="E282" s="9" t="s">
        <v>4511</v>
      </c>
      <c r="F282" s="116" t="s">
        <v>4512</v>
      </c>
      <c r="G282" s="117" t="s">
        <v>3630</v>
      </c>
      <c r="H282" s="9" t="s">
        <v>4513</v>
      </c>
      <c r="I282" s="22"/>
      <c r="J282" s="120" t="s">
        <v>4514</v>
      </c>
      <c r="K282" s="68"/>
      <c r="L282" s="68"/>
      <c r="M282" s="68"/>
      <c r="N282" s="68"/>
      <c r="O282" s="68"/>
      <c r="P282" s="68"/>
      <c r="Q282" s="68"/>
      <c r="R282" s="68"/>
      <c r="S282" s="68"/>
      <c r="T282" s="68"/>
      <c r="U282" s="68"/>
      <c r="V282" s="68"/>
      <c r="W282" s="68"/>
      <c r="X282" s="68"/>
      <c r="Y282" s="68"/>
      <c r="Z282" s="68"/>
    </row>
    <row r="283">
      <c r="A283" s="9" t="s">
        <v>4506</v>
      </c>
      <c r="B283" s="9" t="s">
        <v>2789</v>
      </c>
      <c r="C283" s="68"/>
      <c r="D283" s="68"/>
      <c r="E283" s="9" t="s">
        <v>4511</v>
      </c>
      <c r="F283" s="116" t="s">
        <v>4515</v>
      </c>
      <c r="G283" s="117" t="s">
        <v>3630</v>
      </c>
      <c r="H283" s="9" t="s">
        <v>4516</v>
      </c>
      <c r="I283" s="22"/>
      <c r="J283" s="120" t="s">
        <v>4517</v>
      </c>
      <c r="K283" s="68"/>
      <c r="L283" s="68"/>
      <c r="M283" s="68"/>
      <c r="N283" s="68"/>
      <c r="O283" s="68"/>
      <c r="P283" s="68"/>
      <c r="Q283" s="68"/>
      <c r="R283" s="68"/>
      <c r="S283" s="68"/>
      <c r="T283" s="68"/>
      <c r="U283" s="68"/>
      <c r="V283" s="68"/>
      <c r="W283" s="68"/>
      <c r="X283" s="68"/>
      <c r="Y283" s="68"/>
      <c r="Z283" s="68"/>
    </row>
    <row r="284">
      <c r="A284" s="9" t="s">
        <v>4506</v>
      </c>
      <c r="B284" s="9" t="s">
        <v>2789</v>
      </c>
      <c r="C284" s="68"/>
      <c r="D284" s="68"/>
      <c r="E284" s="41"/>
      <c r="F284" s="116" t="s">
        <v>4518</v>
      </c>
      <c r="G284" s="117" t="s">
        <v>3630</v>
      </c>
      <c r="H284" s="9" t="s">
        <v>4519</v>
      </c>
      <c r="I284" s="66" t="s">
        <v>4520</v>
      </c>
      <c r="J284" s="119" t="s">
        <v>4521</v>
      </c>
      <c r="K284" s="68"/>
      <c r="L284" s="68"/>
      <c r="M284" s="68"/>
      <c r="N284" s="68"/>
      <c r="O284" s="68"/>
      <c r="P284" s="68"/>
      <c r="Q284" s="68"/>
      <c r="R284" s="68"/>
      <c r="S284" s="68"/>
      <c r="T284" s="68"/>
      <c r="U284" s="68"/>
      <c r="V284" s="68"/>
      <c r="W284" s="68"/>
      <c r="X284" s="68"/>
      <c r="Y284" s="68"/>
      <c r="Z284" s="68"/>
    </row>
    <row r="285">
      <c r="A285" s="9" t="s">
        <v>4506</v>
      </c>
      <c r="B285" s="9" t="s">
        <v>2789</v>
      </c>
      <c r="C285" s="68"/>
      <c r="D285" s="68"/>
      <c r="E285" s="9" t="s">
        <v>4522</v>
      </c>
      <c r="F285" s="116" t="s">
        <v>4523</v>
      </c>
      <c r="G285" s="117" t="s">
        <v>3630</v>
      </c>
      <c r="H285" s="9" t="s">
        <v>4524</v>
      </c>
      <c r="I285" s="118"/>
      <c r="J285" s="119" t="s">
        <v>4525</v>
      </c>
      <c r="K285" s="68"/>
      <c r="L285" s="68"/>
      <c r="M285" s="68"/>
      <c r="N285" s="68"/>
      <c r="O285" s="68"/>
      <c r="P285" s="68"/>
      <c r="Q285" s="68"/>
      <c r="R285" s="68"/>
      <c r="S285" s="68"/>
      <c r="T285" s="68"/>
      <c r="U285" s="68"/>
      <c r="V285" s="68"/>
      <c r="W285" s="68"/>
      <c r="X285" s="68"/>
      <c r="Y285" s="68"/>
      <c r="Z285" s="68"/>
    </row>
    <row r="286">
      <c r="A286" s="9" t="s">
        <v>4506</v>
      </c>
      <c r="B286" s="9" t="s">
        <v>2789</v>
      </c>
      <c r="C286" s="68"/>
      <c r="D286" s="68"/>
      <c r="E286" s="9" t="s">
        <v>4522</v>
      </c>
      <c r="F286" s="116" t="s">
        <v>4526</v>
      </c>
      <c r="G286" s="117" t="s">
        <v>3630</v>
      </c>
      <c r="H286" s="9" t="s">
        <v>4527</v>
      </c>
      <c r="I286" s="118"/>
      <c r="J286" s="120" t="s">
        <v>4528</v>
      </c>
      <c r="K286" s="68"/>
      <c r="L286" s="68"/>
      <c r="M286" s="68"/>
      <c r="N286" s="68"/>
      <c r="O286" s="68"/>
      <c r="P286" s="68"/>
      <c r="Q286" s="68"/>
      <c r="R286" s="68"/>
      <c r="S286" s="68"/>
      <c r="T286" s="68"/>
      <c r="U286" s="68"/>
      <c r="V286" s="68"/>
      <c r="W286" s="68"/>
      <c r="X286" s="68"/>
      <c r="Y286" s="68"/>
      <c r="Z286" s="68"/>
    </row>
    <row r="287">
      <c r="A287" s="9" t="s">
        <v>4506</v>
      </c>
      <c r="B287" s="9" t="s">
        <v>2789</v>
      </c>
      <c r="C287" s="68"/>
      <c r="D287" s="68"/>
      <c r="E287" s="41"/>
      <c r="F287" s="116" t="s">
        <v>4529</v>
      </c>
      <c r="G287" s="117" t="s">
        <v>3630</v>
      </c>
      <c r="H287" s="9" t="s">
        <v>4530</v>
      </c>
      <c r="I287" s="22" t="s">
        <v>4509</v>
      </c>
      <c r="J287" s="119" t="s">
        <v>4531</v>
      </c>
      <c r="K287" s="68"/>
      <c r="L287" s="68"/>
      <c r="M287" s="68"/>
      <c r="N287" s="68"/>
      <c r="O287" s="68"/>
      <c r="P287" s="68"/>
      <c r="Q287" s="68"/>
      <c r="R287" s="68"/>
      <c r="S287" s="68"/>
      <c r="T287" s="68"/>
      <c r="U287" s="68"/>
      <c r="V287" s="68"/>
      <c r="W287" s="68"/>
      <c r="X287" s="68"/>
      <c r="Y287" s="68"/>
      <c r="Z287" s="68"/>
    </row>
    <row r="288">
      <c r="A288" s="9" t="s">
        <v>4506</v>
      </c>
      <c r="B288" s="9" t="s">
        <v>2789</v>
      </c>
      <c r="C288" s="68"/>
      <c r="D288" s="68"/>
      <c r="E288" s="9" t="s">
        <v>4532</v>
      </c>
      <c r="F288" s="116" t="s">
        <v>4533</v>
      </c>
      <c r="G288" s="117" t="s">
        <v>3630</v>
      </c>
      <c r="H288" s="9" t="s">
        <v>4534</v>
      </c>
      <c r="I288" s="22"/>
      <c r="J288" s="119" t="s">
        <v>4535</v>
      </c>
      <c r="K288" s="68"/>
      <c r="L288" s="68"/>
      <c r="M288" s="68"/>
      <c r="N288" s="68"/>
      <c r="O288" s="68"/>
      <c r="P288" s="68"/>
      <c r="Q288" s="68"/>
      <c r="R288" s="68"/>
      <c r="S288" s="68"/>
      <c r="T288" s="68"/>
      <c r="U288" s="68"/>
      <c r="V288" s="68"/>
      <c r="W288" s="68"/>
      <c r="X288" s="68"/>
      <c r="Y288" s="68"/>
      <c r="Z288" s="68"/>
    </row>
    <row r="289">
      <c r="A289" s="9" t="s">
        <v>4506</v>
      </c>
      <c r="B289" s="9" t="s">
        <v>2789</v>
      </c>
      <c r="C289" s="68"/>
      <c r="D289" s="68"/>
      <c r="E289" s="9" t="s">
        <v>4532</v>
      </c>
      <c r="F289" s="116" t="s">
        <v>4536</v>
      </c>
      <c r="G289" s="117" t="s">
        <v>3630</v>
      </c>
      <c r="H289" s="9" t="s">
        <v>4537</v>
      </c>
      <c r="I289" s="22" t="s">
        <v>4538</v>
      </c>
      <c r="J289" s="120" t="s">
        <v>4539</v>
      </c>
      <c r="K289" s="68"/>
      <c r="L289" s="68"/>
      <c r="M289" s="68"/>
      <c r="N289" s="68"/>
      <c r="O289" s="68"/>
      <c r="P289" s="68"/>
      <c r="Q289" s="68"/>
      <c r="R289" s="68"/>
      <c r="S289" s="68"/>
      <c r="T289" s="68"/>
      <c r="U289" s="68"/>
      <c r="V289" s="68"/>
      <c r="W289" s="68"/>
      <c r="X289" s="68"/>
      <c r="Y289" s="68"/>
      <c r="Z289" s="68"/>
    </row>
    <row r="290" ht="107.25" customHeight="1">
      <c r="A290" s="9" t="s">
        <v>4540</v>
      </c>
      <c r="B290" s="9" t="s">
        <v>3247</v>
      </c>
      <c r="C290" s="68"/>
      <c r="D290" s="68"/>
      <c r="E290" s="41"/>
      <c r="F290" s="116" t="s">
        <v>4541</v>
      </c>
      <c r="G290" s="117" t="s">
        <v>3630</v>
      </c>
      <c r="H290" s="9" t="s">
        <v>4542</v>
      </c>
      <c r="I290" s="68"/>
      <c r="J290" s="120" t="s">
        <v>4543</v>
      </c>
      <c r="K290" s="68"/>
      <c r="L290" s="68"/>
      <c r="M290" s="68"/>
      <c r="N290" s="68"/>
      <c r="O290" s="68"/>
      <c r="P290" s="68"/>
      <c r="Q290" s="68"/>
      <c r="R290" s="68"/>
      <c r="S290" s="68"/>
      <c r="T290" s="68"/>
      <c r="U290" s="68"/>
      <c r="V290" s="68"/>
      <c r="W290" s="68"/>
      <c r="X290" s="68"/>
      <c r="Y290" s="68"/>
      <c r="Z290" s="68"/>
    </row>
    <row r="291">
      <c r="A291" s="9" t="s">
        <v>4540</v>
      </c>
      <c r="B291" s="9" t="s">
        <v>3247</v>
      </c>
      <c r="C291" s="68"/>
      <c r="D291" s="68"/>
      <c r="E291" s="41"/>
      <c r="F291" s="116" t="s">
        <v>4544</v>
      </c>
      <c r="G291" s="117" t="s">
        <v>3630</v>
      </c>
      <c r="H291" s="9" t="s">
        <v>4545</v>
      </c>
      <c r="I291" s="68"/>
      <c r="J291" s="120" t="s">
        <v>4546</v>
      </c>
      <c r="K291" s="68"/>
      <c r="L291" s="68"/>
      <c r="M291" s="68"/>
      <c r="N291" s="68"/>
      <c r="O291" s="68"/>
      <c r="P291" s="68"/>
      <c r="Q291" s="68"/>
      <c r="R291" s="68"/>
      <c r="S291" s="68"/>
      <c r="T291" s="68"/>
      <c r="U291" s="68"/>
      <c r="V291" s="68"/>
      <c r="W291" s="68"/>
      <c r="X291" s="68"/>
      <c r="Y291" s="68"/>
      <c r="Z291" s="68"/>
    </row>
    <row r="292">
      <c r="A292" s="9" t="s">
        <v>4540</v>
      </c>
      <c r="B292" s="9" t="s">
        <v>3247</v>
      </c>
      <c r="C292" s="68"/>
      <c r="D292" s="68"/>
      <c r="E292" s="41"/>
      <c r="F292" s="116" t="s">
        <v>4547</v>
      </c>
      <c r="G292" s="117" t="s">
        <v>3630</v>
      </c>
      <c r="H292" s="9" t="s">
        <v>4548</v>
      </c>
      <c r="I292" s="68"/>
      <c r="J292" s="120" t="s">
        <v>4549</v>
      </c>
      <c r="K292" s="68"/>
      <c r="L292" s="68"/>
      <c r="M292" s="68"/>
      <c r="N292" s="68"/>
      <c r="O292" s="68"/>
      <c r="P292" s="68"/>
      <c r="Q292" s="68"/>
      <c r="R292" s="68"/>
      <c r="S292" s="68"/>
      <c r="T292" s="68"/>
      <c r="U292" s="68"/>
      <c r="V292" s="68"/>
      <c r="W292" s="68"/>
      <c r="X292" s="68"/>
      <c r="Y292" s="68"/>
      <c r="Z292" s="68"/>
    </row>
    <row r="293">
      <c r="A293" s="9" t="s">
        <v>4540</v>
      </c>
      <c r="B293" s="9" t="s">
        <v>3247</v>
      </c>
      <c r="C293" s="68"/>
      <c r="D293" s="68"/>
      <c r="E293" s="41"/>
      <c r="F293" s="116" t="s">
        <v>4550</v>
      </c>
      <c r="G293" s="117" t="s">
        <v>3630</v>
      </c>
      <c r="H293" s="9" t="s">
        <v>4551</v>
      </c>
      <c r="I293" s="68"/>
      <c r="J293" s="119" t="s">
        <v>4552</v>
      </c>
      <c r="K293" s="68"/>
      <c r="L293" s="68"/>
      <c r="M293" s="68"/>
      <c r="N293" s="68"/>
      <c r="O293" s="68"/>
      <c r="P293" s="68"/>
      <c r="Q293" s="68"/>
      <c r="R293" s="68"/>
      <c r="S293" s="68"/>
      <c r="T293" s="68"/>
      <c r="U293" s="68"/>
      <c r="V293" s="68"/>
      <c r="W293" s="68"/>
      <c r="X293" s="68"/>
      <c r="Y293" s="68"/>
      <c r="Z293" s="68"/>
    </row>
    <row r="294">
      <c r="A294" s="9" t="s">
        <v>4553</v>
      </c>
      <c r="B294" s="9" t="s">
        <v>3247</v>
      </c>
      <c r="C294" s="68"/>
      <c r="D294" s="68"/>
      <c r="E294" s="41"/>
      <c r="F294" s="116" t="s">
        <v>4554</v>
      </c>
      <c r="G294" s="117" t="s">
        <v>3630</v>
      </c>
      <c r="H294" s="9" t="s">
        <v>4555</v>
      </c>
      <c r="I294" s="68"/>
      <c r="J294" s="120" t="s">
        <v>4556</v>
      </c>
      <c r="K294" s="68"/>
      <c r="L294" s="68"/>
      <c r="M294" s="68"/>
      <c r="N294" s="68"/>
      <c r="O294" s="68"/>
      <c r="P294" s="68"/>
      <c r="Q294" s="68"/>
      <c r="R294" s="68"/>
      <c r="S294" s="68"/>
      <c r="T294" s="68"/>
      <c r="U294" s="68"/>
      <c r="V294" s="68"/>
      <c r="W294" s="68"/>
      <c r="X294" s="68"/>
      <c r="Y294" s="68"/>
      <c r="Z294" s="68"/>
    </row>
    <row r="295">
      <c r="A295" s="9" t="s">
        <v>4553</v>
      </c>
      <c r="B295" s="9" t="s">
        <v>3247</v>
      </c>
      <c r="C295" s="68"/>
      <c r="D295" s="68"/>
      <c r="E295" s="41"/>
      <c r="F295" s="116" t="s">
        <v>4557</v>
      </c>
      <c r="G295" s="117" t="s">
        <v>3630</v>
      </c>
      <c r="H295" s="9" t="s">
        <v>4558</v>
      </c>
      <c r="I295" s="68"/>
      <c r="J295" s="120" t="s">
        <v>4559</v>
      </c>
      <c r="K295" s="68"/>
      <c r="L295" s="68"/>
      <c r="M295" s="68"/>
      <c r="N295" s="68"/>
      <c r="O295" s="68"/>
      <c r="P295" s="68"/>
      <c r="Q295" s="68"/>
      <c r="R295" s="68"/>
      <c r="S295" s="68"/>
      <c r="T295" s="68"/>
      <c r="U295" s="68"/>
      <c r="V295" s="68"/>
      <c r="W295" s="68"/>
      <c r="X295" s="68"/>
      <c r="Y295" s="68"/>
      <c r="Z295" s="68"/>
    </row>
    <row r="296">
      <c r="A296" s="9" t="s">
        <v>4553</v>
      </c>
      <c r="B296" s="9" t="s">
        <v>3247</v>
      </c>
      <c r="C296" s="68"/>
      <c r="D296" s="68"/>
      <c r="E296" s="41"/>
      <c r="F296" s="116" t="s">
        <v>4560</v>
      </c>
      <c r="G296" s="117" t="s">
        <v>3630</v>
      </c>
      <c r="H296" s="9" t="s">
        <v>4561</v>
      </c>
      <c r="I296" s="68"/>
      <c r="J296" s="120" t="s">
        <v>4562</v>
      </c>
      <c r="K296" s="68"/>
      <c r="L296" s="68"/>
      <c r="M296" s="68"/>
      <c r="N296" s="68"/>
      <c r="O296" s="68"/>
      <c r="P296" s="68"/>
      <c r="Q296" s="68"/>
      <c r="R296" s="68"/>
      <c r="S296" s="68"/>
      <c r="T296" s="68"/>
      <c r="U296" s="68"/>
      <c r="V296" s="68"/>
      <c r="W296" s="68"/>
      <c r="X296" s="68"/>
      <c r="Y296" s="68"/>
      <c r="Z296" s="68"/>
    </row>
    <row r="297">
      <c r="A297" s="9" t="s">
        <v>4553</v>
      </c>
      <c r="B297" s="9" t="s">
        <v>3247</v>
      </c>
      <c r="C297" s="68"/>
      <c r="D297" s="68"/>
      <c r="E297" s="41"/>
      <c r="F297" s="116" t="s">
        <v>4563</v>
      </c>
      <c r="G297" s="117" t="s">
        <v>3630</v>
      </c>
      <c r="H297" s="9" t="s">
        <v>4564</v>
      </c>
      <c r="I297" s="68"/>
      <c r="J297" s="119" t="s">
        <v>4565</v>
      </c>
      <c r="K297" s="68"/>
      <c r="L297" s="68"/>
      <c r="M297" s="68"/>
      <c r="N297" s="68"/>
      <c r="O297" s="68"/>
      <c r="P297" s="68"/>
      <c r="Q297" s="68"/>
      <c r="R297" s="68"/>
      <c r="S297" s="68"/>
      <c r="T297" s="68"/>
      <c r="U297" s="68"/>
      <c r="V297" s="68"/>
      <c r="W297" s="68"/>
      <c r="X297" s="68"/>
      <c r="Y297" s="68"/>
      <c r="Z297" s="68"/>
    </row>
    <row r="298">
      <c r="A298" s="9" t="s">
        <v>4566</v>
      </c>
      <c r="B298" s="9" t="s">
        <v>3247</v>
      </c>
      <c r="C298" s="68"/>
      <c r="D298" s="68"/>
      <c r="E298" s="41"/>
      <c r="F298" s="116" t="s">
        <v>4567</v>
      </c>
      <c r="G298" s="117" t="s">
        <v>3630</v>
      </c>
      <c r="H298" s="9" t="s">
        <v>4568</v>
      </c>
      <c r="I298" s="68"/>
      <c r="J298" s="120" t="s">
        <v>4569</v>
      </c>
      <c r="K298" s="68"/>
      <c r="L298" s="68"/>
      <c r="M298" s="68"/>
      <c r="N298" s="68"/>
      <c r="O298" s="68"/>
      <c r="P298" s="68"/>
      <c r="Q298" s="68"/>
      <c r="R298" s="68"/>
      <c r="S298" s="68"/>
      <c r="T298" s="68"/>
      <c r="U298" s="68"/>
      <c r="V298" s="68"/>
      <c r="W298" s="68"/>
      <c r="X298" s="68"/>
      <c r="Y298" s="68"/>
      <c r="Z298" s="68"/>
    </row>
    <row r="299">
      <c r="A299" s="9" t="s">
        <v>4566</v>
      </c>
      <c r="B299" s="9" t="s">
        <v>3247</v>
      </c>
      <c r="C299" s="68"/>
      <c r="D299" s="68"/>
      <c r="E299" s="41"/>
      <c r="F299" s="116" t="s">
        <v>4570</v>
      </c>
      <c r="G299" s="117" t="s">
        <v>3630</v>
      </c>
      <c r="H299" s="9" t="s">
        <v>4571</v>
      </c>
      <c r="I299" s="68"/>
      <c r="J299" s="120" t="s">
        <v>4572</v>
      </c>
      <c r="K299" s="68"/>
      <c r="L299" s="68"/>
      <c r="M299" s="68"/>
      <c r="N299" s="68"/>
      <c r="O299" s="68"/>
      <c r="P299" s="68"/>
      <c r="Q299" s="68"/>
      <c r="R299" s="68"/>
      <c r="S299" s="68"/>
      <c r="T299" s="68"/>
      <c r="U299" s="68"/>
      <c r="V299" s="68"/>
      <c r="W299" s="68"/>
      <c r="X299" s="68"/>
      <c r="Y299" s="68"/>
      <c r="Z299" s="68"/>
    </row>
    <row r="300">
      <c r="A300" s="9" t="s">
        <v>4566</v>
      </c>
      <c r="B300" s="9" t="s">
        <v>3247</v>
      </c>
      <c r="C300" s="68"/>
      <c r="D300" s="68"/>
      <c r="E300" s="41"/>
      <c r="F300" s="116" t="s">
        <v>4573</v>
      </c>
      <c r="G300" s="117" t="s">
        <v>3630</v>
      </c>
      <c r="H300" s="9" t="s">
        <v>4574</v>
      </c>
      <c r="I300" s="68"/>
      <c r="J300" s="120" t="s">
        <v>4575</v>
      </c>
      <c r="K300" s="68"/>
      <c r="L300" s="68"/>
      <c r="M300" s="68"/>
      <c r="N300" s="68"/>
      <c r="O300" s="68"/>
      <c r="P300" s="68"/>
      <c r="Q300" s="68"/>
      <c r="R300" s="68"/>
      <c r="S300" s="68"/>
      <c r="T300" s="68"/>
      <c r="U300" s="68"/>
      <c r="V300" s="68"/>
      <c r="W300" s="68"/>
      <c r="X300" s="68"/>
      <c r="Y300" s="68"/>
      <c r="Z300" s="68"/>
    </row>
    <row r="301">
      <c r="A301" s="9" t="s">
        <v>4566</v>
      </c>
      <c r="B301" s="9" t="s">
        <v>3247</v>
      </c>
      <c r="C301" s="68"/>
      <c r="D301" s="68"/>
      <c r="E301" s="41"/>
      <c r="F301" s="116" t="s">
        <v>4576</v>
      </c>
      <c r="G301" s="117" t="s">
        <v>3630</v>
      </c>
      <c r="H301" s="9" t="s">
        <v>4577</v>
      </c>
      <c r="I301" s="68"/>
      <c r="J301" s="119" t="s">
        <v>4578</v>
      </c>
      <c r="K301" s="68"/>
      <c r="L301" s="68"/>
      <c r="M301" s="68"/>
      <c r="N301" s="68"/>
      <c r="O301" s="68"/>
      <c r="P301" s="68"/>
      <c r="Q301" s="68"/>
      <c r="R301" s="68"/>
      <c r="S301" s="68"/>
      <c r="T301" s="68"/>
      <c r="U301" s="68"/>
      <c r="V301" s="68"/>
      <c r="W301" s="68"/>
      <c r="X301" s="68"/>
      <c r="Y301" s="68"/>
      <c r="Z301" s="68"/>
    </row>
    <row r="302" ht="233.25" customHeight="1">
      <c r="A302" s="9" t="s">
        <v>4579</v>
      </c>
      <c r="B302" s="9" t="s">
        <v>3260</v>
      </c>
      <c r="C302" s="68"/>
      <c r="D302" s="68"/>
      <c r="E302" s="41"/>
      <c r="F302" s="116" t="s">
        <v>4580</v>
      </c>
      <c r="G302" s="117" t="s">
        <v>3630</v>
      </c>
      <c r="H302" s="9" t="s">
        <v>4581</v>
      </c>
      <c r="I302" s="68"/>
      <c r="J302" s="120" t="s">
        <v>4582</v>
      </c>
      <c r="K302" s="68"/>
      <c r="L302" s="68"/>
      <c r="M302" s="68"/>
      <c r="N302" s="68"/>
      <c r="O302" s="68"/>
      <c r="P302" s="68"/>
      <c r="Q302" s="68"/>
      <c r="R302" s="68"/>
      <c r="S302" s="68"/>
      <c r="T302" s="68"/>
      <c r="U302" s="68"/>
      <c r="V302" s="68"/>
      <c r="W302" s="68"/>
      <c r="X302" s="68"/>
      <c r="Y302" s="68"/>
      <c r="Z302" s="68"/>
    </row>
    <row r="303" ht="90.0" customHeight="1">
      <c r="A303" s="9" t="s">
        <v>4579</v>
      </c>
      <c r="B303" s="9" t="s">
        <v>3260</v>
      </c>
      <c r="C303" s="68"/>
      <c r="D303" s="68"/>
      <c r="E303" s="41"/>
      <c r="F303" s="116" t="s">
        <v>4583</v>
      </c>
      <c r="G303" s="117" t="s">
        <v>3630</v>
      </c>
      <c r="H303" s="9" t="s">
        <v>4584</v>
      </c>
      <c r="I303" s="68"/>
      <c r="J303" s="120" t="s">
        <v>4585</v>
      </c>
      <c r="K303" s="68"/>
      <c r="L303" s="68"/>
      <c r="M303" s="68"/>
      <c r="N303" s="68"/>
      <c r="O303" s="68"/>
      <c r="P303" s="68"/>
      <c r="Q303" s="68"/>
      <c r="R303" s="68"/>
      <c r="S303" s="68"/>
      <c r="T303" s="68"/>
      <c r="U303" s="68"/>
      <c r="V303" s="68"/>
      <c r="W303" s="68"/>
      <c r="X303" s="68"/>
      <c r="Y303" s="68"/>
      <c r="Z303" s="68"/>
    </row>
    <row r="304" ht="90.0" customHeight="1">
      <c r="A304" s="9" t="s">
        <v>4579</v>
      </c>
      <c r="B304" s="9" t="s">
        <v>3260</v>
      </c>
      <c r="C304" s="68"/>
      <c r="D304" s="68"/>
      <c r="E304" s="41"/>
      <c r="F304" s="116" t="s">
        <v>4586</v>
      </c>
      <c r="G304" s="117" t="s">
        <v>3630</v>
      </c>
      <c r="H304" s="9" t="s">
        <v>4587</v>
      </c>
      <c r="I304" s="68"/>
      <c r="J304" s="120" t="s">
        <v>4588</v>
      </c>
      <c r="K304" s="68"/>
      <c r="L304" s="68"/>
      <c r="M304" s="68"/>
      <c r="N304" s="68"/>
      <c r="O304" s="68"/>
      <c r="P304" s="68"/>
      <c r="Q304" s="68"/>
      <c r="R304" s="68"/>
      <c r="S304" s="68"/>
      <c r="T304" s="68"/>
      <c r="U304" s="68"/>
      <c r="V304" s="68"/>
      <c r="W304" s="68"/>
      <c r="X304" s="68"/>
      <c r="Y304" s="68"/>
      <c r="Z304" s="68"/>
    </row>
    <row r="305" ht="90.0" customHeight="1">
      <c r="A305" s="9" t="s">
        <v>4579</v>
      </c>
      <c r="B305" s="9" t="s">
        <v>3260</v>
      </c>
      <c r="C305" s="68"/>
      <c r="D305" s="68"/>
      <c r="E305" s="41"/>
      <c r="F305" s="116" t="s">
        <v>4589</v>
      </c>
      <c r="G305" s="117" t="s">
        <v>3630</v>
      </c>
      <c r="H305" s="9" t="s">
        <v>4590</v>
      </c>
      <c r="I305" s="68"/>
      <c r="J305" s="120" t="s">
        <v>4591</v>
      </c>
      <c r="K305" s="68"/>
      <c r="L305" s="68"/>
      <c r="M305" s="68"/>
      <c r="N305" s="68"/>
      <c r="O305" s="68"/>
      <c r="P305" s="68"/>
      <c r="Q305" s="68"/>
      <c r="R305" s="68"/>
      <c r="S305" s="68"/>
      <c r="T305" s="68"/>
      <c r="U305" s="68"/>
      <c r="V305" s="68"/>
      <c r="W305" s="68"/>
      <c r="X305" s="68"/>
      <c r="Y305" s="68"/>
      <c r="Z305" s="68"/>
    </row>
    <row r="306" ht="90.0" customHeight="1">
      <c r="A306" s="9" t="s">
        <v>4579</v>
      </c>
      <c r="B306" s="9" t="s">
        <v>3260</v>
      </c>
      <c r="C306" s="68"/>
      <c r="D306" s="68"/>
      <c r="E306" s="41"/>
      <c r="F306" s="116" t="s">
        <v>4592</v>
      </c>
      <c r="G306" s="117" t="s">
        <v>3630</v>
      </c>
      <c r="H306" s="9" t="s">
        <v>4593</v>
      </c>
      <c r="I306" s="68"/>
      <c r="J306" s="120" t="s">
        <v>4594</v>
      </c>
      <c r="K306" s="68"/>
      <c r="L306" s="68"/>
      <c r="M306" s="68"/>
      <c r="N306" s="68"/>
      <c r="O306" s="68"/>
      <c r="P306" s="68"/>
      <c r="Q306" s="68"/>
      <c r="R306" s="68"/>
      <c r="S306" s="68"/>
      <c r="T306" s="68"/>
      <c r="U306" s="68"/>
      <c r="V306" s="68"/>
      <c r="W306" s="68"/>
      <c r="X306" s="68"/>
      <c r="Y306" s="68"/>
      <c r="Z306" s="68"/>
    </row>
    <row r="307" ht="90.0" customHeight="1">
      <c r="A307" s="9" t="s">
        <v>4579</v>
      </c>
      <c r="B307" s="9" t="s">
        <v>3260</v>
      </c>
      <c r="C307" s="68"/>
      <c r="D307" s="68"/>
      <c r="E307" s="41"/>
      <c r="F307" s="116" t="s">
        <v>4595</v>
      </c>
      <c r="G307" s="117" t="s">
        <v>3630</v>
      </c>
      <c r="H307" s="9" t="s">
        <v>4596</v>
      </c>
      <c r="I307" s="68"/>
      <c r="J307" s="119" t="s">
        <v>4597</v>
      </c>
      <c r="K307" s="68"/>
      <c r="L307" s="68"/>
      <c r="M307" s="68"/>
      <c r="N307" s="68"/>
      <c r="O307" s="68"/>
      <c r="P307" s="68"/>
      <c r="Q307" s="68"/>
      <c r="R307" s="68"/>
      <c r="S307" s="68"/>
      <c r="T307" s="68"/>
      <c r="U307" s="68"/>
      <c r="V307" s="68"/>
      <c r="W307" s="68"/>
      <c r="X307" s="68"/>
      <c r="Y307" s="68"/>
      <c r="Z307" s="68"/>
    </row>
    <row r="308" ht="112.5" customHeight="1">
      <c r="A308" s="9" t="s">
        <v>4598</v>
      </c>
      <c r="B308" s="9" t="s">
        <v>3260</v>
      </c>
      <c r="C308" s="68"/>
      <c r="D308" s="68"/>
      <c r="E308" s="41"/>
      <c r="F308" s="116" t="s">
        <v>4599</v>
      </c>
      <c r="G308" s="117" t="s">
        <v>3630</v>
      </c>
      <c r="H308" s="9" t="s">
        <v>4600</v>
      </c>
      <c r="I308" s="68"/>
      <c r="J308" s="120" t="s">
        <v>4601</v>
      </c>
      <c r="K308" s="68"/>
      <c r="L308" s="68"/>
      <c r="M308" s="68"/>
      <c r="N308" s="68"/>
      <c r="O308" s="68"/>
      <c r="P308" s="68"/>
      <c r="Q308" s="68"/>
      <c r="R308" s="68"/>
      <c r="S308" s="68"/>
      <c r="T308" s="68"/>
      <c r="U308" s="68"/>
      <c r="V308" s="68"/>
      <c r="W308" s="68"/>
      <c r="X308" s="68"/>
      <c r="Y308" s="68"/>
      <c r="Z308" s="68"/>
    </row>
    <row r="309" ht="112.5" customHeight="1">
      <c r="A309" s="9" t="s">
        <v>4598</v>
      </c>
      <c r="B309" s="9" t="s">
        <v>3260</v>
      </c>
      <c r="C309" s="68"/>
      <c r="D309" s="68"/>
      <c r="E309" s="41"/>
      <c r="F309" s="116" t="s">
        <v>4602</v>
      </c>
      <c r="G309" s="117" t="s">
        <v>3630</v>
      </c>
      <c r="H309" s="9" t="s">
        <v>4603</v>
      </c>
      <c r="I309" s="68"/>
      <c r="J309" s="120" t="s">
        <v>4604</v>
      </c>
      <c r="K309" s="68"/>
      <c r="L309" s="68"/>
      <c r="M309" s="68"/>
      <c r="N309" s="68"/>
      <c r="O309" s="68"/>
      <c r="P309" s="68"/>
      <c r="Q309" s="68"/>
      <c r="R309" s="68"/>
      <c r="S309" s="68"/>
      <c r="T309" s="68"/>
      <c r="U309" s="68"/>
      <c r="V309" s="68"/>
      <c r="W309" s="68"/>
      <c r="X309" s="68"/>
      <c r="Y309" s="68"/>
      <c r="Z309" s="68"/>
    </row>
    <row r="310" ht="112.5" customHeight="1">
      <c r="A310" s="9" t="s">
        <v>4598</v>
      </c>
      <c r="B310" s="9" t="s">
        <v>3260</v>
      </c>
      <c r="C310" s="68"/>
      <c r="D310" s="68"/>
      <c r="E310" s="41"/>
      <c r="F310" s="116" t="s">
        <v>4605</v>
      </c>
      <c r="G310" s="117" t="s">
        <v>3630</v>
      </c>
      <c r="H310" s="9" t="s">
        <v>4606</v>
      </c>
      <c r="I310" s="68"/>
      <c r="J310" s="120" t="s">
        <v>4607</v>
      </c>
      <c r="K310" s="68"/>
      <c r="L310" s="68"/>
      <c r="M310" s="68"/>
      <c r="N310" s="68"/>
      <c r="O310" s="68"/>
      <c r="P310" s="68"/>
      <c r="Q310" s="68"/>
      <c r="R310" s="68"/>
      <c r="S310" s="68"/>
      <c r="T310" s="68"/>
      <c r="U310" s="68"/>
      <c r="V310" s="68"/>
      <c r="W310" s="68"/>
      <c r="X310" s="68"/>
      <c r="Y310" s="68"/>
      <c r="Z310" s="68"/>
    </row>
    <row r="311" ht="112.5" customHeight="1">
      <c r="A311" s="9" t="s">
        <v>4598</v>
      </c>
      <c r="B311" s="9" t="s">
        <v>3260</v>
      </c>
      <c r="C311" s="68"/>
      <c r="D311" s="68"/>
      <c r="E311" s="41"/>
      <c r="F311" s="116" t="s">
        <v>4608</v>
      </c>
      <c r="G311" s="117" t="s">
        <v>3630</v>
      </c>
      <c r="H311" s="9" t="s">
        <v>4609</v>
      </c>
      <c r="I311" s="68"/>
      <c r="J311" s="120" t="s">
        <v>4610</v>
      </c>
      <c r="K311" s="68"/>
      <c r="L311" s="68"/>
      <c r="M311" s="68"/>
      <c r="N311" s="68"/>
      <c r="O311" s="68"/>
      <c r="P311" s="68"/>
      <c r="Q311" s="68"/>
      <c r="R311" s="68"/>
      <c r="S311" s="68"/>
      <c r="T311" s="68"/>
      <c r="U311" s="68"/>
      <c r="V311" s="68"/>
      <c r="W311" s="68"/>
      <c r="X311" s="68"/>
      <c r="Y311" s="68"/>
      <c r="Z311" s="68"/>
    </row>
    <row r="312" ht="112.5" customHeight="1">
      <c r="A312" s="9" t="s">
        <v>4598</v>
      </c>
      <c r="B312" s="9" t="s">
        <v>3260</v>
      </c>
      <c r="C312" s="68"/>
      <c r="D312" s="68"/>
      <c r="E312" s="41"/>
      <c r="F312" s="116" t="s">
        <v>4611</v>
      </c>
      <c r="G312" s="117" t="s">
        <v>3630</v>
      </c>
      <c r="H312" s="9" t="s">
        <v>4612</v>
      </c>
      <c r="I312" s="68"/>
      <c r="J312" s="120" t="s">
        <v>4613</v>
      </c>
      <c r="K312" s="68"/>
      <c r="L312" s="68"/>
      <c r="M312" s="68"/>
      <c r="N312" s="68"/>
      <c r="O312" s="68"/>
      <c r="P312" s="68"/>
      <c r="Q312" s="68"/>
      <c r="R312" s="68"/>
      <c r="S312" s="68"/>
      <c r="T312" s="68"/>
      <c r="U312" s="68"/>
      <c r="V312" s="68"/>
      <c r="W312" s="68"/>
      <c r="X312" s="68"/>
      <c r="Y312" s="68"/>
      <c r="Z312" s="68"/>
    </row>
    <row r="313" ht="112.5" customHeight="1">
      <c r="A313" s="9" t="s">
        <v>4598</v>
      </c>
      <c r="B313" s="9" t="s">
        <v>3260</v>
      </c>
      <c r="C313" s="68"/>
      <c r="D313" s="68"/>
      <c r="E313" s="41"/>
      <c r="F313" s="116" t="s">
        <v>4614</v>
      </c>
      <c r="G313" s="117" t="s">
        <v>3630</v>
      </c>
      <c r="H313" s="9" t="s">
        <v>4615</v>
      </c>
      <c r="I313" s="68"/>
      <c r="J313" s="119" t="s">
        <v>4616</v>
      </c>
      <c r="K313" s="68"/>
      <c r="L313" s="68"/>
      <c r="M313" s="68"/>
      <c r="N313" s="68"/>
      <c r="O313" s="68"/>
      <c r="P313" s="68"/>
      <c r="Q313" s="68"/>
      <c r="R313" s="68"/>
      <c r="S313" s="68"/>
      <c r="T313" s="68"/>
      <c r="U313" s="68"/>
      <c r="V313" s="68"/>
      <c r="W313" s="68"/>
      <c r="X313" s="68"/>
      <c r="Y313" s="68"/>
      <c r="Z313" s="68"/>
    </row>
    <row r="314" ht="112.5" customHeight="1">
      <c r="A314" s="9" t="s">
        <v>4617</v>
      </c>
      <c r="B314" s="9" t="s">
        <v>3260</v>
      </c>
      <c r="C314" s="68"/>
      <c r="D314" s="68"/>
      <c r="E314" s="41"/>
      <c r="F314" s="116" t="s">
        <v>4618</v>
      </c>
      <c r="G314" s="117" t="s">
        <v>3630</v>
      </c>
      <c r="H314" s="9" t="s">
        <v>4619</v>
      </c>
      <c r="I314" s="68"/>
      <c r="J314" s="120" t="s">
        <v>4620</v>
      </c>
      <c r="K314" s="68"/>
      <c r="L314" s="68"/>
      <c r="M314" s="68"/>
      <c r="N314" s="68"/>
      <c r="O314" s="68"/>
      <c r="P314" s="68"/>
      <c r="Q314" s="68"/>
      <c r="R314" s="68"/>
      <c r="S314" s="68"/>
      <c r="T314" s="68"/>
      <c r="U314" s="68"/>
      <c r="V314" s="68"/>
      <c r="W314" s="68"/>
      <c r="X314" s="68"/>
      <c r="Y314" s="68"/>
      <c r="Z314" s="68"/>
    </row>
    <row r="315" ht="90.0" customHeight="1">
      <c r="A315" s="9" t="s">
        <v>4617</v>
      </c>
      <c r="B315" s="9" t="s">
        <v>3260</v>
      </c>
      <c r="C315" s="68"/>
      <c r="D315" s="68"/>
      <c r="E315" s="41"/>
      <c r="F315" s="116" t="s">
        <v>4621</v>
      </c>
      <c r="G315" s="117" t="s">
        <v>3630</v>
      </c>
      <c r="H315" s="9" t="s">
        <v>4622</v>
      </c>
      <c r="I315" s="68"/>
      <c r="J315" s="120" t="s">
        <v>4623</v>
      </c>
      <c r="K315" s="68"/>
      <c r="L315" s="68"/>
      <c r="M315" s="68"/>
      <c r="N315" s="68"/>
      <c r="O315" s="68"/>
      <c r="P315" s="68"/>
      <c r="Q315" s="68"/>
      <c r="R315" s="68"/>
      <c r="S315" s="68"/>
      <c r="T315" s="68"/>
      <c r="U315" s="68"/>
      <c r="V315" s="68"/>
      <c r="W315" s="68"/>
      <c r="X315" s="68"/>
      <c r="Y315" s="68"/>
      <c r="Z315" s="68"/>
    </row>
    <row r="316" ht="90.0" customHeight="1">
      <c r="A316" s="9" t="s">
        <v>4617</v>
      </c>
      <c r="B316" s="9" t="s">
        <v>3260</v>
      </c>
      <c r="C316" s="68"/>
      <c r="D316" s="68"/>
      <c r="E316" s="41"/>
      <c r="F316" s="116" t="s">
        <v>4624</v>
      </c>
      <c r="G316" s="117" t="s">
        <v>3630</v>
      </c>
      <c r="H316" s="9" t="s">
        <v>4625</v>
      </c>
      <c r="I316" s="68"/>
      <c r="J316" s="120" t="s">
        <v>4626</v>
      </c>
      <c r="K316" s="68"/>
      <c r="L316" s="68"/>
      <c r="M316" s="68"/>
      <c r="N316" s="68"/>
      <c r="O316" s="68"/>
      <c r="P316" s="68"/>
      <c r="Q316" s="68"/>
      <c r="R316" s="68"/>
      <c r="S316" s="68"/>
      <c r="T316" s="68"/>
      <c r="U316" s="68"/>
      <c r="V316" s="68"/>
      <c r="W316" s="68"/>
      <c r="X316" s="68"/>
      <c r="Y316" s="68"/>
      <c r="Z316" s="68"/>
    </row>
    <row r="317" ht="90.0" customHeight="1">
      <c r="A317" s="9" t="s">
        <v>4617</v>
      </c>
      <c r="B317" s="9" t="s">
        <v>3260</v>
      </c>
      <c r="C317" s="68"/>
      <c r="D317" s="68"/>
      <c r="E317" s="41"/>
      <c r="F317" s="116" t="s">
        <v>4627</v>
      </c>
      <c r="G317" s="117" t="s">
        <v>3630</v>
      </c>
      <c r="H317" s="9" t="s">
        <v>4628</v>
      </c>
      <c r="I317" s="68"/>
      <c r="J317" s="120" t="s">
        <v>4629</v>
      </c>
      <c r="K317" s="68"/>
      <c r="L317" s="68"/>
      <c r="M317" s="68"/>
      <c r="N317" s="68"/>
      <c r="O317" s="68"/>
      <c r="P317" s="68"/>
      <c r="Q317" s="68"/>
      <c r="R317" s="68"/>
      <c r="S317" s="68"/>
      <c r="T317" s="68"/>
      <c r="U317" s="68"/>
      <c r="V317" s="68"/>
      <c r="W317" s="68"/>
      <c r="X317" s="68"/>
      <c r="Y317" s="68"/>
      <c r="Z317" s="68"/>
    </row>
    <row r="318" ht="90.0" customHeight="1">
      <c r="A318" s="9" t="s">
        <v>4617</v>
      </c>
      <c r="B318" s="9" t="s">
        <v>3260</v>
      </c>
      <c r="C318" s="68"/>
      <c r="D318" s="68"/>
      <c r="E318" s="41"/>
      <c r="F318" s="116" t="s">
        <v>4630</v>
      </c>
      <c r="G318" s="117" t="s">
        <v>3630</v>
      </c>
      <c r="H318" s="9" t="s">
        <v>4631</v>
      </c>
      <c r="I318" s="68"/>
      <c r="J318" s="120" t="s">
        <v>4632</v>
      </c>
      <c r="K318" s="68"/>
      <c r="L318" s="68"/>
      <c r="M318" s="68"/>
      <c r="N318" s="68"/>
      <c r="O318" s="68"/>
      <c r="P318" s="68"/>
      <c r="Q318" s="68"/>
      <c r="R318" s="68"/>
      <c r="S318" s="68"/>
      <c r="T318" s="68"/>
      <c r="U318" s="68"/>
      <c r="V318" s="68"/>
      <c r="W318" s="68"/>
      <c r="X318" s="68"/>
      <c r="Y318" s="68"/>
      <c r="Z318" s="68"/>
    </row>
    <row r="319" ht="90.0" customHeight="1">
      <c r="A319" s="9" t="s">
        <v>4617</v>
      </c>
      <c r="B319" s="9" t="s">
        <v>3260</v>
      </c>
      <c r="C319" s="68"/>
      <c r="D319" s="68"/>
      <c r="E319" s="41"/>
      <c r="F319" s="116" t="s">
        <v>4633</v>
      </c>
      <c r="G319" s="117" t="s">
        <v>3630</v>
      </c>
      <c r="H319" s="9" t="s">
        <v>4634</v>
      </c>
      <c r="I319" s="68"/>
      <c r="J319" s="119" t="s">
        <v>4635</v>
      </c>
      <c r="K319" s="68"/>
      <c r="L319" s="68"/>
      <c r="M319" s="68"/>
      <c r="N319" s="68"/>
      <c r="O319" s="68"/>
      <c r="P319" s="68"/>
      <c r="Q319" s="68"/>
      <c r="R319" s="68"/>
      <c r="S319" s="68"/>
      <c r="T319" s="68"/>
      <c r="U319" s="68"/>
      <c r="V319" s="68"/>
      <c r="W319" s="68"/>
      <c r="X319" s="68"/>
      <c r="Y319" s="68"/>
      <c r="Z319" s="68"/>
    </row>
    <row r="320" ht="90.0" customHeight="1">
      <c r="A320" s="9" t="s">
        <v>4636</v>
      </c>
      <c r="B320" s="9" t="s">
        <v>3593</v>
      </c>
      <c r="C320" s="68"/>
      <c r="D320" s="68"/>
      <c r="E320" s="41"/>
      <c r="F320" s="143" t="s">
        <v>4637</v>
      </c>
      <c r="G320" s="117" t="s">
        <v>3630</v>
      </c>
      <c r="H320" s="9" t="s">
        <v>4638</v>
      </c>
      <c r="I320" s="68"/>
      <c r="J320" s="119" t="s">
        <v>4639</v>
      </c>
      <c r="K320" s="68"/>
      <c r="L320" s="68"/>
      <c r="M320" s="68"/>
      <c r="N320" s="68"/>
      <c r="O320" s="68"/>
      <c r="P320" s="68"/>
      <c r="Q320" s="68"/>
      <c r="R320" s="68"/>
      <c r="S320" s="68"/>
      <c r="T320" s="68"/>
      <c r="U320" s="68"/>
      <c r="V320" s="68"/>
      <c r="W320" s="68"/>
      <c r="X320" s="68"/>
      <c r="Y320" s="68"/>
      <c r="Z320" s="68"/>
    </row>
    <row r="321" ht="90.0" customHeight="1">
      <c r="A321" s="9" t="s">
        <v>4636</v>
      </c>
      <c r="B321" s="9" t="s">
        <v>3593</v>
      </c>
      <c r="C321" s="68"/>
      <c r="D321" s="68"/>
      <c r="E321" s="41"/>
      <c r="F321" s="144" t="s">
        <v>4640</v>
      </c>
      <c r="G321" s="117" t="s">
        <v>3630</v>
      </c>
      <c r="H321" s="9" t="s">
        <v>4641</v>
      </c>
      <c r="I321" s="100" t="s">
        <v>4642</v>
      </c>
      <c r="J321" s="119" t="s">
        <v>4643</v>
      </c>
      <c r="K321" s="68"/>
      <c r="L321" s="68"/>
      <c r="M321" s="68"/>
      <c r="N321" s="68"/>
      <c r="O321" s="68"/>
      <c r="P321" s="68"/>
      <c r="Q321" s="68"/>
      <c r="R321" s="68"/>
      <c r="S321" s="68"/>
      <c r="T321" s="68"/>
      <c r="U321" s="68"/>
      <c r="V321" s="68"/>
      <c r="W321" s="68"/>
      <c r="X321" s="68"/>
      <c r="Y321" s="68"/>
      <c r="Z321" s="68"/>
    </row>
    <row r="322" ht="90.0" customHeight="1">
      <c r="A322" s="9" t="s">
        <v>4636</v>
      </c>
      <c r="B322" s="9" t="s">
        <v>3593</v>
      </c>
      <c r="C322" s="68"/>
      <c r="D322" s="68"/>
      <c r="E322" s="41"/>
      <c r="F322" s="144" t="s">
        <v>4644</v>
      </c>
      <c r="G322" s="117" t="s">
        <v>3630</v>
      </c>
      <c r="H322" s="9" t="s">
        <v>4645</v>
      </c>
      <c r="I322" s="75" t="s">
        <v>4646</v>
      </c>
      <c r="J322" s="119" t="s">
        <v>4647</v>
      </c>
      <c r="K322" s="68"/>
      <c r="L322" s="68"/>
      <c r="M322" s="68"/>
      <c r="N322" s="68"/>
      <c r="O322" s="68"/>
      <c r="P322" s="68"/>
      <c r="Q322" s="68"/>
      <c r="R322" s="68"/>
      <c r="S322" s="68"/>
      <c r="T322" s="68"/>
      <c r="U322" s="68"/>
      <c r="V322" s="68"/>
      <c r="W322" s="68"/>
      <c r="X322" s="68"/>
      <c r="Y322" s="68"/>
      <c r="Z322" s="68"/>
    </row>
    <row r="323" ht="90.0" customHeight="1">
      <c r="A323" s="9" t="s">
        <v>4636</v>
      </c>
      <c r="B323" s="9" t="s">
        <v>3593</v>
      </c>
      <c r="C323" s="68"/>
      <c r="D323" s="68"/>
      <c r="E323" s="41"/>
      <c r="F323" s="143" t="s">
        <v>4648</v>
      </c>
      <c r="G323" s="117" t="s">
        <v>3630</v>
      </c>
      <c r="H323" s="9" t="s">
        <v>4649</v>
      </c>
      <c r="I323" s="68"/>
      <c r="J323" s="119" t="s">
        <v>4650</v>
      </c>
      <c r="K323" s="68"/>
      <c r="L323" s="68"/>
      <c r="M323" s="68"/>
      <c r="N323" s="68"/>
      <c r="O323" s="68"/>
      <c r="P323" s="68"/>
      <c r="Q323" s="68"/>
      <c r="R323" s="68"/>
      <c r="S323" s="68"/>
      <c r="T323" s="68"/>
      <c r="U323" s="68"/>
      <c r="V323" s="68"/>
      <c r="W323" s="68"/>
      <c r="X323" s="68"/>
      <c r="Y323" s="68"/>
      <c r="Z323" s="68"/>
    </row>
    <row r="324">
      <c r="A324" s="9" t="s">
        <v>4651</v>
      </c>
      <c r="B324" s="9" t="s">
        <v>3394</v>
      </c>
      <c r="C324" s="68"/>
      <c r="D324" s="68"/>
      <c r="E324" s="9" t="s">
        <v>4652</v>
      </c>
      <c r="F324" s="116" t="s">
        <v>4653</v>
      </c>
      <c r="G324" s="117" t="s">
        <v>3630</v>
      </c>
      <c r="H324" s="9" t="s">
        <v>4654</v>
      </c>
      <c r="I324" s="66" t="s">
        <v>4655</v>
      </c>
      <c r="J324" s="120" t="s">
        <v>4656</v>
      </c>
      <c r="K324" s="68"/>
      <c r="L324" s="68"/>
      <c r="M324" s="68"/>
      <c r="N324" s="68"/>
      <c r="O324" s="68"/>
      <c r="P324" s="68"/>
      <c r="Q324" s="68"/>
      <c r="R324" s="68"/>
      <c r="S324" s="68"/>
      <c r="T324" s="68"/>
      <c r="U324" s="68"/>
      <c r="V324" s="68"/>
      <c r="W324" s="68"/>
      <c r="X324" s="68"/>
      <c r="Y324" s="68"/>
      <c r="Z324" s="68"/>
    </row>
    <row r="325">
      <c r="A325" s="9" t="s">
        <v>4651</v>
      </c>
      <c r="B325" s="9" t="s">
        <v>3394</v>
      </c>
      <c r="C325" s="68"/>
      <c r="D325" s="68"/>
      <c r="E325" s="9" t="s">
        <v>4657</v>
      </c>
      <c r="F325" s="116" t="s">
        <v>4658</v>
      </c>
      <c r="G325" s="117" t="s">
        <v>3630</v>
      </c>
      <c r="H325" s="9" t="s">
        <v>4659</v>
      </c>
      <c r="I325" s="118"/>
      <c r="J325" s="120" t="s">
        <v>4660</v>
      </c>
      <c r="K325" s="68"/>
      <c r="L325" s="68"/>
      <c r="M325" s="68"/>
      <c r="N325" s="68"/>
      <c r="O325" s="68"/>
      <c r="P325" s="68"/>
      <c r="Q325" s="68"/>
      <c r="R325" s="68"/>
      <c r="S325" s="68"/>
      <c r="T325" s="68"/>
      <c r="U325" s="68"/>
      <c r="V325" s="68"/>
      <c r="W325" s="68"/>
      <c r="X325" s="68"/>
      <c r="Y325" s="68"/>
      <c r="Z325" s="68"/>
    </row>
    <row r="326">
      <c r="A326" s="9" t="s">
        <v>4651</v>
      </c>
      <c r="B326" s="9" t="s">
        <v>3394</v>
      </c>
      <c r="C326" s="68"/>
      <c r="D326" s="68"/>
      <c r="E326" s="9" t="s">
        <v>4657</v>
      </c>
      <c r="F326" s="116" t="s">
        <v>4661</v>
      </c>
      <c r="G326" s="117" t="s">
        <v>3630</v>
      </c>
      <c r="H326" s="9" t="s">
        <v>4662</v>
      </c>
      <c r="I326" s="118"/>
      <c r="J326" s="120" t="s">
        <v>4663</v>
      </c>
      <c r="K326" s="68"/>
      <c r="L326" s="68"/>
      <c r="M326" s="68"/>
      <c r="N326" s="68"/>
      <c r="O326" s="68"/>
      <c r="P326" s="68"/>
      <c r="Q326" s="68"/>
      <c r="R326" s="68"/>
      <c r="S326" s="68"/>
      <c r="T326" s="68"/>
      <c r="U326" s="68"/>
      <c r="V326" s="68"/>
      <c r="W326" s="68"/>
      <c r="X326" s="68"/>
      <c r="Y326" s="68"/>
      <c r="Z326" s="68"/>
    </row>
    <row r="327">
      <c r="A327" s="9" t="s">
        <v>4664</v>
      </c>
      <c r="B327" s="9" t="s">
        <v>3394</v>
      </c>
      <c r="C327" s="68"/>
      <c r="D327" s="68"/>
      <c r="E327" s="9" t="s">
        <v>4665</v>
      </c>
      <c r="F327" s="116" t="s">
        <v>4666</v>
      </c>
      <c r="G327" s="117" t="s">
        <v>3630</v>
      </c>
      <c r="H327" s="9" t="s">
        <v>4667</v>
      </c>
      <c r="I327" s="22" t="s">
        <v>4668</v>
      </c>
      <c r="J327" s="119" t="s">
        <v>4669</v>
      </c>
      <c r="K327" s="68"/>
      <c r="L327" s="68"/>
      <c r="M327" s="68"/>
      <c r="N327" s="68"/>
      <c r="O327" s="68"/>
      <c r="P327" s="68"/>
      <c r="Q327" s="68"/>
      <c r="R327" s="68"/>
      <c r="S327" s="68"/>
      <c r="T327" s="68"/>
      <c r="U327" s="68"/>
      <c r="V327" s="68"/>
      <c r="W327" s="68"/>
      <c r="X327" s="68"/>
      <c r="Y327" s="68"/>
      <c r="Z327" s="68"/>
    </row>
    <row r="328">
      <c r="A328" s="9" t="s">
        <v>4664</v>
      </c>
      <c r="B328" s="9" t="s">
        <v>3394</v>
      </c>
      <c r="C328" s="68"/>
      <c r="D328" s="68"/>
      <c r="E328" s="9" t="s">
        <v>4670</v>
      </c>
      <c r="F328" s="116" t="s">
        <v>4658</v>
      </c>
      <c r="G328" s="117" t="s">
        <v>3630</v>
      </c>
      <c r="H328" s="9" t="s">
        <v>4671</v>
      </c>
      <c r="I328" s="22"/>
      <c r="J328" s="119" t="s">
        <v>4672</v>
      </c>
      <c r="K328" s="68"/>
      <c r="L328" s="68"/>
      <c r="M328" s="68"/>
      <c r="N328" s="68"/>
      <c r="O328" s="68"/>
      <c r="P328" s="68"/>
      <c r="Q328" s="68"/>
      <c r="R328" s="68"/>
      <c r="S328" s="68"/>
      <c r="T328" s="68"/>
      <c r="U328" s="68"/>
      <c r="V328" s="68"/>
      <c r="W328" s="68"/>
      <c r="X328" s="68"/>
      <c r="Y328" s="68"/>
      <c r="Z328" s="68"/>
    </row>
    <row r="329">
      <c r="A329" s="9" t="s">
        <v>4664</v>
      </c>
      <c r="B329" s="9" t="s">
        <v>3394</v>
      </c>
      <c r="C329" s="68"/>
      <c r="D329" s="68"/>
      <c r="E329" s="9" t="s">
        <v>4670</v>
      </c>
      <c r="F329" s="116" t="s">
        <v>4673</v>
      </c>
      <c r="G329" s="117" t="s">
        <v>3630</v>
      </c>
      <c r="H329" s="9" t="s">
        <v>4674</v>
      </c>
      <c r="I329" s="22"/>
      <c r="J329" s="119" t="s">
        <v>4675</v>
      </c>
      <c r="K329" s="68"/>
      <c r="L329" s="68"/>
      <c r="M329" s="68"/>
      <c r="N329" s="68"/>
      <c r="O329" s="68"/>
      <c r="P329" s="68"/>
      <c r="Q329" s="68"/>
      <c r="R329" s="68"/>
      <c r="S329" s="68"/>
      <c r="T329" s="68"/>
      <c r="U329" s="68"/>
      <c r="V329" s="68"/>
      <c r="W329" s="68"/>
      <c r="X329" s="68"/>
      <c r="Y329" s="68"/>
      <c r="Z329" s="68"/>
    </row>
    <row r="330">
      <c r="A330" s="9" t="s">
        <v>4676</v>
      </c>
      <c r="B330" s="9" t="s">
        <v>3394</v>
      </c>
      <c r="C330" s="68"/>
      <c r="D330" s="68"/>
      <c r="E330" s="9" t="s">
        <v>4677</v>
      </c>
      <c r="F330" s="116" t="s">
        <v>4678</v>
      </c>
      <c r="G330" s="117" t="s">
        <v>3630</v>
      </c>
      <c r="H330" s="9" t="s">
        <v>4679</v>
      </c>
      <c r="I330" s="22"/>
      <c r="J330" s="120" t="s">
        <v>4680</v>
      </c>
      <c r="K330" s="68"/>
      <c r="L330" s="68"/>
      <c r="M330" s="68"/>
      <c r="N330" s="68"/>
      <c r="O330" s="68"/>
      <c r="P330" s="68"/>
      <c r="Q330" s="68"/>
      <c r="R330" s="68"/>
      <c r="S330" s="68"/>
      <c r="T330" s="68"/>
      <c r="U330" s="68"/>
      <c r="V330" s="68"/>
      <c r="W330" s="68"/>
      <c r="X330" s="68"/>
      <c r="Y330" s="68"/>
      <c r="Z330" s="68"/>
    </row>
    <row r="331">
      <c r="A331" s="9" t="s">
        <v>4676</v>
      </c>
      <c r="B331" s="9" t="s">
        <v>3394</v>
      </c>
      <c r="C331" s="68"/>
      <c r="D331" s="68"/>
      <c r="E331" s="9" t="s">
        <v>4681</v>
      </c>
      <c r="F331" s="116" t="s">
        <v>4658</v>
      </c>
      <c r="G331" s="117" t="s">
        <v>3630</v>
      </c>
      <c r="H331" s="9" t="s">
        <v>4682</v>
      </c>
      <c r="I331" s="22"/>
      <c r="J331" s="120" t="s">
        <v>4683</v>
      </c>
      <c r="K331" s="68"/>
      <c r="L331" s="68"/>
      <c r="M331" s="68"/>
      <c r="N331" s="68"/>
      <c r="O331" s="68"/>
      <c r="P331" s="68"/>
      <c r="Q331" s="68"/>
      <c r="R331" s="68"/>
      <c r="S331" s="68"/>
      <c r="T331" s="68"/>
      <c r="U331" s="68"/>
      <c r="V331" s="68"/>
      <c r="W331" s="68"/>
      <c r="X331" s="68"/>
      <c r="Y331" s="68"/>
      <c r="Z331" s="68"/>
    </row>
    <row r="332">
      <c r="A332" s="9" t="s">
        <v>4676</v>
      </c>
      <c r="B332" s="9" t="s">
        <v>3394</v>
      </c>
      <c r="C332" s="68"/>
      <c r="D332" s="68"/>
      <c r="E332" s="9" t="s">
        <v>4681</v>
      </c>
      <c r="F332" s="116" t="s">
        <v>4684</v>
      </c>
      <c r="G332" s="117" t="s">
        <v>3630</v>
      </c>
      <c r="H332" s="9" t="s">
        <v>4685</v>
      </c>
      <c r="I332" s="22"/>
      <c r="J332" s="120" t="s">
        <v>4686</v>
      </c>
      <c r="K332" s="68"/>
      <c r="L332" s="68"/>
      <c r="M332" s="68"/>
      <c r="N332" s="68"/>
      <c r="O332" s="68"/>
      <c r="P332" s="68"/>
      <c r="Q332" s="68"/>
      <c r="R332" s="68"/>
      <c r="S332" s="68"/>
      <c r="T332" s="68"/>
      <c r="U332" s="68"/>
      <c r="V332" s="68"/>
      <c r="W332" s="68"/>
      <c r="X332" s="68"/>
      <c r="Y332" s="68"/>
      <c r="Z332" s="68"/>
    </row>
    <row r="333">
      <c r="A333" s="9" t="s">
        <v>4687</v>
      </c>
      <c r="B333" s="9" t="s">
        <v>3394</v>
      </c>
      <c r="C333" s="68"/>
      <c r="D333" s="68"/>
      <c r="E333" s="9" t="s">
        <v>4688</v>
      </c>
      <c r="F333" s="116" t="s">
        <v>4689</v>
      </c>
      <c r="G333" s="117" t="s">
        <v>3630</v>
      </c>
      <c r="H333" s="9" t="s">
        <v>4690</v>
      </c>
      <c r="I333" s="22"/>
      <c r="J333" s="120" t="s">
        <v>4691</v>
      </c>
      <c r="K333" s="68"/>
      <c r="L333" s="68"/>
      <c r="M333" s="68"/>
      <c r="N333" s="68"/>
      <c r="O333" s="68"/>
      <c r="P333" s="68"/>
      <c r="Q333" s="68"/>
      <c r="R333" s="68"/>
      <c r="S333" s="68"/>
      <c r="T333" s="68"/>
      <c r="U333" s="68"/>
      <c r="V333" s="68"/>
      <c r="W333" s="68"/>
      <c r="X333" s="68"/>
      <c r="Y333" s="68"/>
      <c r="Z333" s="68"/>
    </row>
    <row r="334">
      <c r="A334" s="9" t="s">
        <v>4687</v>
      </c>
      <c r="B334" s="9" t="s">
        <v>3394</v>
      </c>
      <c r="C334" s="68"/>
      <c r="D334" s="68"/>
      <c r="E334" s="9" t="s">
        <v>4692</v>
      </c>
      <c r="F334" s="116" t="s">
        <v>4658</v>
      </c>
      <c r="G334" s="117" t="s">
        <v>3630</v>
      </c>
      <c r="H334" s="9" t="s">
        <v>4693</v>
      </c>
      <c r="I334" s="22"/>
      <c r="J334" s="120" t="s">
        <v>4694</v>
      </c>
      <c r="K334" s="68"/>
      <c r="L334" s="68"/>
      <c r="M334" s="68"/>
      <c r="N334" s="68"/>
      <c r="O334" s="68"/>
      <c r="P334" s="68"/>
      <c r="Q334" s="68"/>
      <c r="R334" s="68"/>
      <c r="S334" s="68"/>
      <c r="T334" s="68"/>
      <c r="U334" s="68"/>
      <c r="V334" s="68"/>
      <c r="W334" s="68"/>
      <c r="X334" s="68"/>
      <c r="Y334" s="68"/>
      <c r="Z334" s="68"/>
    </row>
    <row r="335">
      <c r="A335" s="9" t="s">
        <v>4687</v>
      </c>
      <c r="B335" s="9" t="s">
        <v>3394</v>
      </c>
      <c r="C335" s="68"/>
      <c r="D335" s="68"/>
      <c r="E335" s="9" t="s">
        <v>4692</v>
      </c>
      <c r="F335" s="116" t="s">
        <v>4695</v>
      </c>
      <c r="G335" s="117" t="s">
        <v>3630</v>
      </c>
      <c r="H335" s="9" t="s">
        <v>4696</v>
      </c>
      <c r="I335" s="22"/>
      <c r="J335" s="120" t="s">
        <v>4697</v>
      </c>
      <c r="K335" s="68"/>
      <c r="L335" s="68"/>
      <c r="M335" s="68"/>
      <c r="N335" s="68"/>
      <c r="O335" s="68"/>
      <c r="P335" s="68"/>
      <c r="Q335" s="68"/>
      <c r="R335" s="68"/>
      <c r="S335" s="68"/>
      <c r="T335" s="68"/>
      <c r="U335" s="68"/>
      <c r="V335" s="68"/>
      <c r="W335" s="68"/>
      <c r="X335" s="68"/>
      <c r="Y335" s="68"/>
      <c r="Z335" s="68"/>
    </row>
    <row r="336" ht="119.25" customHeight="1">
      <c r="A336" s="9" t="s">
        <v>3814</v>
      </c>
      <c r="B336" s="9" t="s">
        <v>3607</v>
      </c>
      <c r="C336" s="68"/>
      <c r="D336" s="68"/>
      <c r="E336" s="41"/>
      <c r="F336" s="116" t="s">
        <v>4698</v>
      </c>
      <c r="G336" s="117" t="s">
        <v>3630</v>
      </c>
      <c r="H336" s="9" t="s">
        <v>4699</v>
      </c>
      <c r="I336" s="22" t="s">
        <v>4700</v>
      </c>
      <c r="J336" s="120" t="s">
        <v>4701</v>
      </c>
      <c r="K336" s="68"/>
      <c r="L336" s="68"/>
      <c r="M336" s="68"/>
      <c r="N336" s="68"/>
      <c r="O336" s="68"/>
      <c r="P336" s="68"/>
      <c r="Q336" s="68"/>
      <c r="R336" s="68"/>
      <c r="S336" s="68"/>
      <c r="T336" s="68"/>
      <c r="U336" s="68"/>
      <c r="V336" s="68"/>
      <c r="W336" s="68"/>
      <c r="X336" s="68"/>
      <c r="Y336" s="68"/>
      <c r="Z336" s="68"/>
    </row>
    <row r="337" ht="119.25" customHeight="1">
      <c r="A337" s="9" t="s">
        <v>3814</v>
      </c>
      <c r="B337" s="9" t="s">
        <v>3607</v>
      </c>
      <c r="C337" s="68"/>
      <c r="D337" s="68"/>
      <c r="E337" s="41"/>
      <c r="F337" s="116" t="s">
        <v>4702</v>
      </c>
      <c r="G337" s="117" t="s">
        <v>3630</v>
      </c>
      <c r="H337" s="9" t="s">
        <v>4703</v>
      </c>
      <c r="I337" s="22"/>
      <c r="J337" s="120" t="s">
        <v>4704</v>
      </c>
      <c r="K337" s="68"/>
      <c r="L337" s="68"/>
      <c r="M337" s="68"/>
      <c r="N337" s="68"/>
      <c r="O337" s="68"/>
      <c r="P337" s="68"/>
      <c r="Q337" s="68"/>
      <c r="R337" s="68"/>
      <c r="S337" s="68"/>
      <c r="T337" s="68"/>
      <c r="U337" s="68"/>
      <c r="V337" s="68"/>
      <c r="W337" s="68"/>
      <c r="X337" s="68"/>
      <c r="Y337" s="68"/>
      <c r="Z337" s="68"/>
    </row>
    <row r="338" ht="119.25" customHeight="1">
      <c r="A338" s="9" t="s">
        <v>3814</v>
      </c>
      <c r="B338" s="9" t="s">
        <v>3607</v>
      </c>
      <c r="C338" s="68"/>
      <c r="D338" s="68"/>
      <c r="E338" s="41"/>
      <c r="F338" s="116" t="s">
        <v>4705</v>
      </c>
      <c r="G338" s="117" t="s">
        <v>3630</v>
      </c>
      <c r="H338" s="9" t="s">
        <v>4706</v>
      </c>
      <c r="I338" s="22"/>
      <c r="J338" s="120" t="s">
        <v>4707</v>
      </c>
      <c r="K338" s="68"/>
      <c r="L338" s="68"/>
      <c r="M338" s="68"/>
      <c r="N338" s="68"/>
      <c r="O338" s="68"/>
      <c r="P338" s="68"/>
      <c r="Q338" s="68"/>
      <c r="R338" s="68"/>
      <c r="S338" s="68"/>
      <c r="T338" s="68"/>
      <c r="U338" s="68"/>
      <c r="V338" s="68"/>
      <c r="W338" s="68"/>
      <c r="X338" s="68"/>
      <c r="Y338" s="68"/>
      <c r="Z338" s="68"/>
    </row>
    <row r="339">
      <c r="A339" s="9" t="s">
        <v>4708</v>
      </c>
      <c r="B339" s="9" t="s">
        <v>3607</v>
      </c>
      <c r="C339" s="68"/>
      <c r="D339" s="68"/>
      <c r="E339" s="41"/>
      <c r="F339" s="116" t="s">
        <v>4709</v>
      </c>
      <c r="G339" s="117" t="s">
        <v>3630</v>
      </c>
      <c r="H339" s="9" t="s">
        <v>4710</v>
      </c>
      <c r="I339" s="22" t="s">
        <v>4711</v>
      </c>
      <c r="J339" s="120" t="s">
        <v>4712</v>
      </c>
      <c r="K339" s="68"/>
      <c r="L339" s="68"/>
      <c r="M339" s="68"/>
      <c r="N339" s="68"/>
      <c r="O339" s="68"/>
      <c r="P339" s="68"/>
      <c r="Q339" s="68"/>
      <c r="R339" s="68"/>
      <c r="S339" s="68"/>
      <c r="T339" s="68"/>
      <c r="U339" s="68"/>
      <c r="V339" s="68"/>
      <c r="W339" s="68"/>
      <c r="X339" s="68"/>
      <c r="Y339" s="68"/>
      <c r="Z339" s="68"/>
    </row>
    <row r="340">
      <c r="A340" s="9" t="s">
        <v>4708</v>
      </c>
      <c r="B340" s="9" t="s">
        <v>3607</v>
      </c>
      <c r="C340" s="68"/>
      <c r="D340" s="68"/>
      <c r="E340" s="41"/>
      <c r="F340" s="116" t="s">
        <v>4713</v>
      </c>
      <c r="G340" s="117" t="s">
        <v>3630</v>
      </c>
      <c r="H340" s="9" t="s">
        <v>4714</v>
      </c>
      <c r="I340" s="22"/>
      <c r="J340" s="120" t="s">
        <v>4715</v>
      </c>
      <c r="K340" s="68"/>
      <c r="L340" s="68"/>
      <c r="M340" s="68"/>
      <c r="N340" s="68"/>
      <c r="O340" s="68"/>
      <c r="P340" s="68"/>
      <c r="Q340" s="68"/>
      <c r="R340" s="68"/>
      <c r="S340" s="68"/>
      <c r="T340" s="68"/>
      <c r="U340" s="68"/>
      <c r="V340" s="68"/>
      <c r="W340" s="68"/>
      <c r="X340" s="68"/>
      <c r="Y340" s="68"/>
      <c r="Z340" s="68"/>
    </row>
    <row r="341">
      <c r="A341" s="9" t="s">
        <v>4708</v>
      </c>
      <c r="B341" s="9" t="s">
        <v>3607</v>
      </c>
      <c r="C341" s="68"/>
      <c r="D341" s="68"/>
      <c r="E341" s="41"/>
      <c r="F341" s="116" t="s">
        <v>4716</v>
      </c>
      <c r="G341" s="117" t="s">
        <v>3630</v>
      </c>
      <c r="H341" s="9" t="s">
        <v>4717</v>
      </c>
      <c r="I341" s="22"/>
      <c r="J341" s="120" t="s">
        <v>4718</v>
      </c>
      <c r="K341" s="68"/>
      <c r="L341" s="68"/>
      <c r="M341" s="68"/>
      <c r="N341" s="68"/>
      <c r="O341" s="68"/>
      <c r="P341" s="68"/>
      <c r="Q341" s="68"/>
      <c r="R341" s="68"/>
      <c r="S341" s="68"/>
      <c r="T341" s="68"/>
      <c r="U341" s="68"/>
      <c r="V341" s="68"/>
      <c r="W341" s="68"/>
      <c r="X341" s="68"/>
      <c r="Y341" s="68"/>
      <c r="Z341" s="68"/>
    </row>
    <row r="342">
      <c r="A342" s="9" t="s">
        <v>4719</v>
      </c>
      <c r="B342" s="9" t="s">
        <v>3607</v>
      </c>
      <c r="C342" s="68"/>
      <c r="D342" s="68"/>
      <c r="E342" s="9"/>
      <c r="F342" s="116" t="s">
        <v>4720</v>
      </c>
      <c r="G342" s="117" t="s">
        <v>3630</v>
      </c>
      <c r="H342" s="9" t="s">
        <v>4721</v>
      </c>
      <c r="I342" s="22"/>
      <c r="J342" s="120" t="s">
        <v>4722</v>
      </c>
      <c r="K342" s="68"/>
      <c r="L342" s="68"/>
      <c r="M342" s="68"/>
      <c r="N342" s="68"/>
      <c r="O342" s="68"/>
      <c r="P342" s="68"/>
      <c r="Q342" s="68"/>
      <c r="R342" s="68"/>
      <c r="S342" s="68"/>
      <c r="T342" s="68"/>
      <c r="U342" s="68"/>
      <c r="V342" s="68"/>
      <c r="W342" s="68"/>
      <c r="X342" s="68"/>
      <c r="Y342" s="68"/>
      <c r="Z342" s="68"/>
    </row>
    <row r="343">
      <c r="A343" s="9" t="s">
        <v>4719</v>
      </c>
      <c r="B343" s="9" t="s">
        <v>3607</v>
      </c>
      <c r="C343" s="68"/>
      <c r="D343" s="68"/>
      <c r="E343" s="9"/>
      <c r="F343" s="116" t="s">
        <v>4723</v>
      </c>
      <c r="G343" s="117" t="s">
        <v>3630</v>
      </c>
      <c r="H343" s="9" t="s">
        <v>4724</v>
      </c>
      <c r="I343" s="22"/>
      <c r="J343" s="120" t="s">
        <v>4725</v>
      </c>
      <c r="K343" s="68"/>
      <c r="L343" s="68"/>
      <c r="M343" s="68"/>
      <c r="N343" s="68"/>
      <c r="O343" s="68"/>
      <c r="P343" s="68"/>
      <c r="Q343" s="68"/>
      <c r="R343" s="68"/>
      <c r="S343" s="68"/>
      <c r="T343" s="68"/>
      <c r="U343" s="68"/>
      <c r="V343" s="68"/>
      <c r="W343" s="68"/>
      <c r="X343" s="68"/>
      <c r="Y343" s="68"/>
      <c r="Z343" s="68"/>
    </row>
    <row r="344">
      <c r="A344" s="9" t="s">
        <v>4719</v>
      </c>
      <c r="B344" s="9" t="s">
        <v>3607</v>
      </c>
      <c r="C344" s="68"/>
      <c r="D344" s="68"/>
      <c r="E344" s="9"/>
      <c r="F344" s="116" t="s">
        <v>4726</v>
      </c>
      <c r="G344" s="117" t="s">
        <v>3630</v>
      </c>
      <c r="H344" s="9" t="s">
        <v>4727</v>
      </c>
      <c r="I344" s="22"/>
      <c r="J344" s="120" t="s">
        <v>4728</v>
      </c>
      <c r="K344" s="68"/>
      <c r="L344" s="68"/>
      <c r="M344" s="68"/>
      <c r="N344" s="68"/>
      <c r="O344" s="68"/>
      <c r="P344" s="68"/>
      <c r="Q344" s="68"/>
      <c r="R344" s="68"/>
      <c r="S344" s="68"/>
      <c r="T344" s="68"/>
      <c r="U344" s="68"/>
      <c r="V344" s="68"/>
      <c r="W344" s="68"/>
      <c r="X344" s="68"/>
      <c r="Y344" s="68"/>
      <c r="Z344" s="68"/>
    </row>
    <row r="345" ht="66.75" customHeight="1">
      <c r="A345" s="22" t="s">
        <v>4729</v>
      </c>
      <c r="B345" s="9" t="s">
        <v>4730</v>
      </c>
      <c r="C345" s="87"/>
      <c r="D345" s="68"/>
      <c r="E345" s="9" t="s">
        <v>4731</v>
      </c>
      <c r="F345" s="22" t="s">
        <v>4732</v>
      </c>
      <c r="G345" s="117" t="s">
        <v>3630</v>
      </c>
      <c r="H345" s="9" t="s">
        <v>4733</v>
      </c>
      <c r="I345" s="68"/>
      <c r="J345" s="120" t="s">
        <v>4734</v>
      </c>
      <c r="K345" s="68"/>
      <c r="L345" s="68"/>
      <c r="M345" s="68"/>
      <c r="N345" s="68"/>
      <c r="O345" s="68"/>
      <c r="P345" s="68"/>
      <c r="Q345" s="68"/>
      <c r="R345" s="68"/>
      <c r="S345" s="68"/>
      <c r="T345" s="68"/>
      <c r="U345" s="68"/>
      <c r="V345" s="68"/>
      <c r="W345" s="68"/>
      <c r="X345" s="68"/>
      <c r="Y345" s="68"/>
      <c r="Z345" s="68"/>
    </row>
    <row r="346" ht="66.75" customHeight="1">
      <c r="A346" s="22" t="s">
        <v>4729</v>
      </c>
      <c r="B346" s="9" t="s">
        <v>4730</v>
      </c>
      <c r="C346" s="87"/>
      <c r="D346" s="68"/>
      <c r="E346" s="9" t="s">
        <v>4735</v>
      </c>
      <c r="F346" s="22" t="s">
        <v>4732</v>
      </c>
      <c r="G346" s="117" t="s">
        <v>3630</v>
      </c>
      <c r="H346" s="9" t="s">
        <v>4736</v>
      </c>
      <c r="I346" s="68"/>
      <c r="J346" s="120" t="s">
        <v>4737</v>
      </c>
      <c r="K346" s="68"/>
      <c r="L346" s="68"/>
      <c r="M346" s="68"/>
      <c r="N346" s="68"/>
      <c r="O346" s="68"/>
      <c r="P346" s="68"/>
      <c r="Q346" s="68"/>
      <c r="R346" s="68"/>
      <c r="S346" s="68"/>
      <c r="T346" s="68"/>
      <c r="U346" s="68"/>
      <c r="V346" s="68"/>
      <c r="W346" s="68"/>
      <c r="X346" s="68"/>
      <c r="Y346" s="68"/>
      <c r="Z346" s="68"/>
    </row>
    <row r="347" ht="66.75" customHeight="1">
      <c r="A347" s="22" t="s">
        <v>4729</v>
      </c>
      <c r="B347" s="9" t="s">
        <v>4730</v>
      </c>
      <c r="C347" s="87"/>
      <c r="D347" s="68"/>
      <c r="E347" s="9" t="s">
        <v>4738</v>
      </c>
      <c r="F347" s="22" t="s">
        <v>4732</v>
      </c>
      <c r="G347" s="117" t="s">
        <v>3630</v>
      </c>
      <c r="H347" s="9" t="s">
        <v>4739</v>
      </c>
      <c r="I347" s="68"/>
      <c r="J347" s="120" t="s">
        <v>4740</v>
      </c>
      <c r="K347" s="68"/>
      <c r="L347" s="68"/>
      <c r="M347" s="68"/>
      <c r="N347" s="68"/>
      <c r="O347" s="68"/>
      <c r="P347" s="68"/>
      <c r="Q347" s="68"/>
      <c r="R347" s="68"/>
      <c r="S347" s="68"/>
      <c r="T347" s="68"/>
      <c r="U347" s="68"/>
      <c r="V347" s="68"/>
      <c r="W347" s="68"/>
      <c r="X347" s="68"/>
      <c r="Y347" s="68"/>
      <c r="Z347" s="68"/>
    </row>
    <row r="348">
      <c r="A348" s="22" t="s">
        <v>4741</v>
      </c>
      <c r="B348" s="9" t="s">
        <v>2479</v>
      </c>
      <c r="C348" s="68"/>
      <c r="D348" s="68"/>
      <c r="E348" s="41"/>
      <c r="F348" s="22" t="s">
        <v>4741</v>
      </c>
      <c r="G348" s="117" t="s">
        <v>3630</v>
      </c>
      <c r="H348" s="9" t="s">
        <v>4742</v>
      </c>
      <c r="I348" s="130" t="s">
        <v>4743</v>
      </c>
      <c r="J348" s="119" t="s">
        <v>4744</v>
      </c>
      <c r="K348" s="68"/>
      <c r="L348" s="68"/>
      <c r="M348" s="68"/>
      <c r="N348" s="68"/>
      <c r="O348" s="68"/>
      <c r="P348" s="68"/>
      <c r="Q348" s="68"/>
      <c r="R348" s="68"/>
      <c r="S348" s="68"/>
      <c r="T348" s="68"/>
      <c r="U348" s="68"/>
      <c r="V348" s="68"/>
      <c r="W348" s="68"/>
      <c r="X348" s="68"/>
      <c r="Y348" s="68"/>
      <c r="Z348" s="68"/>
    </row>
    <row r="349">
      <c r="A349" s="22" t="s">
        <v>4745</v>
      </c>
      <c r="B349" s="9" t="s">
        <v>2479</v>
      </c>
      <c r="C349" s="68"/>
      <c r="D349" s="68"/>
      <c r="E349" s="41"/>
      <c r="F349" s="22" t="s">
        <v>4745</v>
      </c>
      <c r="G349" s="117" t="s">
        <v>3630</v>
      </c>
      <c r="H349" s="9" t="s">
        <v>4746</v>
      </c>
      <c r="I349" s="68"/>
      <c r="J349" s="119" t="s">
        <v>4747</v>
      </c>
      <c r="K349" s="68"/>
      <c r="L349" s="68"/>
      <c r="M349" s="68"/>
      <c r="N349" s="68"/>
      <c r="O349" s="68"/>
      <c r="P349" s="68"/>
      <c r="Q349" s="68"/>
      <c r="R349" s="68"/>
      <c r="S349" s="68"/>
      <c r="T349" s="68"/>
      <c r="U349" s="68"/>
      <c r="V349" s="68"/>
      <c r="W349" s="68"/>
      <c r="X349" s="68"/>
      <c r="Y349" s="68"/>
      <c r="Z349" s="68"/>
    </row>
    <row r="350">
      <c r="A350" s="22" t="s">
        <v>4748</v>
      </c>
      <c r="B350" s="9" t="s">
        <v>2479</v>
      </c>
      <c r="C350" s="22"/>
      <c r="D350" s="22"/>
      <c r="E350" s="41"/>
      <c r="F350" s="22" t="s">
        <v>4748</v>
      </c>
      <c r="G350" s="117" t="s">
        <v>3630</v>
      </c>
      <c r="H350" s="9" t="s">
        <v>4749</v>
      </c>
      <c r="I350" s="22" t="s">
        <v>4750</v>
      </c>
      <c r="J350" s="119" t="s">
        <v>4751</v>
      </c>
      <c r="K350" s="68"/>
      <c r="L350" s="68"/>
      <c r="M350" s="68"/>
      <c r="N350" s="68"/>
      <c r="O350" s="68"/>
      <c r="P350" s="68"/>
      <c r="Q350" s="68"/>
      <c r="R350" s="68"/>
      <c r="S350" s="68"/>
      <c r="T350" s="68"/>
      <c r="U350" s="68"/>
      <c r="V350" s="68"/>
      <c r="W350" s="68"/>
      <c r="X350" s="68"/>
      <c r="Y350" s="68"/>
      <c r="Z350" s="68"/>
    </row>
    <row r="351">
      <c r="A351" s="22" t="s">
        <v>4752</v>
      </c>
      <c r="B351" s="9" t="s">
        <v>2479</v>
      </c>
      <c r="C351" s="22"/>
      <c r="D351" s="68"/>
      <c r="E351" s="41"/>
      <c r="F351" s="22" t="s">
        <v>4752</v>
      </c>
      <c r="G351" s="117" t="s">
        <v>3630</v>
      </c>
      <c r="H351" s="9" t="s">
        <v>4753</v>
      </c>
      <c r="I351" s="68"/>
      <c r="J351" s="119" t="s">
        <v>4754</v>
      </c>
      <c r="K351" s="68"/>
      <c r="L351" s="68"/>
      <c r="M351" s="68"/>
      <c r="N351" s="68"/>
      <c r="O351" s="68"/>
      <c r="P351" s="68"/>
      <c r="Q351" s="68"/>
      <c r="R351" s="68"/>
      <c r="S351" s="68"/>
      <c r="T351" s="68"/>
      <c r="U351" s="68"/>
      <c r="V351" s="68"/>
      <c r="W351" s="68"/>
      <c r="X351" s="68"/>
      <c r="Y351" s="68"/>
      <c r="Z351" s="68"/>
    </row>
    <row r="352">
      <c r="A352" s="22" t="s">
        <v>4755</v>
      </c>
      <c r="B352" s="9" t="s">
        <v>2479</v>
      </c>
      <c r="C352" s="22"/>
      <c r="D352" s="22"/>
      <c r="E352" s="9"/>
      <c r="F352" s="22" t="s">
        <v>4755</v>
      </c>
      <c r="G352" s="117" t="s">
        <v>3630</v>
      </c>
      <c r="H352" s="9" t="s">
        <v>4756</v>
      </c>
      <c r="I352" s="68"/>
      <c r="J352" s="119" t="s">
        <v>4757</v>
      </c>
      <c r="K352" s="68"/>
      <c r="L352" s="68"/>
      <c r="M352" s="68"/>
      <c r="N352" s="68"/>
      <c r="O352" s="68"/>
      <c r="P352" s="68"/>
      <c r="Q352" s="68"/>
      <c r="R352" s="68"/>
      <c r="S352" s="68"/>
      <c r="T352" s="68"/>
      <c r="U352" s="68"/>
      <c r="V352" s="68"/>
      <c r="W352" s="68"/>
      <c r="X352" s="68"/>
      <c r="Y352" s="68"/>
      <c r="Z352" s="68"/>
    </row>
    <row r="353">
      <c r="A353" s="22" t="s">
        <v>4758</v>
      </c>
      <c r="B353" s="9" t="s">
        <v>2479</v>
      </c>
      <c r="C353" s="68"/>
      <c r="D353" s="68"/>
      <c r="E353" s="41"/>
      <c r="F353" s="22" t="s">
        <v>4758</v>
      </c>
      <c r="G353" s="117" t="s">
        <v>3630</v>
      </c>
      <c r="H353" s="9" t="s">
        <v>4759</v>
      </c>
      <c r="I353" s="68"/>
      <c r="J353" s="119" t="s">
        <v>4760</v>
      </c>
      <c r="K353" s="68"/>
      <c r="L353" s="68"/>
      <c r="M353" s="68"/>
      <c r="N353" s="68"/>
      <c r="O353" s="68"/>
      <c r="P353" s="68"/>
      <c r="Q353" s="68"/>
      <c r="R353" s="68"/>
      <c r="S353" s="68"/>
      <c r="T353" s="68"/>
      <c r="U353" s="68"/>
      <c r="V353" s="68"/>
      <c r="W353" s="68"/>
      <c r="X353" s="68"/>
      <c r="Y353" s="68"/>
      <c r="Z353" s="68"/>
    </row>
    <row r="354">
      <c r="A354" s="22" t="s">
        <v>4761</v>
      </c>
      <c r="B354" s="9" t="s">
        <v>2479</v>
      </c>
      <c r="C354" s="68"/>
      <c r="D354" s="68"/>
      <c r="E354" s="41"/>
      <c r="F354" s="22" t="s">
        <v>4761</v>
      </c>
      <c r="G354" s="117" t="s">
        <v>3630</v>
      </c>
      <c r="H354" s="9" t="s">
        <v>4762</v>
      </c>
      <c r="I354" s="68"/>
      <c r="J354" s="119" t="s">
        <v>4763</v>
      </c>
      <c r="K354" s="68"/>
      <c r="L354" s="68"/>
      <c r="M354" s="68"/>
      <c r="N354" s="68"/>
      <c r="O354" s="68"/>
      <c r="P354" s="68"/>
      <c r="Q354" s="68"/>
      <c r="R354" s="68"/>
      <c r="S354" s="68"/>
      <c r="T354" s="68"/>
      <c r="U354" s="68"/>
      <c r="V354" s="68"/>
      <c r="W354" s="68"/>
      <c r="X354" s="68"/>
      <c r="Y354" s="68"/>
      <c r="Z354" s="68"/>
    </row>
    <row r="355">
      <c r="A355" s="22" t="s">
        <v>4764</v>
      </c>
      <c r="B355" s="9" t="s">
        <v>2479</v>
      </c>
      <c r="C355" s="68"/>
      <c r="D355" s="68"/>
      <c r="E355" s="125"/>
      <c r="F355" s="22" t="s">
        <v>4764</v>
      </c>
      <c r="G355" s="117" t="s">
        <v>3630</v>
      </c>
      <c r="H355" s="9" t="s">
        <v>4765</v>
      </c>
      <c r="I355" s="22" t="s">
        <v>4766</v>
      </c>
      <c r="J355" s="119" t="s">
        <v>4767</v>
      </c>
      <c r="K355" s="68"/>
      <c r="L355" s="68"/>
      <c r="M355" s="68"/>
      <c r="N355" s="68"/>
      <c r="O355" s="68"/>
      <c r="P355" s="68"/>
      <c r="Q355" s="68"/>
      <c r="R355" s="68"/>
      <c r="S355" s="68"/>
      <c r="T355" s="68"/>
      <c r="U355" s="68"/>
      <c r="V355" s="68"/>
      <c r="W355" s="68"/>
      <c r="X355" s="68"/>
      <c r="Y355" s="68"/>
      <c r="Z355" s="68"/>
    </row>
    <row r="356" ht="147.75" customHeight="1">
      <c r="A356" s="22" t="s">
        <v>4768</v>
      </c>
      <c r="B356" s="9" t="s">
        <v>3062</v>
      </c>
      <c r="C356" s="22"/>
      <c r="D356" s="22"/>
      <c r="E356" s="125"/>
      <c r="F356" s="116" t="s">
        <v>4769</v>
      </c>
      <c r="G356" s="117" t="s">
        <v>3630</v>
      </c>
      <c r="H356" s="9" t="s">
        <v>4770</v>
      </c>
      <c r="I356" s="66" t="s">
        <v>4771</v>
      </c>
      <c r="J356" s="120" t="s">
        <v>4772</v>
      </c>
      <c r="K356" s="68"/>
      <c r="L356" s="68"/>
      <c r="M356" s="68"/>
      <c r="N356" s="68"/>
      <c r="O356" s="68"/>
      <c r="P356" s="68"/>
      <c r="Q356" s="68"/>
      <c r="R356" s="68"/>
      <c r="S356" s="68"/>
      <c r="T356" s="68"/>
      <c r="U356" s="68"/>
      <c r="V356" s="68"/>
      <c r="W356" s="68"/>
      <c r="X356" s="68"/>
      <c r="Y356" s="68"/>
      <c r="Z356" s="68"/>
    </row>
    <row r="357" ht="75.0" customHeight="1">
      <c r="A357" s="22" t="s">
        <v>4768</v>
      </c>
      <c r="B357" s="9" t="s">
        <v>3062</v>
      </c>
      <c r="C357" s="22"/>
      <c r="D357" s="22"/>
      <c r="E357" s="125"/>
      <c r="F357" s="116" t="s">
        <v>4773</v>
      </c>
      <c r="G357" s="117" t="s">
        <v>3630</v>
      </c>
      <c r="H357" s="9" t="s">
        <v>4774</v>
      </c>
      <c r="I357" s="118"/>
      <c r="J357" s="120" t="s">
        <v>4775</v>
      </c>
      <c r="K357" s="68"/>
      <c r="L357" s="68"/>
      <c r="M357" s="68"/>
      <c r="N357" s="68"/>
      <c r="O357" s="68"/>
      <c r="P357" s="68"/>
      <c r="Q357" s="68"/>
      <c r="R357" s="68"/>
      <c r="S357" s="68"/>
      <c r="T357" s="68"/>
      <c r="U357" s="68"/>
      <c r="V357" s="68"/>
      <c r="W357" s="68"/>
      <c r="X357" s="68"/>
      <c r="Y357" s="68"/>
      <c r="Z357" s="68"/>
    </row>
    <row r="358" ht="75.0" customHeight="1">
      <c r="A358" s="22" t="s">
        <v>4768</v>
      </c>
      <c r="B358" s="9" t="s">
        <v>3062</v>
      </c>
      <c r="C358" s="22"/>
      <c r="D358" s="22"/>
      <c r="E358" s="125"/>
      <c r="F358" s="116" t="s">
        <v>4776</v>
      </c>
      <c r="G358" s="117" t="s">
        <v>3630</v>
      </c>
      <c r="H358" s="9" t="s">
        <v>4777</v>
      </c>
      <c r="I358" s="118"/>
      <c r="J358" s="120" t="s">
        <v>4778</v>
      </c>
      <c r="K358" s="68"/>
      <c r="L358" s="68"/>
      <c r="M358" s="68"/>
      <c r="N358" s="68"/>
      <c r="O358" s="68"/>
      <c r="P358" s="68"/>
      <c r="Q358" s="68"/>
      <c r="R358" s="68"/>
      <c r="S358" s="68"/>
      <c r="T358" s="68"/>
      <c r="U358" s="68"/>
      <c r="V358" s="68"/>
      <c r="W358" s="68"/>
      <c r="X358" s="68"/>
      <c r="Y358" s="68"/>
      <c r="Z358" s="68"/>
    </row>
    <row r="359" ht="75.0" customHeight="1">
      <c r="A359" s="22" t="s">
        <v>4768</v>
      </c>
      <c r="B359" s="9" t="s">
        <v>3062</v>
      </c>
      <c r="C359" s="22"/>
      <c r="D359" s="22"/>
      <c r="E359" s="125"/>
      <c r="F359" s="116" t="s">
        <v>4779</v>
      </c>
      <c r="G359" s="117" t="s">
        <v>3630</v>
      </c>
      <c r="H359" s="9" t="s">
        <v>4780</v>
      </c>
      <c r="I359" s="118"/>
      <c r="J359" s="120" t="s">
        <v>4781</v>
      </c>
      <c r="K359" s="68"/>
      <c r="L359" s="68"/>
      <c r="M359" s="68"/>
      <c r="N359" s="68"/>
      <c r="O359" s="68"/>
      <c r="P359" s="68"/>
      <c r="Q359" s="68"/>
      <c r="R359" s="68"/>
      <c r="S359" s="68"/>
      <c r="T359" s="68"/>
      <c r="U359" s="68"/>
      <c r="V359" s="68"/>
      <c r="W359" s="68"/>
      <c r="X359" s="68"/>
      <c r="Y359" s="68"/>
      <c r="Z359" s="68"/>
    </row>
    <row r="360" ht="75.0" customHeight="1">
      <c r="A360" s="22" t="s">
        <v>4768</v>
      </c>
      <c r="B360" s="9" t="s">
        <v>3062</v>
      </c>
      <c r="C360" s="22"/>
      <c r="D360" s="22"/>
      <c r="E360" s="125"/>
      <c r="F360" s="116" t="s">
        <v>4782</v>
      </c>
      <c r="G360" s="117" t="s">
        <v>3630</v>
      </c>
      <c r="H360" s="9" t="s">
        <v>4783</v>
      </c>
      <c r="I360" s="118"/>
      <c r="J360" s="120" t="s">
        <v>4784</v>
      </c>
      <c r="K360" s="68"/>
      <c r="L360" s="68"/>
      <c r="M360" s="68"/>
      <c r="N360" s="68"/>
      <c r="O360" s="68"/>
      <c r="P360" s="68"/>
      <c r="Q360" s="68"/>
      <c r="R360" s="68"/>
      <c r="S360" s="68"/>
      <c r="T360" s="68"/>
      <c r="U360" s="68"/>
      <c r="V360" s="68"/>
      <c r="W360" s="68"/>
      <c r="X360" s="68"/>
      <c r="Y360" s="68"/>
      <c r="Z360" s="68"/>
    </row>
    <row r="361" ht="75.0" customHeight="1">
      <c r="A361" s="22" t="s">
        <v>4768</v>
      </c>
      <c r="B361" s="9" t="s">
        <v>3062</v>
      </c>
      <c r="C361" s="22"/>
      <c r="D361" s="22"/>
      <c r="E361" s="125"/>
      <c r="F361" s="116" t="s">
        <v>4785</v>
      </c>
      <c r="G361" s="117" t="s">
        <v>3630</v>
      </c>
      <c r="H361" s="9" t="s">
        <v>4786</v>
      </c>
      <c r="I361" s="118"/>
      <c r="J361" s="120" t="s">
        <v>4787</v>
      </c>
      <c r="K361" s="68"/>
      <c r="L361" s="68"/>
      <c r="M361" s="68"/>
      <c r="N361" s="68"/>
      <c r="O361" s="68"/>
      <c r="P361" s="68"/>
      <c r="Q361" s="68"/>
      <c r="R361" s="68"/>
      <c r="S361" s="68"/>
      <c r="T361" s="68"/>
      <c r="U361" s="68"/>
      <c r="V361" s="68"/>
      <c r="W361" s="68"/>
      <c r="X361" s="68"/>
      <c r="Y361" s="68"/>
      <c r="Z361" s="68"/>
    </row>
    <row r="362" ht="75.0" customHeight="1">
      <c r="A362" s="22" t="s">
        <v>4768</v>
      </c>
      <c r="B362" s="9" t="s">
        <v>3062</v>
      </c>
      <c r="C362" s="22"/>
      <c r="D362" s="22"/>
      <c r="E362" s="125"/>
      <c r="F362" s="116" t="s">
        <v>4788</v>
      </c>
      <c r="G362" s="117" t="s">
        <v>3630</v>
      </c>
      <c r="H362" s="9" t="s">
        <v>4789</v>
      </c>
      <c r="I362" s="118" t="s">
        <v>4790</v>
      </c>
      <c r="J362" s="120" t="s">
        <v>4791</v>
      </c>
      <c r="K362" s="68"/>
      <c r="L362" s="68"/>
      <c r="M362" s="68"/>
      <c r="N362" s="68"/>
      <c r="O362" s="68"/>
      <c r="P362" s="68"/>
      <c r="Q362" s="68"/>
      <c r="R362" s="68"/>
      <c r="S362" s="68"/>
      <c r="T362" s="68"/>
      <c r="U362" s="68"/>
      <c r="V362" s="68"/>
      <c r="W362" s="68"/>
      <c r="X362" s="68"/>
      <c r="Y362" s="68"/>
      <c r="Z362" s="68"/>
    </row>
    <row r="363" ht="75.0" customHeight="1">
      <c r="A363" s="22" t="s">
        <v>4768</v>
      </c>
      <c r="B363" s="9" t="s">
        <v>3062</v>
      </c>
      <c r="C363" s="22"/>
      <c r="D363" s="22"/>
      <c r="E363" s="125"/>
      <c r="F363" s="116" t="s">
        <v>4792</v>
      </c>
      <c r="G363" s="117" t="s">
        <v>3630</v>
      </c>
      <c r="H363" s="9" t="s">
        <v>4793</v>
      </c>
      <c r="I363" s="118" t="s">
        <v>4790</v>
      </c>
      <c r="J363" s="120" t="s">
        <v>4794</v>
      </c>
      <c r="K363" s="68"/>
      <c r="L363" s="68"/>
      <c r="M363" s="68"/>
      <c r="N363" s="68"/>
      <c r="O363" s="68"/>
      <c r="P363" s="68"/>
      <c r="Q363" s="68"/>
      <c r="R363" s="68"/>
      <c r="S363" s="68"/>
      <c r="T363" s="68"/>
      <c r="U363" s="68"/>
      <c r="V363" s="68"/>
      <c r="W363" s="68"/>
      <c r="X363" s="68"/>
      <c r="Y363" s="68"/>
      <c r="Z363" s="68"/>
    </row>
    <row r="364" ht="75.0" customHeight="1">
      <c r="A364" s="22" t="s">
        <v>4768</v>
      </c>
      <c r="B364" s="9" t="s">
        <v>3062</v>
      </c>
      <c r="C364" s="22"/>
      <c r="D364" s="22"/>
      <c r="E364" s="125"/>
      <c r="F364" s="116" t="s">
        <v>4795</v>
      </c>
      <c r="G364" s="117" t="s">
        <v>3630</v>
      </c>
      <c r="H364" s="9" t="s">
        <v>4796</v>
      </c>
      <c r="I364" s="118" t="s">
        <v>4790</v>
      </c>
      <c r="J364" s="120" t="s">
        <v>4797</v>
      </c>
      <c r="K364" s="68"/>
      <c r="L364" s="68"/>
      <c r="M364" s="68"/>
      <c r="N364" s="68"/>
      <c r="O364" s="68"/>
      <c r="P364" s="68"/>
      <c r="Q364" s="68"/>
      <c r="R364" s="68"/>
      <c r="S364" s="68"/>
      <c r="T364" s="68"/>
      <c r="U364" s="68"/>
      <c r="V364" s="68"/>
      <c r="W364" s="68"/>
      <c r="X364" s="68"/>
      <c r="Y364" s="68"/>
      <c r="Z364" s="68"/>
    </row>
    <row r="365" ht="75.0" customHeight="1">
      <c r="A365" s="22" t="s">
        <v>4768</v>
      </c>
      <c r="B365" s="9" t="s">
        <v>3062</v>
      </c>
      <c r="C365" s="22"/>
      <c r="D365" s="22"/>
      <c r="E365" s="125"/>
      <c r="F365" s="116" t="s">
        <v>4798</v>
      </c>
      <c r="G365" s="117" t="s">
        <v>3630</v>
      </c>
      <c r="H365" s="9" t="s">
        <v>4799</v>
      </c>
      <c r="I365" s="118" t="s">
        <v>4790</v>
      </c>
      <c r="J365" s="120" t="s">
        <v>4800</v>
      </c>
      <c r="K365" s="68"/>
      <c r="L365" s="68"/>
      <c r="M365" s="68"/>
      <c r="N365" s="68"/>
      <c r="O365" s="68"/>
      <c r="P365" s="68"/>
      <c r="Q365" s="68"/>
      <c r="R365" s="68"/>
      <c r="S365" s="68"/>
      <c r="T365" s="68"/>
      <c r="U365" s="68"/>
      <c r="V365" s="68"/>
      <c r="W365" s="68"/>
      <c r="X365" s="68"/>
      <c r="Y365" s="68"/>
      <c r="Z365" s="68"/>
    </row>
    <row r="366" ht="75.0" customHeight="1">
      <c r="A366" s="22" t="s">
        <v>4768</v>
      </c>
      <c r="B366" s="9" t="s">
        <v>3062</v>
      </c>
      <c r="C366" s="22"/>
      <c r="D366" s="22"/>
      <c r="E366" s="125"/>
      <c r="F366" s="116" t="s">
        <v>4801</v>
      </c>
      <c r="G366" s="117" t="s">
        <v>3630</v>
      </c>
      <c r="H366" s="9" t="s">
        <v>4802</v>
      </c>
      <c r="I366" s="118" t="s">
        <v>4790</v>
      </c>
      <c r="J366" s="120" t="s">
        <v>4803</v>
      </c>
      <c r="K366" s="68"/>
      <c r="L366" s="68"/>
      <c r="M366" s="68"/>
      <c r="N366" s="68"/>
      <c r="O366" s="68"/>
      <c r="P366" s="68"/>
      <c r="Q366" s="68"/>
      <c r="R366" s="68"/>
      <c r="S366" s="68"/>
      <c r="T366" s="68"/>
      <c r="U366" s="68"/>
      <c r="V366" s="68"/>
      <c r="W366" s="68"/>
      <c r="X366" s="68"/>
      <c r="Y366" s="68"/>
      <c r="Z366" s="68"/>
    </row>
    <row r="367" ht="75.0" customHeight="1">
      <c r="A367" s="22" t="s">
        <v>4768</v>
      </c>
      <c r="B367" s="9" t="s">
        <v>3062</v>
      </c>
      <c r="C367" s="22"/>
      <c r="D367" s="22"/>
      <c r="E367" s="125"/>
      <c r="F367" s="116" t="s">
        <v>4804</v>
      </c>
      <c r="G367" s="117" t="s">
        <v>3630</v>
      </c>
      <c r="H367" s="9" t="s">
        <v>4805</v>
      </c>
      <c r="I367" s="118" t="s">
        <v>4790</v>
      </c>
      <c r="J367" s="120" t="s">
        <v>4806</v>
      </c>
      <c r="K367" s="68"/>
      <c r="L367" s="68"/>
      <c r="M367" s="68"/>
      <c r="N367" s="68"/>
      <c r="O367" s="68"/>
      <c r="P367" s="68"/>
      <c r="Q367" s="68"/>
      <c r="R367" s="68"/>
      <c r="S367" s="68"/>
      <c r="T367" s="68"/>
      <c r="U367" s="68"/>
      <c r="V367" s="68"/>
      <c r="W367" s="68"/>
      <c r="X367" s="68"/>
      <c r="Y367" s="68"/>
      <c r="Z367" s="68"/>
    </row>
    <row r="368" ht="147.75" customHeight="1">
      <c r="A368" s="22" t="s">
        <v>4768</v>
      </c>
      <c r="B368" s="9" t="s">
        <v>3062</v>
      </c>
      <c r="C368" s="22"/>
      <c r="D368" s="22"/>
      <c r="E368" s="125"/>
      <c r="F368" s="116" t="s">
        <v>4776</v>
      </c>
      <c r="G368" s="117" t="s">
        <v>3630</v>
      </c>
      <c r="H368" s="9" t="s">
        <v>4807</v>
      </c>
      <c r="I368" s="118"/>
      <c r="J368" s="120" t="s">
        <v>4808</v>
      </c>
      <c r="K368" s="68"/>
      <c r="L368" s="68"/>
      <c r="M368" s="68"/>
      <c r="N368" s="68"/>
      <c r="O368" s="68"/>
      <c r="P368" s="68"/>
      <c r="Q368" s="68"/>
      <c r="R368" s="68"/>
      <c r="S368" s="68"/>
      <c r="T368" s="68"/>
      <c r="U368" s="68"/>
      <c r="V368" s="68"/>
      <c r="W368" s="68"/>
      <c r="X368" s="68"/>
      <c r="Y368" s="68"/>
      <c r="Z368" s="68"/>
    </row>
    <row r="369">
      <c r="A369" s="22" t="s">
        <v>4768</v>
      </c>
      <c r="B369" s="9" t="s">
        <v>3062</v>
      </c>
      <c r="C369" s="22"/>
      <c r="D369" s="22"/>
      <c r="E369" s="125"/>
      <c r="F369" s="116" t="s">
        <v>4779</v>
      </c>
      <c r="G369" s="117" t="s">
        <v>3630</v>
      </c>
      <c r="H369" s="9" t="s">
        <v>4809</v>
      </c>
      <c r="I369" s="68"/>
      <c r="J369" s="120" t="s">
        <v>4810</v>
      </c>
      <c r="K369" s="68"/>
      <c r="L369" s="68"/>
      <c r="M369" s="68"/>
      <c r="N369" s="68"/>
      <c r="O369" s="68"/>
      <c r="P369" s="68"/>
      <c r="Q369" s="68"/>
      <c r="R369" s="68"/>
      <c r="S369" s="68"/>
      <c r="T369" s="68"/>
      <c r="U369" s="68"/>
      <c r="V369" s="68"/>
      <c r="W369" s="68"/>
      <c r="X369" s="68"/>
      <c r="Y369" s="68"/>
      <c r="Z369" s="68"/>
    </row>
    <row r="370">
      <c r="A370" s="22" t="s">
        <v>4768</v>
      </c>
      <c r="B370" s="9" t="s">
        <v>3062</v>
      </c>
      <c r="C370" s="22"/>
      <c r="D370" s="22"/>
      <c r="E370" s="125"/>
      <c r="F370" s="116" t="s">
        <v>4811</v>
      </c>
      <c r="G370" s="117" t="s">
        <v>3630</v>
      </c>
      <c r="H370" s="9" t="s">
        <v>4812</v>
      </c>
      <c r="I370" s="68"/>
      <c r="J370" s="119" t="s">
        <v>4813</v>
      </c>
      <c r="K370" s="68"/>
      <c r="L370" s="68"/>
      <c r="M370" s="68"/>
      <c r="N370" s="68"/>
      <c r="O370" s="68"/>
      <c r="P370" s="68"/>
      <c r="Q370" s="68"/>
      <c r="R370" s="68"/>
      <c r="S370" s="68"/>
      <c r="T370" s="68"/>
      <c r="U370" s="68"/>
      <c r="V370" s="68"/>
      <c r="W370" s="68"/>
      <c r="X370" s="68"/>
      <c r="Y370" s="68"/>
      <c r="Z370" s="68"/>
    </row>
    <row r="371">
      <c r="A371" s="22" t="s">
        <v>4768</v>
      </c>
      <c r="B371" s="9" t="s">
        <v>3062</v>
      </c>
      <c r="C371" s="22"/>
      <c r="D371" s="22"/>
      <c r="E371" s="125"/>
      <c r="F371" s="116" t="s">
        <v>4785</v>
      </c>
      <c r="G371" s="117" t="s">
        <v>3630</v>
      </c>
      <c r="H371" s="9" t="s">
        <v>4814</v>
      </c>
      <c r="I371" s="68"/>
      <c r="J371" s="119" t="s">
        <v>4815</v>
      </c>
      <c r="K371" s="68"/>
      <c r="L371" s="68"/>
      <c r="M371" s="68"/>
      <c r="N371" s="68"/>
      <c r="O371" s="68"/>
      <c r="P371" s="68"/>
      <c r="Q371" s="68"/>
      <c r="R371" s="68"/>
      <c r="S371" s="68"/>
      <c r="T371" s="68"/>
      <c r="U371" s="68"/>
      <c r="V371" s="68"/>
      <c r="W371" s="68"/>
      <c r="X371" s="68"/>
      <c r="Y371" s="68"/>
      <c r="Z371" s="68"/>
    </row>
    <row r="372">
      <c r="A372" s="22" t="s">
        <v>4768</v>
      </c>
      <c r="B372" s="9" t="s">
        <v>3062</v>
      </c>
      <c r="C372" s="22"/>
      <c r="D372" s="22"/>
      <c r="E372" s="125"/>
      <c r="F372" s="116" t="s">
        <v>4816</v>
      </c>
      <c r="G372" s="117" t="s">
        <v>3630</v>
      </c>
      <c r="H372" s="9" t="s">
        <v>4817</v>
      </c>
      <c r="I372" s="68"/>
      <c r="J372" s="119" t="s">
        <v>4818</v>
      </c>
      <c r="K372" s="68"/>
      <c r="L372" s="68"/>
      <c r="M372" s="68"/>
      <c r="N372" s="68"/>
      <c r="O372" s="68"/>
      <c r="P372" s="68"/>
      <c r="Q372" s="68"/>
      <c r="R372" s="68"/>
      <c r="S372" s="68"/>
      <c r="T372" s="68"/>
      <c r="U372" s="68"/>
      <c r="V372" s="68"/>
      <c r="W372" s="68"/>
      <c r="X372" s="68"/>
      <c r="Y372" s="68"/>
      <c r="Z372" s="68"/>
    </row>
    <row r="373">
      <c r="A373" s="22" t="s">
        <v>4768</v>
      </c>
      <c r="B373" s="9" t="s">
        <v>3062</v>
      </c>
      <c r="C373" s="22"/>
      <c r="D373" s="22"/>
      <c r="E373" s="116"/>
      <c r="F373" s="116" t="s">
        <v>4819</v>
      </c>
      <c r="G373" s="117" t="s">
        <v>3630</v>
      </c>
      <c r="H373" s="9" t="s">
        <v>4820</v>
      </c>
      <c r="I373" s="68"/>
      <c r="J373" s="119" t="s">
        <v>4821</v>
      </c>
      <c r="K373" s="68"/>
      <c r="L373" s="68"/>
      <c r="M373" s="68"/>
      <c r="N373" s="68"/>
      <c r="O373" s="68"/>
      <c r="P373" s="68"/>
      <c r="Q373" s="68"/>
      <c r="R373" s="68"/>
      <c r="S373" s="68"/>
      <c r="T373" s="68"/>
      <c r="U373" s="68"/>
      <c r="V373" s="68"/>
      <c r="W373" s="68"/>
      <c r="X373" s="68"/>
      <c r="Y373" s="68"/>
      <c r="Z373" s="68"/>
    </row>
    <row r="374">
      <c r="A374" s="22" t="s">
        <v>4768</v>
      </c>
      <c r="B374" s="9" t="s">
        <v>3062</v>
      </c>
      <c r="C374" s="22"/>
      <c r="D374" s="22"/>
      <c r="E374" s="125"/>
      <c r="F374" s="116" t="s">
        <v>4822</v>
      </c>
      <c r="G374" s="117" t="s">
        <v>3630</v>
      </c>
      <c r="H374" s="9" t="s">
        <v>4823</v>
      </c>
      <c r="I374" s="68"/>
      <c r="J374" s="119" t="s">
        <v>4824</v>
      </c>
      <c r="K374" s="68"/>
      <c r="L374" s="68"/>
      <c r="M374" s="68"/>
      <c r="N374" s="68"/>
      <c r="O374" s="68"/>
      <c r="P374" s="68"/>
      <c r="Q374" s="68"/>
      <c r="R374" s="68"/>
      <c r="S374" s="68"/>
      <c r="T374" s="68"/>
      <c r="U374" s="68"/>
      <c r="V374" s="68"/>
      <c r="W374" s="68"/>
      <c r="X374" s="68"/>
      <c r="Y374" s="68"/>
      <c r="Z374" s="68"/>
    </row>
    <row r="375">
      <c r="A375" s="22" t="s">
        <v>4768</v>
      </c>
      <c r="B375" s="9" t="s">
        <v>3062</v>
      </c>
      <c r="C375" s="22"/>
      <c r="D375" s="22"/>
      <c r="E375" s="125"/>
      <c r="F375" s="116" t="s">
        <v>4825</v>
      </c>
      <c r="G375" s="117" t="s">
        <v>3630</v>
      </c>
      <c r="H375" s="9" t="s">
        <v>4826</v>
      </c>
      <c r="I375" s="68"/>
      <c r="J375" s="119" t="s">
        <v>4827</v>
      </c>
      <c r="K375" s="68"/>
      <c r="L375" s="68"/>
      <c r="M375" s="68"/>
      <c r="N375" s="68"/>
      <c r="O375" s="68"/>
      <c r="P375" s="68"/>
      <c r="Q375" s="68"/>
      <c r="R375" s="68"/>
      <c r="S375" s="68"/>
      <c r="T375" s="68"/>
      <c r="U375" s="68"/>
      <c r="V375" s="68"/>
      <c r="W375" s="68"/>
      <c r="X375" s="68"/>
      <c r="Y375" s="68"/>
      <c r="Z375" s="68"/>
    </row>
    <row r="376">
      <c r="A376" s="22" t="s">
        <v>4768</v>
      </c>
      <c r="B376" s="9" t="s">
        <v>3062</v>
      </c>
      <c r="C376" s="22"/>
      <c r="D376" s="22"/>
      <c r="E376" s="125"/>
      <c r="F376" s="116" t="s">
        <v>4828</v>
      </c>
      <c r="G376" s="117" t="s">
        <v>3630</v>
      </c>
      <c r="H376" s="9" t="s">
        <v>4829</v>
      </c>
      <c r="I376" s="68"/>
      <c r="J376" s="119" t="s">
        <v>4830</v>
      </c>
      <c r="K376" s="68"/>
      <c r="L376" s="68"/>
      <c r="M376" s="68"/>
      <c r="N376" s="68"/>
      <c r="O376" s="68"/>
      <c r="P376" s="68"/>
      <c r="Q376" s="68"/>
      <c r="R376" s="68"/>
      <c r="S376" s="68"/>
      <c r="T376" s="68"/>
      <c r="U376" s="68"/>
      <c r="V376" s="68"/>
      <c r="W376" s="68"/>
      <c r="X376" s="68"/>
      <c r="Y376" s="68"/>
      <c r="Z376" s="68"/>
    </row>
    <row r="377">
      <c r="A377" s="22" t="s">
        <v>4768</v>
      </c>
      <c r="B377" s="9" t="s">
        <v>3062</v>
      </c>
      <c r="C377" s="22"/>
      <c r="D377" s="22"/>
      <c r="E377" s="125"/>
      <c r="F377" s="116" t="s">
        <v>4831</v>
      </c>
      <c r="G377" s="117" t="s">
        <v>3630</v>
      </c>
      <c r="H377" s="9" t="s">
        <v>4832</v>
      </c>
      <c r="I377" s="68"/>
      <c r="J377" s="119" t="s">
        <v>4833</v>
      </c>
      <c r="K377" s="68"/>
      <c r="L377" s="68"/>
      <c r="M377" s="68"/>
      <c r="N377" s="68"/>
      <c r="O377" s="68"/>
      <c r="P377" s="68"/>
      <c r="Q377" s="68"/>
      <c r="R377" s="68"/>
      <c r="S377" s="68"/>
      <c r="T377" s="68"/>
      <c r="U377" s="68"/>
      <c r="V377" s="68"/>
      <c r="W377" s="68"/>
      <c r="X377" s="68"/>
      <c r="Y377" s="68"/>
      <c r="Z377" s="68"/>
    </row>
    <row r="378">
      <c r="A378" s="22" t="s">
        <v>4834</v>
      </c>
      <c r="B378" s="9" t="s">
        <v>2713</v>
      </c>
      <c r="C378" s="22"/>
      <c r="D378" s="68"/>
      <c r="E378" s="41"/>
      <c r="F378" s="145" t="s">
        <v>4835</v>
      </c>
      <c r="G378" s="117" t="s">
        <v>3630</v>
      </c>
      <c r="H378" s="9" t="s">
        <v>4836</v>
      </c>
      <c r="I378" s="68"/>
      <c r="J378" s="119" t="s">
        <v>4837</v>
      </c>
      <c r="K378" s="68"/>
      <c r="L378" s="68"/>
      <c r="M378" s="68"/>
      <c r="N378" s="68"/>
      <c r="O378" s="68"/>
      <c r="P378" s="68"/>
      <c r="Q378" s="68"/>
      <c r="R378" s="68"/>
      <c r="S378" s="68"/>
      <c r="T378" s="68"/>
      <c r="U378" s="68"/>
      <c r="V378" s="68"/>
      <c r="W378" s="68"/>
      <c r="X378" s="68"/>
      <c r="Y378" s="68"/>
      <c r="Z378" s="68"/>
    </row>
    <row r="379">
      <c r="A379" s="22" t="s">
        <v>4834</v>
      </c>
      <c r="B379" s="9" t="s">
        <v>2713</v>
      </c>
      <c r="C379" s="22"/>
      <c r="D379" s="68"/>
      <c r="E379" s="41"/>
      <c r="F379" s="138" t="s">
        <v>4838</v>
      </c>
      <c r="G379" s="117" t="s">
        <v>3630</v>
      </c>
      <c r="H379" s="9" t="s">
        <v>4839</v>
      </c>
      <c r="I379" s="22"/>
      <c r="J379" s="119" t="s">
        <v>4840</v>
      </c>
      <c r="K379" s="68"/>
      <c r="L379" s="68"/>
      <c r="M379" s="68"/>
      <c r="N379" s="68"/>
      <c r="O379" s="68"/>
      <c r="P379" s="68"/>
      <c r="Q379" s="68"/>
      <c r="R379" s="68"/>
      <c r="S379" s="68"/>
      <c r="T379" s="68"/>
      <c r="U379" s="68"/>
      <c r="V379" s="68"/>
      <c r="W379" s="68"/>
      <c r="X379" s="68"/>
      <c r="Y379" s="68"/>
      <c r="Z379" s="68"/>
    </row>
    <row r="380">
      <c r="A380" s="22" t="s">
        <v>4834</v>
      </c>
      <c r="B380" s="9" t="s">
        <v>2713</v>
      </c>
      <c r="C380" s="22"/>
      <c r="D380" s="68"/>
      <c r="E380" s="41"/>
      <c r="F380" s="146" t="s">
        <v>4841</v>
      </c>
      <c r="G380" s="117" t="s">
        <v>3630</v>
      </c>
      <c r="H380" s="9" t="s">
        <v>4842</v>
      </c>
      <c r="I380" s="57"/>
      <c r="J380" s="119" t="s">
        <v>4843</v>
      </c>
      <c r="K380" s="57"/>
      <c r="L380" s="68"/>
      <c r="M380" s="68"/>
      <c r="N380" s="68"/>
      <c r="O380" s="68"/>
      <c r="P380" s="68"/>
      <c r="Q380" s="68"/>
      <c r="R380" s="68"/>
      <c r="S380" s="68"/>
      <c r="T380" s="68"/>
      <c r="U380" s="68"/>
      <c r="V380" s="68"/>
      <c r="W380" s="68"/>
      <c r="X380" s="68"/>
      <c r="Y380" s="68"/>
      <c r="Z380" s="68"/>
    </row>
    <row r="381">
      <c r="A381" s="9" t="s">
        <v>4844</v>
      </c>
      <c r="B381" s="9" t="s">
        <v>2649</v>
      </c>
      <c r="C381" s="22"/>
      <c r="D381" s="68"/>
      <c r="E381" s="41"/>
      <c r="F381" s="138" t="s">
        <v>4845</v>
      </c>
      <c r="G381" s="117" t="s">
        <v>3630</v>
      </c>
      <c r="H381" s="9" t="s">
        <v>4846</v>
      </c>
      <c r="I381" s="68"/>
      <c r="J381" s="119" t="s">
        <v>4847</v>
      </c>
      <c r="K381" s="68"/>
      <c r="L381" s="68"/>
      <c r="M381" s="68"/>
      <c r="N381" s="68"/>
      <c r="O381" s="68"/>
      <c r="P381" s="68"/>
      <c r="Q381" s="68"/>
      <c r="R381" s="68"/>
      <c r="S381" s="68"/>
      <c r="T381" s="68"/>
      <c r="U381" s="68"/>
      <c r="V381" s="68"/>
      <c r="W381" s="68"/>
      <c r="X381" s="68"/>
      <c r="Y381" s="68"/>
      <c r="Z381" s="68"/>
    </row>
    <row r="382">
      <c r="A382" s="9" t="s">
        <v>4844</v>
      </c>
      <c r="B382" s="9" t="s">
        <v>2649</v>
      </c>
      <c r="C382" s="22"/>
      <c r="D382" s="68"/>
      <c r="E382" s="41"/>
      <c r="F382" s="138" t="s">
        <v>4848</v>
      </c>
      <c r="G382" s="117" t="s">
        <v>3630</v>
      </c>
      <c r="H382" s="9" t="s">
        <v>4849</v>
      </c>
      <c r="I382" s="68"/>
      <c r="J382" s="119" t="s">
        <v>4850</v>
      </c>
      <c r="K382" s="68"/>
      <c r="L382" s="68"/>
      <c r="M382" s="68"/>
      <c r="N382" s="68"/>
      <c r="O382" s="68"/>
      <c r="P382" s="68"/>
      <c r="Q382" s="68"/>
      <c r="R382" s="68"/>
      <c r="S382" s="68"/>
      <c r="T382" s="68"/>
      <c r="U382" s="68"/>
      <c r="V382" s="68"/>
      <c r="W382" s="68"/>
      <c r="X382" s="68"/>
      <c r="Y382" s="68"/>
      <c r="Z382" s="68"/>
    </row>
    <row r="383">
      <c r="A383" s="9" t="s">
        <v>4844</v>
      </c>
      <c r="B383" s="9" t="s">
        <v>2649</v>
      </c>
      <c r="C383" s="22"/>
      <c r="D383" s="68"/>
      <c r="E383" s="41"/>
      <c r="F383" s="138" t="s">
        <v>4851</v>
      </c>
      <c r="G383" s="117" t="s">
        <v>3630</v>
      </c>
      <c r="H383" s="9" t="s">
        <v>4852</v>
      </c>
      <c r="I383" s="68"/>
      <c r="J383" s="119" t="s">
        <v>4853</v>
      </c>
      <c r="K383" s="68"/>
      <c r="L383" s="68"/>
      <c r="M383" s="68"/>
      <c r="N383" s="68"/>
      <c r="O383" s="68"/>
      <c r="P383" s="68"/>
      <c r="Q383" s="68"/>
      <c r="R383" s="68"/>
      <c r="S383" s="68"/>
      <c r="T383" s="68"/>
      <c r="U383" s="68"/>
      <c r="V383" s="68"/>
      <c r="W383" s="68"/>
      <c r="X383" s="68"/>
      <c r="Y383" s="68"/>
      <c r="Z383" s="68"/>
    </row>
    <row r="384">
      <c r="A384" s="9" t="s">
        <v>4844</v>
      </c>
      <c r="B384" s="9" t="s">
        <v>2649</v>
      </c>
      <c r="C384" s="22"/>
      <c r="D384" s="68"/>
      <c r="E384" s="41"/>
      <c r="F384" s="124" t="s">
        <v>4854</v>
      </c>
      <c r="G384" s="117" t="s">
        <v>3630</v>
      </c>
      <c r="H384" s="9" t="s">
        <v>4855</v>
      </c>
      <c r="I384" s="68"/>
      <c r="J384" s="119" t="s">
        <v>4856</v>
      </c>
      <c r="K384" s="68"/>
      <c r="L384" s="68"/>
      <c r="M384" s="68"/>
      <c r="N384" s="68"/>
      <c r="O384" s="68"/>
      <c r="P384" s="68"/>
      <c r="Q384" s="68"/>
      <c r="R384" s="68"/>
      <c r="S384" s="68"/>
      <c r="T384" s="68"/>
      <c r="U384" s="68"/>
      <c r="V384" s="68"/>
      <c r="W384" s="68"/>
      <c r="X384" s="68"/>
      <c r="Y384" s="68"/>
      <c r="Z384" s="68"/>
    </row>
    <row r="385">
      <c r="A385" s="9" t="s">
        <v>4844</v>
      </c>
      <c r="B385" s="9" t="s">
        <v>2649</v>
      </c>
      <c r="C385" s="22"/>
      <c r="D385" s="68"/>
      <c r="E385" s="41"/>
      <c r="F385" s="124" t="s">
        <v>4857</v>
      </c>
      <c r="G385" s="117" t="s">
        <v>3630</v>
      </c>
      <c r="H385" s="9" t="s">
        <v>4858</v>
      </c>
      <c r="I385" s="68"/>
      <c r="J385" s="119" t="s">
        <v>4859</v>
      </c>
      <c r="K385" s="68"/>
      <c r="L385" s="68"/>
      <c r="M385" s="68"/>
      <c r="N385" s="68"/>
      <c r="O385" s="68"/>
      <c r="P385" s="68"/>
      <c r="Q385" s="68"/>
      <c r="R385" s="68"/>
      <c r="S385" s="68"/>
      <c r="T385" s="68"/>
      <c r="U385" s="68"/>
      <c r="V385" s="68"/>
      <c r="W385" s="68"/>
      <c r="X385" s="68"/>
      <c r="Y385" s="68"/>
      <c r="Z385" s="68"/>
    </row>
    <row r="386">
      <c r="A386" s="9" t="s">
        <v>4844</v>
      </c>
      <c r="B386" s="9" t="s">
        <v>2649</v>
      </c>
      <c r="C386" s="22"/>
      <c r="D386" s="68"/>
      <c r="E386" s="41"/>
      <c r="F386" s="147" t="s">
        <v>4860</v>
      </c>
      <c r="G386" s="117" t="s">
        <v>3630</v>
      </c>
      <c r="H386" s="9" t="s">
        <v>4861</v>
      </c>
      <c r="I386" s="68"/>
      <c r="J386" s="119" t="s">
        <v>4862</v>
      </c>
      <c r="K386" s="68"/>
      <c r="L386" s="68"/>
      <c r="M386" s="68"/>
      <c r="N386" s="68"/>
      <c r="O386" s="68"/>
      <c r="P386" s="68"/>
      <c r="Q386" s="68"/>
      <c r="R386" s="68"/>
      <c r="S386" s="68"/>
      <c r="T386" s="68"/>
      <c r="U386" s="68"/>
      <c r="V386" s="68"/>
      <c r="W386" s="68"/>
      <c r="X386" s="68"/>
      <c r="Y386" s="68"/>
      <c r="Z386" s="68"/>
    </row>
    <row r="387">
      <c r="A387" s="9" t="s">
        <v>4844</v>
      </c>
      <c r="B387" s="9" t="s">
        <v>2649</v>
      </c>
      <c r="C387" s="68"/>
      <c r="D387" s="68"/>
      <c r="E387" s="41"/>
      <c r="F387" s="147" t="s">
        <v>4863</v>
      </c>
      <c r="G387" s="117" t="s">
        <v>3630</v>
      </c>
      <c r="H387" s="9" t="s">
        <v>4864</v>
      </c>
      <c r="I387" s="68"/>
      <c r="J387" s="119" t="s">
        <v>4865</v>
      </c>
      <c r="K387" s="68"/>
      <c r="L387" s="68"/>
      <c r="M387" s="68"/>
      <c r="N387" s="68"/>
      <c r="O387" s="68"/>
      <c r="P387" s="68"/>
      <c r="Q387" s="68"/>
      <c r="R387" s="68"/>
      <c r="S387" s="68"/>
      <c r="T387" s="68"/>
      <c r="U387" s="68"/>
      <c r="V387" s="68"/>
      <c r="W387" s="68"/>
      <c r="X387" s="68"/>
      <c r="Y387" s="68"/>
      <c r="Z387" s="68"/>
    </row>
    <row r="388">
      <c r="A388" s="9" t="s">
        <v>4844</v>
      </c>
      <c r="B388" s="9" t="s">
        <v>2649</v>
      </c>
      <c r="C388" s="68"/>
      <c r="D388" s="68"/>
      <c r="E388" s="41"/>
      <c r="F388" s="148" t="s">
        <v>4866</v>
      </c>
      <c r="G388" s="117" t="s">
        <v>3630</v>
      </c>
      <c r="H388" s="9" t="s">
        <v>4867</v>
      </c>
      <c r="I388" s="68"/>
      <c r="J388" s="119" t="s">
        <v>4868</v>
      </c>
      <c r="K388" s="68"/>
      <c r="L388" s="68"/>
      <c r="M388" s="68"/>
      <c r="N388" s="68"/>
      <c r="O388" s="68"/>
      <c r="P388" s="68"/>
      <c r="Q388" s="68"/>
      <c r="R388" s="68"/>
      <c r="S388" s="68"/>
      <c r="T388" s="68"/>
      <c r="U388" s="68"/>
      <c r="V388" s="68"/>
      <c r="W388" s="68"/>
      <c r="X388" s="68"/>
      <c r="Y388" s="68"/>
      <c r="Z388" s="68"/>
    </row>
    <row r="389">
      <c r="A389" s="9" t="s">
        <v>4844</v>
      </c>
      <c r="B389" s="9" t="s">
        <v>2649</v>
      </c>
      <c r="C389" s="68"/>
      <c r="D389" s="68"/>
      <c r="E389" s="41"/>
      <c r="F389" s="147" t="s">
        <v>4869</v>
      </c>
      <c r="G389" s="117" t="s">
        <v>3630</v>
      </c>
      <c r="H389" s="9" t="s">
        <v>4870</v>
      </c>
      <c r="I389" s="68"/>
      <c r="J389" s="119" t="s">
        <v>4871</v>
      </c>
      <c r="K389" s="68"/>
      <c r="L389" s="68"/>
      <c r="M389" s="68"/>
      <c r="N389" s="68"/>
      <c r="O389" s="68"/>
      <c r="P389" s="68"/>
      <c r="Q389" s="68"/>
      <c r="R389" s="68"/>
      <c r="S389" s="68"/>
      <c r="T389" s="68"/>
      <c r="U389" s="68"/>
      <c r="V389" s="68"/>
      <c r="W389" s="68"/>
      <c r="X389" s="68"/>
      <c r="Y389" s="68"/>
      <c r="Z389" s="68"/>
    </row>
    <row r="390">
      <c r="A390" s="9" t="s">
        <v>4834</v>
      </c>
      <c r="B390" s="9" t="s">
        <v>2746</v>
      </c>
      <c r="C390" s="68"/>
      <c r="D390" s="68"/>
      <c r="E390" s="41"/>
      <c r="F390" s="143" t="s">
        <v>4872</v>
      </c>
      <c r="G390" s="117" t="s">
        <v>3630</v>
      </c>
      <c r="H390" s="9" t="s">
        <v>4873</v>
      </c>
      <c r="I390" s="68"/>
      <c r="J390" s="119" t="s">
        <v>4874</v>
      </c>
      <c r="K390" s="68"/>
      <c r="L390" s="68"/>
      <c r="M390" s="68"/>
      <c r="N390" s="68"/>
      <c r="O390" s="68"/>
      <c r="P390" s="68"/>
      <c r="Q390" s="68"/>
      <c r="R390" s="68"/>
      <c r="S390" s="68"/>
      <c r="T390" s="68"/>
      <c r="U390" s="68"/>
      <c r="V390" s="68"/>
      <c r="W390" s="68"/>
      <c r="X390" s="68"/>
      <c r="Y390" s="68"/>
      <c r="Z390" s="68"/>
    </row>
    <row r="391">
      <c r="A391" s="9" t="s">
        <v>4834</v>
      </c>
      <c r="B391" s="9" t="s">
        <v>2746</v>
      </c>
      <c r="C391" s="68"/>
      <c r="D391" s="68"/>
      <c r="E391" s="41"/>
      <c r="F391" s="149" t="s">
        <v>4875</v>
      </c>
      <c r="G391" s="117" t="s">
        <v>3630</v>
      </c>
      <c r="H391" s="9" t="s">
        <v>4876</v>
      </c>
      <c r="I391" s="68"/>
      <c r="J391" s="119" t="s">
        <v>4877</v>
      </c>
      <c r="K391" s="68"/>
      <c r="L391" s="68"/>
      <c r="M391" s="68"/>
      <c r="N391" s="68"/>
      <c r="O391" s="68"/>
      <c r="P391" s="68"/>
      <c r="Q391" s="68"/>
      <c r="R391" s="68"/>
      <c r="S391" s="68"/>
      <c r="T391" s="68"/>
      <c r="U391" s="68"/>
      <c r="V391" s="68"/>
      <c r="W391" s="68"/>
      <c r="X391" s="68"/>
      <c r="Y391" s="68"/>
      <c r="Z391" s="68"/>
    </row>
    <row r="392">
      <c r="A392" s="9" t="s">
        <v>4834</v>
      </c>
      <c r="B392" s="9" t="s">
        <v>2746</v>
      </c>
      <c r="C392" s="68"/>
      <c r="D392" s="68"/>
      <c r="E392" s="41"/>
      <c r="F392" s="143" t="s">
        <v>4878</v>
      </c>
      <c r="G392" s="117" t="s">
        <v>3630</v>
      </c>
      <c r="H392" s="9" t="s">
        <v>4879</v>
      </c>
      <c r="I392" s="68"/>
      <c r="J392" s="119" t="s">
        <v>4880</v>
      </c>
      <c r="K392" s="68"/>
      <c r="L392" s="68"/>
      <c r="M392" s="68"/>
      <c r="N392" s="68"/>
      <c r="O392" s="68"/>
      <c r="P392" s="68"/>
      <c r="Q392" s="68"/>
      <c r="R392" s="68"/>
      <c r="S392" s="68"/>
      <c r="T392" s="68"/>
      <c r="U392" s="68"/>
      <c r="V392" s="68"/>
      <c r="W392" s="68"/>
      <c r="X392" s="68"/>
      <c r="Y392" s="68"/>
      <c r="Z392" s="68"/>
    </row>
    <row r="393">
      <c r="A393" s="9" t="s">
        <v>4834</v>
      </c>
      <c r="B393" s="9" t="s">
        <v>2746</v>
      </c>
      <c r="C393" s="68"/>
      <c r="D393" s="68"/>
      <c r="E393" s="41"/>
      <c r="F393" s="143" t="s">
        <v>4881</v>
      </c>
      <c r="G393" s="117" t="s">
        <v>3630</v>
      </c>
      <c r="H393" s="9" t="s">
        <v>4882</v>
      </c>
      <c r="I393" s="68"/>
      <c r="J393" s="119" t="s">
        <v>4883</v>
      </c>
      <c r="K393" s="68"/>
      <c r="L393" s="68"/>
      <c r="M393" s="68"/>
      <c r="N393" s="68"/>
      <c r="O393" s="68"/>
      <c r="P393" s="68"/>
      <c r="Q393" s="68"/>
      <c r="R393" s="68"/>
      <c r="S393" s="68"/>
      <c r="T393" s="68"/>
      <c r="U393" s="68"/>
      <c r="V393" s="68"/>
      <c r="W393" s="68"/>
      <c r="X393" s="68"/>
      <c r="Y393" s="68"/>
      <c r="Z393" s="68"/>
    </row>
    <row r="394">
      <c r="A394" s="9" t="s">
        <v>4834</v>
      </c>
      <c r="B394" s="9" t="s">
        <v>2746</v>
      </c>
      <c r="C394" s="68"/>
      <c r="D394" s="68"/>
      <c r="E394" s="41"/>
      <c r="F394" s="143" t="s">
        <v>4884</v>
      </c>
      <c r="G394" s="117" t="s">
        <v>3630</v>
      </c>
      <c r="H394" s="9" t="s">
        <v>4885</v>
      </c>
      <c r="I394" s="68"/>
      <c r="J394" s="120" t="s">
        <v>4886</v>
      </c>
      <c r="K394" s="68"/>
      <c r="L394" s="68"/>
      <c r="M394" s="68"/>
      <c r="N394" s="68"/>
      <c r="O394" s="68"/>
      <c r="P394" s="68"/>
      <c r="Q394" s="68"/>
      <c r="R394" s="68"/>
      <c r="S394" s="68"/>
      <c r="T394" s="68"/>
      <c r="U394" s="68"/>
      <c r="V394" s="68"/>
      <c r="W394" s="68"/>
      <c r="X394" s="68"/>
      <c r="Y394" s="68"/>
      <c r="Z394" s="68"/>
    </row>
    <row r="395">
      <c r="A395" s="9" t="s">
        <v>4834</v>
      </c>
      <c r="B395" s="9" t="s">
        <v>2746</v>
      </c>
      <c r="C395" s="68"/>
      <c r="D395" s="68"/>
      <c r="E395" s="41"/>
      <c r="F395" s="143" t="s">
        <v>4887</v>
      </c>
      <c r="G395" s="117" t="s">
        <v>3630</v>
      </c>
      <c r="H395" s="9" t="s">
        <v>4888</v>
      </c>
      <c r="I395" s="68"/>
      <c r="J395" s="119" t="s">
        <v>4889</v>
      </c>
      <c r="K395" s="68"/>
      <c r="L395" s="68"/>
      <c r="M395" s="68"/>
      <c r="N395" s="68"/>
      <c r="O395" s="68"/>
      <c r="P395" s="68"/>
      <c r="Q395" s="68"/>
      <c r="R395" s="68"/>
      <c r="S395" s="68"/>
      <c r="T395" s="68"/>
      <c r="U395" s="68"/>
      <c r="V395" s="68"/>
      <c r="W395" s="68"/>
      <c r="X395" s="68"/>
      <c r="Y395" s="68"/>
      <c r="Z395" s="68"/>
    </row>
    <row r="396">
      <c r="A396" s="9" t="s">
        <v>4834</v>
      </c>
      <c r="B396" s="9" t="s">
        <v>2746</v>
      </c>
      <c r="C396" s="68"/>
      <c r="D396" s="68"/>
      <c r="E396" s="41"/>
      <c r="F396" s="143" t="s">
        <v>4890</v>
      </c>
      <c r="G396" s="117" t="s">
        <v>3630</v>
      </c>
      <c r="H396" s="9" t="s">
        <v>4891</v>
      </c>
      <c r="I396" s="68"/>
      <c r="J396" s="120" t="s">
        <v>4892</v>
      </c>
      <c r="K396" s="68"/>
      <c r="L396" s="68"/>
      <c r="M396" s="68"/>
      <c r="N396" s="68"/>
      <c r="O396" s="68"/>
      <c r="P396" s="68"/>
      <c r="Q396" s="68"/>
      <c r="R396" s="68"/>
      <c r="S396" s="68"/>
      <c r="T396" s="68"/>
      <c r="U396" s="68"/>
      <c r="V396" s="68"/>
      <c r="W396" s="68"/>
      <c r="X396" s="68"/>
      <c r="Y396" s="68"/>
      <c r="Z396" s="68"/>
    </row>
    <row r="397">
      <c r="A397" s="9" t="s">
        <v>4834</v>
      </c>
      <c r="B397" s="9" t="s">
        <v>2746</v>
      </c>
      <c r="C397" s="68"/>
      <c r="D397" s="68"/>
      <c r="E397" s="41"/>
      <c r="F397" s="143" t="s">
        <v>4893</v>
      </c>
      <c r="G397" s="117" t="s">
        <v>3630</v>
      </c>
      <c r="H397" s="9" t="s">
        <v>4894</v>
      </c>
      <c r="I397" s="68"/>
      <c r="J397" s="119" t="s">
        <v>4895</v>
      </c>
      <c r="K397" s="68"/>
      <c r="L397" s="68"/>
      <c r="M397" s="68"/>
      <c r="N397" s="68"/>
      <c r="O397" s="68"/>
      <c r="P397" s="68"/>
      <c r="Q397" s="68"/>
      <c r="R397" s="68"/>
      <c r="S397" s="68"/>
      <c r="T397" s="68"/>
      <c r="U397" s="68"/>
      <c r="V397" s="68"/>
      <c r="W397" s="68"/>
      <c r="X397" s="68"/>
      <c r="Y397" s="68"/>
      <c r="Z397" s="68"/>
    </row>
    <row r="398">
      <c r="A398" s="9" t="s">
        <v>4834</v>
      </c>
      <c r="B398" s="9" t="s">
        <v>2746</v>
      </c>
      <c r="C398" s="68"/>
      <c r="D398" s="68"/>
      <c r="E398" s="41"/>
      <c r="F398" s="149" t="s">
        <v>4896</v>
      </c>
      <c r="G398" s="117" t="s">
        <v>3630</v>
      </c>
      <c r="H398" s="9" t="s">
        <v>4897</v>
      </c>
      <c r="I398" s="68"/>
      <c r="J398" s="120" t="s">
        <v>4898</v>
      </c>
      <c r="K398" s="68"/>
      <c r="L398" s="68"/>
      <c r="M398" s="68"/>
      <c r="N398" s="68"/>
      <c r="O398" s="68"/>
      <c r="P398" s="68"/>
      <c r="Q398" s="68"/>
      <c r="R398" s="68"/>
      <c r="S398" s="68"/>
      <c r="T398" s="68"/>
      <c r="U398" s="68"/>
      <c r="V398" s="68"/>
      <c r="W398" s="68"/>
      <c r="X398" s="68"/>
      <c r="Y398" s="68"/>
      <c r="Z398" s="68"/>
    </row>
    <row r="399">
      <c r="A399" s="9" t="s">
        <v>4834</v>
      </c>
      <c r="B399" s="9" t="s">
        <v>2746</v>
      </c>
      <c r="C399" s="68"/>
      <c r="D399" s="68"/>
      <c r="E399" s="41"/>
      <c r="F399" s="149" t="s">
        <v>4896</v>
      </c>
      <c r="G399" s="117" t="s">
        <v>3630</v>
      </c>
      <c r="H399" s="9" t="s">
        <v>4899</v>
      </c>
      <c r="I399" s="68"/>
      <c r="J399" s="120" t="s">
        <v>4900</v>
      </c>
      <c r="K399" s="68"/>
      <c r="L399" s="68"/>
      <c r="M399" s="68"/>
      <c r="N399" s="68"/>
      <c r="O399" s="68"/>
      <c r="P399" s="68"/>
      <c r="Q399" s="68"/>
      <c r="R399" s="68"/>
      <c r="S399" s="68"/>
      <c r="T399" s="68"/>
      <c r="U399" s="68"/>
      <c r="V399" s="68"/>
      <c r="W399" s="68"/>
      <c r="X399" s="68"/>
      <c r="Y399" s="68"/>
      <c r="Z399" s="68"/>
    </row>
    <row r="400">
      <c r="A400" s="9" t="s">
        <v>4834</v>
      </c>
      <c r="B400" s="9" t="s">
        <v>2746</v>
      </c>
      <c r="C400" s="68"/>
      <c r="D400" s="68"/>
      <c r="E400" s="41"/>
      <c r="F400" s="150" t="s">
        <v>4901</v>
      </c>
      <c r="G400" s="117" t="s">
        <v>3630</v>
      </c>
      <c r="H400" s="9" t="s">
        <v>4902</v>
      </c>
      <c r="I400" s="66" t="s">
        <v>4903</v>
      </c>
      <c r="J400" s="120" t="s">
        <v>4904</v>
      </c>
      <c r="K400" s="68"/>
      <c r="L400" s="68"/>
      <c r="M400" s="68"/>
      <c r="N400" s="68"/>
      <c r="O400" s="68"/>
      <c r="P400" s="68"/>
      <c r="Q400" s="68"/>
      <c r="R400" s="68"/>
      <c r="S400" s="68"/>
      <c r="T400" s="68"/>
      <c r="U400" s="68"/>
      <c r="V400" s="68"/>
      <c r="W400" s="68"/>
      <c r="X400" s="68"/>
      <c r="Y400" s="68"/>
      <c r="Z400" s="68"/>
    </row>
    <row r="401">
      <c r="A401" s="9" t="s">
        <v>4834</v>
      </c>
      <c r="B401" s="9" t="s">
        <v>2746</v>
      </c>
      <c r="C401" s="68"/>
      <c r="D401" s="68"/>
      <c r="E401" s="41"/>
      <c r="F401" s="150" t="s">
        <v>4901</v>
      </c>
      <c r="G401" s="117" t="s">
        <v>3630</v>
      </c>
      <c r="H401" s="9" t="s">
        <v>4905</v>
      </c>
      <c r="I401" s="118"/>
      <c r="J401" s="120" t="s">
        <v>4906</v>
      </c>
      <c r="K401" s="68"/>
      <c r="L401" s="68"/>
      <c r="M401" s="68"/>
      <c r="N401" s="68"/>
      <c r="O401" s="68"/>
      <c r="P401" s="68"/>
      <c r="Q401" s="68"/>
      <c r="R401" s="68"/>
      <c r="S401" s="68"/>
      <c r="T401" s="68"/>
      <c r="U401" s="68"/>
      <c r="V401" s="68"/>
      <c r="W401" s="68"/>
      <c r="X401" s="68"/>
      <c r="Y401" s="68"/>
      <c r="Z401" s="68"/>
    </row>
    <row r="402">
      <c r="A402" s="9" t="s">
        <v>4907</v>
      </c>
      <c r="B402" s="9" t="s">
        <v>3442</v>
      </c>
      <c r="C402" s="68"/>
      <c r="D402" s="68"/>
      <c r="E402" s="9" t="s">
        <v>4908</v>
      </c>
      <c r="F402" s="116" t="s">
        <v>4909</v>
      </c>
      <c r="G402" s="117" t="s">
        <v>3630</v>
      </c>
      <c r="H402" s="9" t="s">
        <v>4910</v>
      </c>
      <c r="I402" s="68"/>
      <c r="J402" s="120" t="s">
        <v>4911</v>
      </c>
      <c r="K402" s="68"/>
      <c r="L402" s="68"/>
      <c r="M402" s="68"/>
      <c r="N402" s="68"/>
      <c r="O402" s="68"/>
      <c r="P402" s="68"/>
      <c r="Q402" s="68"/>
      <c r="R402" s="68"/>
      <c r="S402" s="68"/>
      <c r="T402" s="68"/>
      <c r="U402" s="68"/>
      <c r="V402" s="68"/>
      <c r="W402" s="68"/>
      <c r="X402" s="68"/>
      <c r="Y402" s="68"/>
      <c r="Z402" s="68"/>
    </row>
    <row r="403">
      <c r="A403" s="9" t="s">
        <v>4907</v>
      </c>
      <c r="B403" s="9" t="s">
        <v>3442</v>
      </c>
      <c r="C403" s="68"/>
      <c r="D403" s="68"/>
      <c r="E403" s="9" t="s">
        <v>4908</v>
      </c>
      <c r="F403" s="116" t="s">
        <v>4912</v>
      </c>
      <c r="G403" s="117" t="s">
        <v>3630</v>
      </c>
      <c r="H403" s="9" t="s">
        <v>4913</v>
      </c>
      <c r="I403" s="68"/>
      <c r="J403" s="120" t="s">
        <v>4914</v>
      </c>
      <c r="K403" s="68"/>
      <c r="L403" s="68"/>
      <c r="M403" s="68"/>
      <c r="N403" s="68"/>
      <c r="O403" s="68"/>
      <c r="P403" s="68"/>
      <c r="Q403" s="68"/>
      <c r="R403" s="68"/>
      <c r="S403" s="68"/>
      <c r="T403" s="68"/>
      <c r="U403" s="68"/>
      <c r="V403" s="68"/>
      <c r="W403" s="68"/>
      <c r="X403" s="68"/>
      <c r="Y403" s="68"/>
      <c r="Z403" s="68"/>
    </row>
    <row r="404">
      <c r="A404" s="9" t="s">
        <v>4907</v>
      </c>
      <c r="B404" s="9" t="s">
        <v>3442</v>
      </c>
      <c r="C404" s="68"/>
      <c r="D404" s="68"/>
      <c r="E404" s="9" t="s">
        <v>4908</v>
      </c>
      <c r="F404" s="116" t="s">
        <v>4915</v>
      </c>
      <c r="G404" s="117" t="s">
        <v>3630</v>
      </c>
      <c r="H404" s="9" t="s">
        <v>4916</v>
      </c>
      <c r="I404" s="68"/>
      <c r="J404" s="120" t="s">
        <v>4917</v>
      </c>
      <c r="K404" s="68"/>
      <c r="L404" s="68"/>
      <c r="M404" s="68"/>
      <c r="N404" s="68"/>
      <c r="O404" s="68"/>
      <c r="P404" s="68"/>
      <c r="Q404" s="68"/>
      <c r="R404" s="68"/>
      <c r="S404" s="68"/>
      <c r="T404" s="68"/>
      <c r="U404" s="68"/>
      <c r="V404" s="68"/>
      <c r="W404" s="68"/>
      <c r="X404" s="68"/>
      <c r="Y404" s="68"/>
      <c r="Z404" s="68"/>
    </row>
    <row r="405">
      <c r="A405" s="9" t="s">
        <v>4907</v>
      </c>
      <c r="B405" s="9" t="s">
        <v>3442</v>
      </c>
      <c r="C405" s="68"/>
      <c r="D405" s="68"/>
      <c r="E405" s="9" t="s">
        <v>4908</v>
      </c>
      <c r="F405" s="116" t="s">
        <v>4918</v>
      </c>
      <c r="G405" s="117" t="s">
        <v>3630</v>
      </c>
      <c r="H405" s="9" t="s">
        <v>4919</v>
      </c>
      <c r="I405" s="68"/>
      <c r="J405" s="151" t="s">
        <v>4920</v>
      </c>
      <c r="K405" s="68"/>
      <c r="L405" s="68"/>
      <c r="M405" s="68"/>
      <c r="N405" s="68"/>
      <c r="O405" s="68"/>
      <c r="P405" s="68"/>
      <c r="Q405" s="68"/>
      <c r="R405" s="68"/>
      <c r="S405" s="68"/>
      <c r="T405" s="68"/>
      <c r="U405" s="68"/>
      <c r="V405" s="68"/>
      <c r="W405" s="68"/>
      <c r="X405" s="68"/>
      <c r="Y405" s="68"/>
      <c r="Z405" s="68"/>
    </row>
    <row r="406">
      <c r="A406" s="9" t="s">
        <v>4907</v>
      </c>
      <c r="B406" s="9" t="s">
        <v>3442</v>
      </c>
      <c r="C406" s="68"/>
      <c r="D406" s="68"/>
      <c r="E406" s="9" t="s">
        <v>4908</v>
      </c>
      <c r="F406" s="116" t="s">
        <v>4921</v>
      </c>
      <c r="G406" s="117" t="s">
        <v>3630</v>
      </c>
      <c r="H406" s="9" t="s">
        <v>4922</v>
      </c>
      <c r="I406" s="68"/>
      <c r="J406" s="119" t="s">
        <v>4923</v>
      </c>
      <c r="K406" s="68"/>
      <c r="L406" s="68"/>
      <c r="M406" s="68"/>
      <c r="N406" s="68"/>
      <c r="O406" s="68"/>
      <c r="P406" s="68"/>
      <c r="Q406" s="68"/>
      <c r="R406" s="68"/>
      <c r="S406" s="68"/>
      <c r="T406" s="68"/>
      <c r="U406" s="68"/>
      <c r="V406" s="68"/>
      <c r="W406" s="68"/>
      <c r="X406" s="68"/>
      <c r="Y406" s="68"/>
      <c r="Z406" s="68"/>
    </row>
    <row r="407">
      <c r="A407" s="9" t="s">
        <v>4907</v>
      </c>
      <c r="B407" s="9" t="s">
        <v>3442</v>
      </c>
      <c r="C407" s="68"/>
      <c r="D407" s="68"/>
      <c r="E407" s="9" t="s">
        <v>4908</v>
      </c>
      <c r="F407" s="116" t="s">
        <v>4924</v>
      </c>
      <c r="G407" s="117" t="s">
        <v>3630</v>
      </c>
      <c r="H407" s="9" t="s">
        <v>4925</v>
      </c>
      <c r="I407" s="68"/>
      <c r="J407" s="120" t="s">
        <v>4926</v>
      </c>
      <c r="K407" s="68"/>
      <c r="L407" s="68"/>
      <c r="M407" s="68"/>
      <c r="N407" s="68"/>
      <c r="O407" s="68"/>
      <c r="P407" s="68"/>
      <c r="Q407" s="68"/>
      <c r="R407" s="68"/>
      <c r="S407" s="68"/>
      <c r="T407" s="68"/>
      <c r="U407" s="68"/>
      <c r="V407" s="68"/>
      <c r="W407" s="68"/>
      <c r="X407" s="68"/>
      <c r="Y407" s="68"/>
      <c r="Z407" s="68"/>
    </row>
    <row r="408">
      <c r="A408" s="9" t="s">
        <v>4907</v>
      </c>
      <c r="B408" s="9" t="s">
        <v>3442</v>
      </c>
      <c r="C408" s="68"/>
      <c r="D408" s="68"/>
      <c r="E408" s="9" t="s">
        <v>4908</v>
      </c>
      <c r="F408" s="116" t="s">
        <v>4927</v>
      </c>
      <c r="G408" s="117" t="s">
        <v>3630</v>
      </c>
      <c r="H408" s="9" t="s">
        <v>4928</v>
      </c>
      <c r="I408" s="68"/>
      <c r="J408" s="119" t="s">
        <v>4929</v>
      </c>
      <c r="K408" s="68"/>
      <c r="L408" s="68"/>
      <c r="M408" s="68"/>
      <c r="N408" s="68"/>
      <c r="O408" s="68"/>
      <c r="P408" s="68"/>
      <c r="Q408" s="68"/>
      <c r="R408" s="68"/>
      <c r="S408" s="68"/>
      <c r="T408" s="68"/>
      <c r="U408" s="68"/>
      <c r="V408" s="68"/>
      <c r="W408" s="68"/>
      <c r="X408" s="68"/>
      <c r="Y408" s="68"/>
      <c r="Z408" s="68"/>
    </row>
    <row r="409">
      <c r="A409" s="9" t="s">
        <v>4930</v>
      </c>
      <c r="B409" s="9" t="s">
        <v>2640</v>
      </c>
      <c r="C409" s="68"/>
      <c r="D409" s="68"/>
      <c r="E409" s="41"/>
      <c r="F409" s="138" t="s">
        <v>4931</v>
      </c>
      <c r="G409" s="117" t="s">
        <v>3630</v>
      </c>
      <c r="H409" s="9" t="s">
        <v>4932</v>
      </c>
      <c r="I409" s="68"/>
      <c r="J409" s="120" t="s">
        <v>4933</v>
      </c>
      <c r="K409" s="68"/>
      <c r="L409" s="68"/>
      <c r="M409" s="68"/>
      <c r="N409" s="68"/>
      <c r="O409" s="68"/>
      <c r="P409" s="68"/>
      <c r="Q409" s="68"/>
      <c r="R409" s="68"/>
      <c r="S409" s="68"/>
      <c r="T409" s="68"/>
      <c r="U409" s="68"/>
      <c r="V409" s="68"/>
      <c r="W409" s="68"/>
      <c r="X409" s="68"/>
      <c r="Y409" s="68"/>
      <c r="Z409" s="68"/>
    </row>
    <row r="410">
      <c r="A410" s="9" t="s">
        <v>4930</v>
      </c>
      <c r="B410" s="9" t="s">
        <v>2640</v>
      </c>
      <c r="C410" s="68"/>
      <c r="D410" s="68"/>
      <c r="E410" s="41"/>
      <c r="F410" s="138" t="s">
        <v>4931</v>
      </c>
      <c r="G410" s="117" t="s">
        <v>3630</v>
      </c>
      <c r="H410" s="9" t="s">
        <v>4934</v>
      </c>
      <c r="I410" s="68"/>
      <c r="J410" s="120" t="s">
        <v>4935</v>
      </c>
      <c r="K410" s="68"/>
      <c r="L410" s="68"/>
      <c r="M410" s="68"/>
      <c r="N410" s="68"/>
      <c r="O410" s="68"/>
      <c r="P410" s="68"/>
      <c r="Q410" s="68"/>
      <c r="R410" s="68"/>
      <c r="S410" s="68"/>
      <c r="T410" s="68"/>
      <c r="U410" s="68"/>
      <c r="V410" s="68"/>
      <c r="W410" s="68"/>
      <c r="X410" s="68"/>
      <c r="Y410" s="68"/>
      <c r="Z410" s="68"/>
    </row>
    <row r="411">
      <c r="A411" s="9" t="s">
        <v>4930</v>
      </c>
      <c r="B411" s="9" t="s">
        <v>2640</v>
      </c>
      <c r="C411" s="68"/>
      <c r="D411" s="68"/>
      <c r="E411" s="41"/>
      <c r="F411" s="138" t="s">
        <v>4931</v>
      </c>
      <c r="G411" s="117" t="s">
        <v>3630</v>
      </c>
      <c r="H411" s="9" t="s">
        <v>4936</v>
      </c>
      <c r="I411" s="68"/>
      <c r="J411" s="151" t="s">
        <v>4937</v>
      </c>
      <c r="K411" s="68"/>
      <c r="L411" s="68"/>
      <c r="M411" s="68"/>
      <c r="N411" s="68"/>
      <c r="O411" s="68"/>
      <c r="P411" s="68"/>
      <c r="Q411" s="68"/>
      <c r="R411" s="68"/>
      <c r="S411" s="68"/>
      <c r="T411" s="68"/>
      <c r="U411" s="68"/>
      <c r="V411" s="68"/>
      <c r="W411" s="68"/>
      <c r="X411" s="68"/>
      <c r="Y411" s="68"/>
      <c r="Z411" s="68"/>
    </row>
    <row r="412">
      <c r="A412" s="9" t="s">
        <v>4930</v>
      </c>
      <c r="B412" s="9" t="s">
        <v>2640</v>
      </c>
      <c r="C412" s="68"/>
      <c r="D412" s="68"/>
      <c r="E412" s="41"/>
      <c r="F412" s="138" t="s">
        <v>4931</v>
      </c>
      <c r="G412" s="117" t="s">
        <v>3630</v>
      </c>
      <c r="H412" s="9" t="s">
        <v>4938</v>
      </c>
      <c r="I412" s="68"/>
      <c r="J412" s="120" t="s">
        <v>4939</v>
      </c>
      <c r="K412" s="68"/>
      <c r="L412" s="68"/>
      <c r="M412" s="68"/>
      <c r="N412" s="68"/>
      <c r="O412" s="68"/>
      <c r="P412" s="68"/>
      <c r="Q412" s="68"/>
      <c r="R412" s="68"/>
      <c r="S412" s="68"/>
      <c r="T412" s="68"/>
      <c r="U412" s="68"/>
      <c r="V412" s="68"/>
      <c r="W412" s="68"/>
      <c r="X412" s="68"/>
      <c r="Y412" s="68"/>
      <c r="Z412" s="68"/>
    </row>
    <row r="413">
      <c r="A413" s="9" t="s">
        <v>4930</v>
      </c>
      <c r="B413" s="9" t="s">
        <v>2640</v>
      </c>
      <c r="C413" s="68"/>
      <c r="D413" s="68"/>
      <c r="E413" s="41"/>
      <c r="F413" s="138" t="s">
        <v>4931</v>
      </c>
      <c r="G413" s="117" t="s">
        <v>3630</v>
      </c>
      <c r="H413" s="9" t="s">
        <v>4940</v>
      </c>
      <c r="I413" s="68"/>
      <c r="J413" s="120" t="s">
        <v>4941</v>
      </c>
      <c r="K413" s="68"/>
      <c r="L413" s="68"/>
      <c r="M413" s="68"/>
      <c r="N413" s="68"/>
      <c r="O413" s="68"/>
      <c r="P413" s="68"/>
      <c r="Q413" s="68"/>
      <c r="R413" s="68"/>
      <c r="S413" s="68"/>
      <c r="T413" s="68"/>
      <c r="U413" s="68"/>
      <c r="V413" s="68"/>
      <c r="W413" s="68"/>
      <c r="X413" s="68"/>
      <c r="Y413" s="68"/>
      <c r="Z413" s="68"/>
    </row>
    <row r="414">
      <c r="A414" s="9" t="s">
        <v>4930</v>
      </c>
      <c r="B414" s="9" t="s">
        <v>2640</v>
      </c>
      <c r="C414" s="68"/>
      <c r="D414" s="68"/>
      <c r="E414" s="41"/>
      <c r="F414" s="138" t="s">
        <v>4931</v>
      </c>
      <c r="G414" s="117" t="s">
        <v>3630</v>
      </c>
      <c r="H414" s="9" t="s">
        <v>4942</v>
      </c>
      <c r="I414" s="68"/>
      <c r="J414" s="120" t="s">
        <v>4943</v>
      </c>
      <c r="K414" s="68"/>
      <c r="L414" s="68"/>
      <c r="M414" s="68"/>
      <c r="N414" s="68"/>
      <c r="O414" s="68"/>
      <c r="P414" s="68"/>
      <c r="Q414" s="68"/>
      <c r="R414" s="68"/>
      <c r="S414" s="68"/>
      <c r="T414" s="68"/>
      <c r="U414" s="68"/>
      <c r="V414" s="68"/>
      <c r="W414" s="68"/>
      <c r="X414" s="68"/>
      <c r="Y414" s="68"/>
      <c r="Z414" s="68"/>
    </row>
    <row r="415">
      <c r="A415" s="9" t="s">
        <v>4944</v>
      </c>
      <c r="B415" s="9" t="s">
        <v>2640</v>
      </c>
      <c r="C415" s="68"/>
      <c r="D415" s="68"/>
      <c r="E415" s="41"/>
      <c r="F415" s="138" t="s">
        <v>4945</v>
      </c>
      <c r="G415" s="117" t="s">
        <v>3630</v>
      </c>
      <c r="H415" s="9" t="s">
        <v>4946</v>
      </c>
      <c r="I415" s="22" t="s">
        <v>4947</v>
      </c>
      <c r="J415" s="120" t="s">
        <v>4948</v>
      </c>
      <c r="K415" s="68"/>
      <c r="L415" s="68"/>
      <c r="M415" s="68"/>
      <c r="N415" s="68"/>
      <c r="O415" s="68"/>
      <c r="P415" s="68"/>
      <c r="Q415" s="68"/>
      <c r="R415" s="68"/>
      <c r="S415" s="68"/>
      <c r="T415" s="68"/>
      <c r="U415" s="68"/>
      <c r="V415" s="68"/>
      <c r="W415" s="68"/>
      <c r="X415" s="68"/>
      <c r="Y415" s="68"/>
      <c r="Z415" s="68"/>
    </row>
    <row r="416">
      <c r="A416" s="9" t="s">
        <v>4944</v>
      </c>
      <c r="B416" s="9" t="s">
        <v>2640</v>
      </c>
      <c r="C416" s="68"/>
      <c r="D416" s="68"/>
      <c r="E416" s="41"/>
      <c r="F416" s="138" t="s">
        <v>4945</v>
      </c>
      <c r="G416" s="117" t="s">
        <v>3630</v>
      </c>
      <c r="H416" s="9" t="s">
        <v>4949</v>
      </c>
      <c r="I416" s="22"/>
      <c r="J416" s="120" t="s">
        <v>4950</v>
      </c>
      <c r="K416" s="68"/>
      <c r="L416" s="68"/>
      <c r="M416" s="68"/>
      <c r="N416" s="68"/>
      <c r="O416" s="68"/>
      <c r="P416" s="68"/>
      <c r="Q416" s="68"/>
      <c r="R416" s="68"/>
      <c r="S416" s="68"/>
      <c r="T416" s="68"/>
      <c r="U416" s="68"/>
      <c r="V416" s="68"/>
      <c r="W416" s="68"/>
      <c r="X416" s="68"/>
      <c r="Y416" s="68"/>
      <c r="Z416" s="68"/>
    </row>
    <row r="417">
      <c r="A417" s="9" t="s">
        <v>4944</v>
      </c>
      <c r="B417" s="9" t="s">
        <v>2640</v>
      </c>
      <c r="C417" s="68"/>
      <c r="D417" s="68"/>
      <c r="E417" s="41"/>
      <c r="F417" s="138" t="s">
        <v>4945</v>
      </c>
      <c r="G417" s="117" t="s">
        <v>3630</v>
      </c>
      <c r="H417" s="9" t="s">
        <v>4951</v>
      </c>
      <c r="I417" s="22"/>
      <c r="J417" s="120" t="s">
        <v>4952</v>
      </c>
      <c r="K417" s="68"/>
      <c r="L417" s="68"/>
      <c r="M417" s="68"/>
      <c r="N417" s="68"/>
      <c r="O417" s="68"/>
      <c r="P417" s="68"/>
      <c r="Q417" s="68"/>
      <c r="R417" s="68"/>
      <c r="S417" s="68"/>
      <c r="T417" s="68"/>
      <c r="U417" s="68"/>
      <c r="V417" s="68"/>
      <c r="W417" s="68"/>
      <c r="X417" s="68"/>
      <c r="Y417" s="68"/>
      <c r="Z417" s="68"/>
    </row>
    <row r="418">
      <c r="A418" s="9" t="s">
        <v>4944</v>
      </c>
      <c r="B418" s="9" t="s">
        <v>2640</v>
      </c>
      <c r="C418" s="68"/>
      <c r="D418" s="68"/>
      <c r="E418" s="41"/>
      <c r="F418" s="138" t="s">
        <v>4945</v>
      </c>
      <c r="G418" s="117" t="s">
        <v>3630</v>
      </c>
      <c r="H418" s="9" t="s">
        <v>4953</v>
      </c>
      <c r="I418" s="22"/>
      <c r="J418" s="119" t="s">
        <v>4954</v>
      </c>
      <c r="K418" s="68"/>
      <c r="L418" s="68"/>
      <c r="M418" s="68"/>
      <c r="N418" s="68"/>
      <c r="O418" s="68"/>
      <c r="P418" s="68"/>
      <c r="Q418" s="68"/>
      <c r="R418" s="68"/>
      <c r="S418" s="68"/>
      <c r="T418" s="68"/>
      <c r="U418" s="68"/>
      <c r="V418" s="68"/>
      <c r="W418" s="68"/>
      <c r="X418" s="68"/>
      <c r="Y418" s="68"/>
      <c r="Z418" s="68"/>
    </row>
    <row r="419">
      <c r="A419" s="9" t="s">
        <v>4944</v>
      </c>
      <c r="B419" s="9" t="s">
        <v>2640</v>
      </c>
      <c r="C419" s="68"/>
      <c r="D419" s="68"/>
      <c r="E419" s="41"/>
      <c r="F419" s="138" t="s">
        <v>4945</v>
      </c>
      <c r="G419" s="117" t="s">
        <v>3630</v>
      </c>
      <c r="H419" s="9" t="s">
        <v>4955</v>
      </c>
      <c r="I419" s="22"/>
      <c r="J419" s="119" t="s">
        <v>4956</v>
      </c>
      <c r="K419" s="68"/>
      <c r="L419" s="68"/>
      <c r="M419" s="68"/>
      <c r="N419" s="68"/>
      <c r="O419" s="68"/>
      <c r="P419" s="68"/>
      <c r="Q419" s="68"/>
      <c r="R419" s="68"/>
      <c r="S419" s="68"/>
      <c r="T419" s="68"/>
      <c r="U419" s="68"/>
      <c r="V419" s="68"/>
      <c r="W419" s="68"/>
      <c r="X419" s="68"/>
      <c r="Y419" s="68"/>
      <c r="Z419" s="68"/>
    </row>
    <row r="420">
      <c r="A420" s="9" t="s">
        <v>4944</v>
      </c>
      <c r="B420" s="9" t="s">
        <v>2640</v>
      </c>
      <c r="C420" s="68"/>
      <c r="D420" s="68"/>
      <c r="E420" s="41"/>
      <c r="F420" s="138" t="s">
        <v>4945</v>
      </c>
      <c r="G420" s="117" t="s">
        <v>3630</v>
      </c>
      <c r="H420" s="9" t="s">
        <v>4957</v>
      </c>
      <c r="I420" s="22"/>
      <c r="J420" s="119" t="s">
        <v>4958</v>
      </c>
      <c r="K420" s="68"/>
      <c r="L420" s="68"/>
      <c r="M420" s="68"/>
      <c r="N420" s="68"/>
      <c r="O420" s="68"/>
      <c r="P420" s="68"/>
      <c r="Q420" s="68"/>
      <c r="R420" s="68"/>
      <c r="S420" s="68"/>
      <c r="T420" s="68"/>
      <c r="U420" s="68"/>
      <c r="V420" s="68"/>
      <c r="W420" s="68"/>
      <c r="X420" s="68"/>
      <c r="Y420" s="68"/>
      <c r="Z420" s="68"/>
    </row>
    <row r="421">
      <c r="A421" s="9" t="s">
        <v>4959</v>
      </c>
      <c r="B421" s="9" t="s">
        <v>2640</v>
      </c>
      <c r="C421" s="68"/>
      <c r="D421" s="68"/>
      <c r="E421" s="41"/>
      <c r="F421" s="138" t="s">
        <v>4960</v>
      </c>
      <c r="G421" s="117" t="s">
        <v>3630</v>
      </c>
      <c r="H421" s="9" t="s">
        <v>4961</v>
      </c>
      <c r="I421" s="22" t="s">
        <v>4947</v>
      </c>
      <c r="J421" s="120" t="s">
        <v>4962</v>
      </c>
      <c r="K421" s="68"/>
      <c r="L421" s="68"/>
      <c r="M421" s="68"/>
      <c r="N421" s="68"/>
      <c r="O421" s="68"/>
      <c r="P421" s="68"/>
      <c r="Q421" s="68"/>
      <c r="R421" s="68"/>
      <c r="S421" s="68"/>
      <c r="T421" s="68"/>
      <c r="U421" s="68"/>
      <c r="V421" s="68"/>
      <c r="W421" s="68"/>
      <c r="X421" s="68"/>
      <c r="Y421" s="68"/>
      <c r="Z421" s="68"/>
    </row>
    <row r="422">
      <c r="A422" s="9" t="s">
        <v>4959</v>
      </c>
      <c r="B422" s="9" t="s">
        <v>2640</v>
      </c>
      <c r="C422" s="68"/>
      <c r="D422" s="68"/>
      <c r="E422" s="41"/>
      <c r="F422" s="138" t="s">
        <v>4960</v>
      </c>
      <c r="G422" s="117" t="s">
        <v>3630</v>
      </c>
      <c r="H422" s="9" t="s">
        <v>4963</v>
      </c>
      <c r="I422" s="68"/>
      <c r="J422" s="119" t="s">
        <v>4964</v>
      </c>
      <c r="K422" s="68"/>
      <c r="L422" s="68"/>
      <c r="M422" s="68"/>
      <c r="N422" s="68"/>
      <c r="O422" s="68"/>
      <c r="P422" s="68"/>
      <c r="Q422" s="68"/>
      <c r="R422" s="68"/>
      <c r="S422" s="68"/>
      <c r="T422" s="68"/>
      <c r="U422" s="68"/>
      <c r="V422" s="68"/>
      <c r="W422" s="68"/>
      <c r="X422" s="68"/>
      <c r="Y422" s="68"/>
      <c r="Z422" s="68"/>
    </row>
    <row r="423">
      <c r="A423" s="9" t="s">
        <v>4959</v>
      </c>
      <c r="B423" s="9" t="s">
        <v>2640</v>
      </c>
      <c r="C423" s="68"/>
      <c r="D423" s="68"/>
      <c r="E423" s="41"/>
      <c r="F423" s="138" t="s">
        <v>4960</v>
      </c>
      <c r="G423" s="117" t="s">
        <v>3630</v>
      </c>
      <c r="H423" s="9" t="s">
        <v>4965</v>
      </c>
      <c r="I423" s="68"/>
      <c r="J423" s="119" t="s">
        <v>4966</v>
      </c>
      <c r="K423" s="68"/>
      <c r="L423" s="68"/>
      <c r="M423" s="68"/>
      <c r="N423" s="68"/>
      <c r="O423" s="68"/>
      <c r="P423" s="68"/>
      <c r="Q423" s="68"/>
      <c r="R423" s="68"/>
      <c r="S423" s="68"/>
      <c r="T423" s="68"/>
      <c r="U423" s="68"/>
      <c r="V423" s="68"/>
      <c r="W423" s="68"/>
      <c r="X423" s="68"/>
      <c r="Y423" s="68"/>
      <c r="Z423" s="68"/>
    </row>
    <row r="424">
      <c r="A424" s="9" t="s">
        <v>4959</v>
      </c>
      <c r="B424" s="9" t="s">
        <v>2640</v>
      </c>
      <c r="C424" s="68"/>
      <c r="D424" s="68"/>
      <c r="E424" s="41"/>
      <c r="F424" s="138" t="s">
        <v>4960</v>
      </c>
      <c r="G424" s="117" t="s">
        <v>3630</v>
      </c>
      <c r="H424" s="9" t="s">
        <v>4967</v>
      </c>
      <c r="I424" s="68"/>
      <c r="J424" s="120" t="s">
        <v>4968</v>
      </c>
      <c r="K424" s="68"/>
      <c r="L424" s="68"/>
      <c r="M424" s="68"/>
      <c r="N424" s="68"/>
      <c r="O424" s="68"/>
      <c r="P424" s="68"/>
      <c r="Q424" s="68"/>
      <c r="R424" s="68"/>
      <c r="S424" s="68"/>
      <c r="T424" s="68"/>
      <c r="U424" s="68"/>
      <c r="V424" s="68"/>
      <c r="W424" s="68"/>
      <c r="X424" s="68"/>
      <c r="Y424" s="68"/>
      <c r="Z424" s="68"/>
    </row>
    <row r="425">
      <c r="A425" s="9" t="s">
        <v>4959</v>
      </c>
      <c r="B425" s="9" t="s">
        <v>2640</v>
      </c>
      <c r="C425" s="68"/>
      <c r="D425" s="68"/>
      <c r="E425" s="41"/>
      <c r="F425" s="138" t="s">
        <v>4960</v>
      </c>
      <c r="G425" s="117" t="s">
        <v>3630</v>
      </c>
      <c r="H425" s="9" t="s">
        <v>4969</v>
      </c>
      <c r="I425" s="68"/>
      <c r="J425" s="119" t="s">
        <v>4970</v>
      </c>
      <c r="K425" s="68"/>
      <c r="L425" s="68"/>
      <c r="M425" s="68"/>
      <c r="N425" s="68"/>
      <c r="O425" s="68"/>
      <c r="P425" s="68"/>
      <c r="Q425" s="68"/>
      <c r="R425" s="68"/>
      <c r="S425" s="68"/>
      <c r="T425" s="68"/>
      <c r="U425" s="68"/>
      <c r="V425" s="68"/>
      <c r="W425" s="68"/>
      <c r="X425" s="68"/>
      <c r="Y425" s="68"/>
      <c r="Z425" s="68"/>
    </row>
    <row r="426">
      <c r="A426" s="9" t="s">
        <v>4959</v>
      </c>
      <c r="B426" s="9" t="s">
        <v>2640</v>
      </c>
      <c r="C426" s="68"/>
      <c r="D426" s="68"/>
      <c r="E426" s="41"/>
      <c r="F426" s="138" t="s">
        <v>4960</v>
      </c>
      <c r="G426" s="117" t="s">
        <v>3630</v>
      </c>
      <c r="H426" s="9" t="s">
        <v>4971</v>
      </c>
      <c r="I426" s="68"/>
      <c r="J426" s="119" t="s">
        <v>4972</v>
      </c>
      <c r="K426" s="68"/>
      <c r="L426" s="68"/>
      <c r="M426" s="68"/>
      <c r="N426" s="68"/>
      <c r="O426" s="68"/>
      <c r="P426" s="68"/>
      <c r="Q426" s="68"/>
      <c r="R426" s="68"/>
      <c r="S426" s="68"/>
      <c r="T426" s="68"/>
      <c r="U426" s="68"/>
      <c r="V426" s="68"/>
      <c r="W426" s="68"/>
      <c r="X426" s="68"/>
      <c r="Y426" s="68"/>
      <c r="Z426" s="68"/>
    </row>
    <row r="427">
      <c r="A427" s="9" t="s">
        <v>4973</v>
      </c>
      <c r="B427" s="9" t="s">
        <v>2255</v>
      </c>
      <c r="C427" s="68"/>
      <c r="D427" s="68"/>
      <c r="E427" s="41"/>
      <c r="F427" s="22" t="s">
        <v>4974</v>
      </c>
      <c r="G427" s="117" t="s">
        <v>3630</v>
      </c>
      <c r="H427" s="9" t="s">
        <v>4975</v>
      </c>
      <c r="I427" s="68"/>
      <c r="J427" s="119" t="s">
        <v>4976</v>
      </c>
      <c r="K427" s="68"/>
      <c r="L427" s="68"/>
      <c r="M427" s="68"/>
      <c r="N427" s="68"/>
      <c r="O427" s="68"/>
      <c r="P427" s="68"/>
      <c r="Q427" s="68"/>
      <c r="R427" s="68"/>
      <c r="S427" s="68"/>
      <c r="T427" s="68"/>
      <c r="U427" s="68"/>
      <c r="V427" s="68"/>
      <c r="W427" s="68"/>
      <c r="X427" s="68"/>
      <c r="Y427" s="68"/>
      <c r="Z427" s="68"/>
    </row>
    <row r="428">
      <c r="A428" s="9" t="s">
        <v>4977</v>
      </c>
      <c r="B428" s="9" t="s">
        <v>2255</v>
      </c>
      <c r="C428" s="68"/>
      <c r="D428" s="68"/>
      <c r="E428" s="41"/>
      <c r="F428" s="22" t="s">
        <v>4978</v>
      </c>
      <c r="G428" s="117" t="s">
        <v>3630</v>
      </c>
      <c r="H428" s="9" t="s">
        <v>4979</v>
      </c>
      <c r="I428" s="68"/>
      <c r="J428" s="119" t="s">
        <v>4980</v>
      </c>
      <c r="K428" s="68"/>
      <c r="L428" s="68"/>
      <c r="M428" s="68"/>
      <c r="N428" s="68"/>
      <c r="O428" s="68"/>
      <c r="P428" s="68"/>
      <c r="Q428" s="68"/>
      <c r="R428" s="68"/>
      <c r="S428" s="68"/>
      <c r="T428" s="68"/>
      <c r="U428" s="68"/>
      <c r="V428" s="68"/>
      <c r="W428" s="68"/>
      <c r="X428" s="68"/>
      <c r="Y428" s="68"/>
      <c r="Z428" s="68"/>
    </row>
    <row r="429">
      <c r="A429" s="9" t="s">
        <v>4981</v>
      </c>
      <c r="B429" s="9" t="s">
        <v>2255</v>
      </c>
      <c r="C429" s="68"/>
      <c r="D429" s="68"/>
      <c r="E429" s="41"/>
      <c r="F429" s="22" t="s">
        <v>4982</v>
      </c>
      <c r="G429" s="117" t="s">
        <v>3630</v>
      </c>
      <c r="H429" s="9" t="s">
        <v>4983</v>
      </c>
      <c r="I429" s="68"/>
      <c r="J429" s="119" t="s">
        <v>4984</v>
      </c>
      <c r="K429" s="68"/>
      <c r="L429" s="68"/>
      <c r="M429" s="68"/>
      <c r="N429" s="68"/>
      <c r="O429" s="68"/>
      <c r="P429" s="68"/>
      <c r="Q429" s="68"/>
      <c r="R429" s="68"/>
      <c r="S429" s="68"/>
      <c r="T429" s="68"/>
      <c r="U429" s="68"/>
      <c r="V429" s="68"/>
      <c r="W429" s="68"/>
      <c r="X429" s="68"/>
      <c r="Y429" s="68"/>
      <c r="Z429" s="68"/>
    </row>
    <row r="430">
      <c r="A430" s="9" t="s">
        <v>4985</v>
      </c>
      <c r="B430" s="9" t="s">
        <v>3560</v>
      </c>
      <c r="C430" s="68"/>
      <c r="D430" s="68"/>
      <c r="E430" s="41"/>
      <c r="F430" s="116" t="s">
        <v>4986</v>
      </c>
      <c r="G430" s="117" t="s">
        <v>3630</v>
      </c>
      <c r="H430" s="9" t="s">
        <v>4987</v>
      </c>
      <c r="I430" s="68"/>
      <c r="J430" s="119" t="s">
        <v>4988</v>
      </c>
      <c r="K430" s="68"/>
      <c r="L430" s="68"/>
      <c r="M430" s="68"/>
      <c r="N430" s="68"/>
      <c r="O430" s="68"/>
      <c r="P430" s="68"/>
      <c r="Q430" s="68"/>
      <c r="R430" s="68"/>
      <c r="S430" s="68"/>
      <c r="T430" s="68"/>
      <c r="U430" s="68"/>
      <c r="V430" s="68"/>
      <c r="W430" s="68"/>
      <c r="X430" s="68"/>
      <c r="Y430" s="68"/>
      <c r="Z430" s="68"/>
    </row>
    <row r="431">
      <c r="A431" s="9" t="s">
        <v>4989</v>
      </c>
      <c r="B431" s="9" t="s">
        <v>3560</v>
      </c>
      <c r="C431" s="68"/>
      <c r="D431" s="68"/>
      <c r="E431" s="41"/>
      <c r="F431" s="116" t="s">
        <v>4986</v>
      </c>
      <c r="G431" s="117" t="s">
        <v>3630</v>
      </c>
      <c r="H431" s="9" t="s">
        <v>4990</v>
      </c>
      <c r="I431" s="68"/>
      <c r="J431" s="119" t="s">
        <v>4991</v>
      </c>
      <c r="K431" s="68"/>
      <c r="L431" s="68"/>
      <c r="M431" s="68"/>
      <c r="N431" s="68"/>
      <c r="O431" s="68"/>
      <c r="P431" s="68"/>
      <c r="Q431" s="68"/>
      <c r="R431" s="68"/>
      <c r="S431" s="68"/>
      <c r="T431" s="68"/>
      <c r="U431" s="68"/>
      <c r="V431" s="68"/>
      <c r="W431" s="68"/>
      <c r="X431" s="68"/>
      <c r="Y431" s="68"/>
      <c r="Z431" s="68"/>
    </row>
    <row r="432">
      <c r="A432" s="9" t="s">
        <v>4992</v>
      </c>
      <c r="B432" s="9" t="s">
        <v>3560</v>
      </c>
      <c r="C432" s="68"/>
      <c r="D432" s="68"/>
      <c r="E432" s="41"/>
      <c r="F432" s="116" t="s">
        <v>4986</v>
      </c>
      <c r="G432" s="117" t="s">
        <v>3630</v>
      </c>
      <c r="H432" s="9" t="s">
        <v>4993</v>
      </c>
      <c r="I432" s="68"/>
      <c r="J432" s="119" t="s">
        <v>4994</v>
      </c>
      <c r="K432" s="68"/>
      <c r="L432" s="68"/>
      <c r="M432" s="68"/>
      <c r="N432" s="68"/>
      <c r="O432" s="68"/>
      <c r="P432" s="68"/>
      <c r="Q432" s="68"/>
      <c r="R432" s="68"/>
      <c r="S432" s="68"/>
      <c r="T432" s="68"/>
      <c r="U432" s="68"/>
      <c r="V432" s="68"/>
      <c r="W432" s="68"/>
      <c r="X432" s="68"/>
      <c r="Y432" s="68"/>
      <c r="Z432" s="68"/>
    </row>
    <row r="433">
      <c r="A433" s="9" t="s">
        <v>4995</v>
      </c>
      <c r="B433" s="9" t="s">
        <v>3560</v>
      </c>
      <c r="C433" s="68"/>
      <c r="D433" s="68"/>
      <c r="E433" s="41"/>
      <c r="F433" s="116" t="s">
        <v>4986</v>
      </c>
      <c r="G433" s="117" t="s">
        <v>3630</v>
      </c>
      <c r="H433" s="9" t="s">
        <v>4996</v>
      </c>
      <c r="I433" s="68"/>
      <c r="J433" s="119" t="s">
        <v>4997</v>
      </c>
      <c r="K433" s="68"/>
      <c r="L433" s="68"/>
      <c r="M433" s="68"/>
      <c r="N433" s="68"/>
      <c r="O433" s="68"/>
      <c r="P433" s="68"/>
      <c r="Q433" s="68"/>
      <c r="R433" s="68"/>
      <c r="S433" s="68"/>
      <c r="T433" s="68"/>
      <c r="U433" s="68"/>
      <c r="V433" s="68"/>
      <c r="W433" s="68"/>
      <c r="X433" s="68"/>
      <c r="Y433" s="68"/>
      <c r="Z433" s="68"/>
    </row>
    <row r="434">
      <c r="A434" s="9" t="s">
        <v>4998</v>
      </c>
      <c r="B434" s="9" t="s">
        <v>3560</v>
      </c>
      <c r="C434" s="68"/>
      <c r="D434" s="68"/>
      <c r="E434" s="41"/>
      <c r="F434" s="116" t="s">
        <v>4986</v>
      </c>
      <c r="G434" s="117" t="s">
        <v>3630</v>
      </c>
      <c r="H434" s="9" t="s">
        <v>4999</v>
      </c>
      <c r="I434" s="66" t="s">
        <v>5000</v>
      </c>
      <c r="J434" s="119" t="s">
        <v>5001</v>
      </c>
      <c r="K434" s="68"/>
      <c r="L434" s="68"/>
      <c r="M434" s="68"/>
      <c r="N434" s="68"/>
      <c r="O434" s="68"/>
      <c r="P434" s="68"/>
      <c r="Q434" s="68"/>
      <c r="R434" s="68"/>
      <c r="S434" s="68"/>
      <c r="T434" s="68"/>
      <c r="U434" s="68"/>
      <c r="V434" s="68"/>
      <c r="W434" s="68"/>
      <c r="X434" s="68"/>
      <c r="Y434" s="68"/>
      <c r="Z434" s="68"/>
    </row>
    <row r="435">
      <c r="A435" s="9" t="s">
        <v>5002</v>
      </c>
      <c r="B435" s="9" t="s">
        <v>3560</v>
      </c>
      <c r="C435" s="68"/>
      <c r="D435" s="68"/>
      <c r="E435" s="41"/>
      <c r="F435" s="116" t="s">
        <v>4986</v>
      </c>
      <c r="G435" s="117" t="s">
        <v>3630</v>
      </c>
      <c r="H435" s="9" t="s">
        <v>5003</v>
      </c>
      <c r="I435" s="68"/>
      <c r="J435" s="119" t="s">
        <v>5004</v>
      </c>
      <c r="K435" s="68"/>
      <c r="L435" s="68"/>
      <c r="M435" s="68"/>
      <c r="N435" s="68"/>
      <c r="O435" s="68"/>
      <c r="P435" s="68"/>
      <c r="Q435" s="68"/>
      <c r="R435" s="68"/>
      <c r="S435" s="68"/>
      <c r="T435" s="68"/>
      <c r="U435" s="68"/>
      <c r="V435" s="68"/>
      <c r="W435" s="68"/>
      <c r="X435" s="68"/>
      <c r="Y435" s="68"/>
      <c r="Z435" s="68"/>
    </row>
    <row r="436">
      <c r="A436" s="9" t="s">
        <v>5005</v>
      </c>
      <c r="B436" s="9" t="s">
        <v>3560</v>
      </c>
      <c r="C436" s="68"/>
      <c r="D436" s="68"/>
      <c r="E436" s="41"/>
      <c r="F436" s="116" t="s">
        <v>4986</v>
      </c>
      <c r="G436" s="117" t="s">
        <v>3630</v>
      </c>
      <c r="H436" s="9" t="s">
        <v>5006</v>
      </c>
      <c r="I436" s="22" t="s">
        <v>5007</v>
      </c>
      <c r="J436" s="119" t="s">
        <v>5008</v>
      </c>
      <c r="K436" s="68"/>
      <c r="L436" s="68"/>
      <c r="M436" s="68"/>
      <c r="N436" s="68"/>
      <c r="O436" s="68"/>
      <c r="P436" s="68"/>
      <c r="Q436" s="68"/>
      <c r="R436" s="68"/>
      <c r="S436" s="68"/>
      <c r="T436" s="68"/>
      <c r="U436" s="68"/>
      <c r="V436" s="68"/>
      <c r="W436" s="68"/>
      <c r="X436" s="68"/>
      <c r="Y436" s="68"/>
      <c r="Z436" s="68"/>
    </row>
    <row r="437">
      <c r="A437" s="9" t="s">
        <v>5009</v>
      </c>
      <c r="B437" s="9" t="s">
        <v>3560</v>
      </c>
      <c r="C437" s="68"/>
      <c r="D437" s="68"/>
      <c r="E437" s="41"/>
      <c r="F437" s="116" t="s">
        <v>4986</v>
      </c>
      <c r="G437" s="117" t="s">
        <v>3630</v>
      </c>
      <c r="H437" s="9" t="s">
        <v>5010</v>
      </c>
      <c r="I437" s="68"/>
      <c r="J437" s="119" t="s">
        <v>5011</v>
      </c>
      <c r="K437" s="68"/>
      <c r="L437" s="68"/>
      <c r="M437" s="68"/>
      <c r="N437" s="68"/>
      <c r="O437" s="68"/>
      <c r="P437" s="68"/>
      <c r="Q437" s="68"/>
      <c r="R437" s="68"/>
      <c r="S437" s="68"/>
      <c r="T437" s="68"/>
      <c r="U437" s="68"/>
      <c r="V437" s="68"/>
      <c r="W437" s="68"/>
      <c r="X437" s="68"/>
      <c r="Y437" s="68"/>
      <c r="Z437" s="68"/>
    </row>
    <row r="438">
      <c r="A438" s="23" t="s">
        <v>4748</v>
      </c>
      <c r="B438" s="9" t="s">
        <v>3560</v>
      </c>
      <c r="C438" s="68"/>
      <c r="D438" s="68"/>
      <c r="E438" s="41" t="s">
        <v>5012</v>
      </c>
      <c r="F438" s="48" t="s">
        <v>4986</v>
      </c>
      <c r="G438" s="117" t="s">
        <v>3630</v>
      </c>
      <c r="H438" s="9" t="s">
        <v>5013</v>
      </c>
      <c r="I438" s="68"/>
      <c r="J438" s="119" t="s">
        <v>5014</v>
      </c>
      <c r="K438" s="68"/>
      <c r="L438" s="68"/>
      <c r="M438" s="68"/>
      <c r="N438" s="68"/>
      <c r="O438" s="68"/>
      <c r="P438" s="68"/>
      <c r="Q438" s="68"/>
      <c r="R438" s="68"/>
      <c r="S438" s="68"/>
      <c r="T438" s="68"/>
      <c r="U438" s="68"/>
      <c r="V438" s="68"/>
      <c r="W438" s="68"/>
      <c r="X438" s="68"/>
      <c r="Y438" s="68"/>
      <c r="Z438" s="68"/>
    </row>
    <row r="439">
      <c r="A439" s="23" t="s">
        <v>5015</v>
      </c>
      <c r="B439" s="9" t="s">
        <v>3560</v>
      </c>
      <c r="C439" s="68"/>
      <c r="D439" s="68"/>
      <c r="E439" s="41" t="s">
        <v>5016</v>
      </c>
      <c r="F439" s="48" t="s">
        <v>4986</v>
      </c>
      <c r="G439" s="117" t="s">
        <v>3630</v>
      </c>
      <c r="H439" s="9" t="s">
        <v>5017</v>
      </c>
      <c r="I439" s="68"/>
      <c r="J439" s="119" t="s">
        <v>5018</v>
      </c>
      <c r="K439" s="68"/>
      <c r="L439" s="68"/>
      <c r="M439" s="68"/>
      <c r="N439" s="68"/>
      <c r="O439" s="68"/>
      <c r="P439" s="68"/>
      <c r="Q439" s="68"/>
      <c r="R439" s="68"/>
      <c r="S439" s="68"/>
      <c r="T439" s="68"/>
      <c r="U439" s="68"/>
      <c r="V439" s="68"/>
      <c r="W439" s="68"/>
      <c r="X439" s="68"/>
      <c r="Y439" s="68"/>
      <c r="Z439" s="68"/>
    </row>
    <row r="440">
      <c r="A440" s="23" t="s">
        <v>4918</v>
      </c>
      <c r="B440" s="9" t="s">
        <v>3560</v>
      </c>
      <c r="C440" s="68"/>
      <c r="D440" s="68"/>
      <c r="E440" s="41" t="s">
        <v>5019</v>
      </c>
      <c r="F440" s="48" t="s">
        <v>4986</v>
      </c>
      <c r="G440" s="117" t="s">
        <v>3630</v>
      </c>
      <c r="H440" s="9" t="s">
        <v>5020</v>
      </c>
      <c r="I440" s="68"/>
      <c r="J440" s="119" t="s">
        <v>5021</v>
      </c>
      <c r="K440" s="68"/>
      <c r="L440" s="68"/>
      <c r="M440" s="68"/>
      <c r="N440" s="68"/>
      <c r="O440" s="68"/>
      <c r="P440" s="68"/>
      <c r="Q440" s="68"/>
      <c r="R440" s="68"/>
      <c r="S440" s="68"/>
      <c r="T440" s="68"/>
      <c r="U440" s="68"/>
      <c r="V440" s="68"/>
      <c r="W440" s="68"/>
      <c r="X440" s="68"/>
      <c r="Y440" s="68"/>
      <c r="Z440" s="68"/>
    </row>
    <row r="441">
      <c r="A441" s="23" t="s">
        <v>5022</v>
      </c>
      <c r="B441" s="9" t="s">
        <v>3560</v>
      </c>
      <c r="C441" s="68"/>
      <c r="D441" s="68"/>
      <c r="E441" s="41" t="s">
        <v>5023</v>
      </c>
      <c r="F441" s="48" t="s">
        <v>4986</v>
      </c>
      <c r="G441" s="117" t="s">
        <v>3630</v>
      </c>
      <c r="H441" s="9" t="s">
        <v>5024</v>
      </c>
      <c r="I441" s="68"/>
      <c r="J441" s="119" t="s">
        <v>5025</v>
      </c>
      <c r="K441" s="68"/>
      <c r="L441" s="68"/>
      <c r="M441" s="68"/>
      <c r="N441" s="68"/>
      <c r="O441" s="68"/>
      <c r="P441" s="68"/>
      <c r="Q441" s="68"/>
      <c r="R441" s="68"/>
      <c r="S441" s="68"/>
      <c r="T441" s="68"/>
      <c r="U441" s="68"/>
      <c r="V441" s="68"/>
      <c r="W441" s="68"/>
      <c r="X441" s="68"/>
      <c r="Y441" s="68"/>
      <c r="Z441" s="68"/>
    </row>
    <row r="442">
      <c r="A442" s="9" t="s">
        <v>5026</v>
      </c>
      <c r="B442" s="9" t="s">
        <v>926</v>
      </c>
      <c r="C442" s="68"/>
      <c r="D442" s="68"/>
      <c r="E442" s="41"/>
      <c r="F442" s="138" t="s">
        <v>5027</v>
      </c>
      <c r="G442" s="117" t="s">
        <v>3630</v>
      </c>
      <c r="H442" s="9" t="s">
        <v>5028</v>
      </c>
      <c r="I442" s="68"/>
      <c r="J442" s="119" t="s">
        <v>5029</v>
      </c>
      <c r="K442" s="68"/>
      <c r="L442" s="68"/>
      <c r="M442" s="68"/>
      <c r="N442" s="68"/>
      <c r="O442" s="68"/>
      <c r="P442" s="68"/>
      <c r="Q442" s="68"/>
      <c r="R442" s="68"/>
      <c r="S442" s="68"/>
      <c r="T442" s="68"/>
      <c r="U442" s="68"/>
      <c r="V442" s="68"/>
      <c r="W442" s="68"/>
      <c r="X442" s="68"/>
      <c r="Y442" s="68"/>
      <c r="Z442" s="68"/>
    </row>
    <row r="443">
      <c r="A443" s="9" t="s">
        <v>5030</v>
      </c>
      <c r="B443" s="41"/>
      <c r="C443" s="68"/>
      <c r="D443" s="68"/>
      <c r="E443" s="41"/>
      <c r="F443" s="138" t="s">
        <v>5031</v>
      </c>
      <c r="G443" s="117" t="s">
        <v>3630</v>
      </c>
      <c r="H443" s="9" t="s">
        <v>5032</v>
      </c>
      <c r="I443" s="68"/>
      <c r="J443" s="119" t="s">
        <v>5033</v>
      </c>
      <c r="K443" s="68"/>
      <c r="L443" s="68"/>
      <c r="M443" s="68"/>
      <c r="N443" s="68"/>
      <c r="O443" s="68"/>
      <c r="P443" s="68"/>
      <c r="Q443" s="68"/>
      <c r="R443" s="68"/>
      <c r="S443" s="68"/>
      <c r="T443" s="68"/>
      <c r="U443" s="68"/>
      <c r="V443" s="68"/>
      <c r="W443" s="68"/>
      <c r="X443" s="68"/>
      <c r="Y443" s="68"/>
      <c r="Z443" s="68"/>
    </row>
    <row r="444">
      <c r="A444" s="9" t="s">
        <v>5030</v>
      </c>
      <c r="B444" s="41"/>
      <c r="C444" s="68"/>
      <c r="D444" s="68"/>
      <c r="E444" s="41"/>
      <c r="F444" s="143" t="s">
        <v>5034</v>
      </c>
      <c r="G444" s="117" t="s">
        <v>3630</v>
      </c>
      <c r="H444" s="9" t="s">
        <v>5035</v>
      </c>
      <c r="I444" s="68"/>
      <c r="J444" s="119" t="s">
        <v>5036</v>
      </c>
      <c r="K444" s="68"/>
      <c r="L444" s="68"/>
      <c r="M444" s="68"/>
      <c r="N444" s="68"/>
      <c r="O444" s="68"/>
      <c r="P444" s="68"/>
      <c r="Q444" s="68"/>
      <c r="R444" s="68"/>
      <c r="S444" s="68"/>
      <c r="T444" s="68"/>
      <c r="U444" s="68"/>
      <c r="V444" s="68"/>
      <c r="W444" s="68"/>
      <c r="X444" s="68"/>
      <c r="Y444" s="68"/>
      <c r="Z444" s="68"/>
    </row>
    <row r="445">
      <c r="A445" s="41"/>
      <c r="B445" s="41"/>
      <c r="C445" s="68"/>
      <c r="D445" s="68"/>
      <c r="E445" s="41"/>
      <c r="F445" s="140"/>
      <c r="G445" s="117"/>
      <c r="H445" s="41"/>
      <c r="I445" s="68"/>
      <c r="J445" s="152"/>
      <c r="K445" s="68"/>
      <c r="L445" s="68"/>
      <c r="M445" s="68"/>
      <c r="N445" s="68"/>
      <c r="O445" s="68"/>
      <c r="P445" s="68"/>
      <c r="Q445" s="68"/>
      <c r="R445" s="68"/>
      <c r="S445" s="68"/>
      <c r="T445" s="68"/>
      <c r="U445" s="68"/>
      <c r="V445" s="68"/>
      <c r="W445" s="68"/>
      <c r="X445" s="68"/>
      <c r="Y445" s="68"/>
      <c r="Z445" s="68"/>
    </row>
    <row r="446">
      <c r="A446" s="41"/>
      <c r="B446" s="41"/>
      <c r="C446" s="68"/>
      <c r="D446" s="68"/>
      <c r="E446" s="41"/>
      <c r="F446" s="140"/>
      <c r="G446" s="117"/>
      <c r="H446" s="41"/>
      <c r="I446" s="68"/>
      <c r="J446" s="152"/>
      <c r="K446" s="68"/>
      <c r="L446" s="68"/>
      <c r="M446" s="68"/>
      <c r="N446" s="68"/>
      <c r="O446" s="68"/>
      <c r="P446" s="68"/>
      <c r="Q446" s="68"/>
      <c r="R446" s="68"/>
      <c r="S446" s="68"/>
      <c r="T446" s="68"/>
      <c r="U446" s="68"/>
      <c r="V446" s="68"/>
      <c r="W446" s="68"/>
      <c r="X446" s="68"/>
      <c r="Y446" s="68"/>
      <c r="Z446" s="68"/>
    </row>
    <row r="447">
      <c r="A447" s="41"/>
      <c r="B447" s="41"/>
      <c r="C447" s="68"/>
      <c r="D447" s="68"/>
      <c r="E447" s="41"/>
      <c r="F447" s="140"/>
      <c r="G447" s="153"/>
      <c r="H447" s="41"/>
      <c r="I447" s="68"/>
      <c r="J447" s="152"/>
      <c r="K447" s="68"/>
      <c r="L447" s="68"/>
      <c r="M447" s="68"/>
      <c r="N447" s="68"/>
      <c r="O447" s="68"/>
      <c r="P447" s="68"/>
      <c r="Q447" s="68"/>
      <c r="R447" s="68"/>
      <c r="S447" s="68"/>
      <c r="T447" s="68"/>
      <c r="U447" s="68"/>
      <c r="V447" s="68"/>
      <c r="W447" s="68"/>
      <c r="X447" s="68"/>
      <c r="Y447" s="68"/>
      <c r="Z447" s="68"/>
    </row>
    <row r="448">
      <c r="A448" s="41"/>
      <c r="B448" s="41"/>
      <c r="C448" s="68"/>
      <c r="D448" s="68"/>
      <c r="E448" s="41"/>
      <c r="F448" s="140"/>
      <c r="G448" s="153"/>
      <c r="H448" s="41"/>
      <c r="I448" s="68"/>
      <c r="J448" s="152"/>
      <c r="K448" s="68"/>
      <c r="L448" s="68"/>
      <c r="M448" s="68"/>
      <c r="N448" s="68"/>
      <c r="O448" s="68"/>
      <c r="P448" s="68"/>
      <c r="Q448" s="68"/>
      <c r="R448" s="68"/>
      <c r="S448" s="68"/>
      <c r="T448" s="68"/>
      <c r="U448" s="68"/>
      <c r="V448" s="68"/>
      <c r="W448" s="68"/>
      <c r="X448" s="68"/>
      <c r="Y448" s="68"/>
      <c r="Z448" s="68"/>
    </row>
    <row r="449">
      <c r="A449" s="41"/>
      <c r="B449" s="41"/>
      <c r="C449" s="68"/>
      <c r="D449" s="68"/>
      <c r="E449" s="41"/>
      <c r="F449" s="140"/>
      <c r="G449" s="153"/>
      <c r="H449" s="41"/>
      <c r="I449" s="68"/>
      <c r="J449" s="152"/>
      <c r="K449" s="68"/>
      <c r="L449" s="68"/>
      <c r="M449" s="68"/>
      <c r="N449" s="68"/>
      <c r="O449" s="68"/>
      <c r="P449" s="68"/>
      <c r="Q449" s="68"/>
      <c r="R449" s="68"/>
      <c r="S449" s="68"/>
      <c r="T449" s="68"/>
      <c r="U449" s="68"/>
      <c r="V449" s="68"/>
      <c r="W449" s="68"/>
      <c r="X449" s="68"/>
      <c r="Y449" s="68"/>
      <c r="Z449" s="68"/>
    </row>
    <row r="450">
      <c r="A450" s="41"/>
      <c r="B450" s="41"/>
      <c r="C450" s="68"/>
      <c r="D450" s="68"/>
      <c r="E450" s="41"/>
      <c r="F450" s="140"/>
      <c r="G450" s="153"/>
      <c r="H450" s="41"/>
      <c r="I450" s="68"/>
      <c r="J450" s="152"/>
      <c r="K450" s="68"/>
      <c r="L450" s="68"/>
      <c r="M450" s="68"/>
      <c r="N450" s="68"/>
      <c r="O450" s="68"/>
      <c r="P450" s="68"/>
      <c r="Q450" s="68"/>
      <c r="R450" s="68"/>
      <c r="S450" s="68"/>
      <c r="T450" s="68"/>
      <c r="U450" s="68"/>
      <c r="V450" s="68"/>
      <c r="W450" s="68"/>
      <c r="X450" s="68"/>
      <c r="Y450" s="68"/>
      <c r="Z450" s="68"/>
    </row>
    <row r="451">
      <c r="A451" s="41"/>
      <c r="B451" s="41"/>
      <c r="C451" s="68"/>
      <c r="D451" s="68"/>
      <c r="E451" s="41"/>
      <c r="F451" s="140"/>
      <c r="G451" s="153"/>
      <c r="H451" s="41"/>
      <c r="I451" s="68"/>
      <c r="J451" s="152"/>
      <c r="K451" s="68"/>
      <c r="L451" s="68"/>
      <c r="M451" s="68"/>
      <c r="N451" s="68"/>
      <c r="O451" s="68"/>
      <c r="P451" s="68"/>
      <c r="Q451" s="68"/>
      <c r="R451" s="68"/>
      <c r="S451" s="68"/>
      <c r="T451" s="68"/>
      <c r="U451" s="68"/>
      <c r="V451" s="68"/>
      <c r="W451" s="68"/>
      <c r="X451" s="68"/>
      <c r="Y451" s="68"/>
      <c r="Z451" s="68"/>
    </row>
    <row r="452">
      <c r="A452" s="41"/>
      <c r="B452" s="41"/>
      <c r="C452" s="68"/>
      <c r="D452" s="68"/>
      <c r="E452" s="41"/>
      <c r="F452" s="140"/>
      <c r="G452" s="153"/>
      <c r="H452" s="41"/>
      <c r="I452" s="68"/>
      <c r="J452" s="152"/>
      <c r="K452" s="68"/>
      <c r="L452" s="68"/>
      <c r="M452" s="68"/>
      <c r="N452" s="68"/>
      <c r="O452" s="68"/>
      <c r="P452" s="68"/>
      <c r="Q452" s="68"/>
      <c r="R452" s="68"/>
      <c r="S452" s="68"/>
      <c r="T452" s="68"/>
      <c r="U452" s="68"/>
      <c r="V452" s="68"/>
      <c r="W452" s="68"/>
      <c r="X452" s="68"/>
      <c r="Y452" s="68"/>
      <c r="Z452" s="68"/>
    </row>
    <row r="453">
      <c r="A453" s="41"/>
      <c r="B453" s="41"/>
      <c r="C453" s="68"/>
      <c r="D453" s="68"/>
      <c r="E453" s="41"/>
      <c r="F453" s="140"/>
      <c r="G453" s="153"/>
      <c r="H453" s="41"/>
      <c r="I453" s="68"/>
      <c r="J453" s="152"/>
      <c r="K453" s="68"/>
      <c r="L453" s="68"/>
      <c r="M453" s="68"/>
      <c r="N453" s="68"/>
      <c r="O453" s="68"/>
      <c r="P453" s="68"/>
      <c r="Q453" s="68"/>
      <c r="R453" s="68"/>
      <c r="S453" s="68"/>
      <c r="T453" s="68"/>
      <c r="U453" s="68"/>
      <c r="V453" s="68"/>
      <c r="W453" s="68"/>
      <c r="X453" s="68"/>
      <c r="Y453" s="68"/>
      <c r="Z453" s="68"/>
    </row>
    <row r="454">
      <c r="A454" s="41"/>
      <c r="B454" s="41"/>
      <c r="C454" s="68"/>
      <c r="D454" s="68"/>
      <c r="E454" s="41"/>
      <c r="F454" s="140"/>
      <c r="G454" s="153"/>
      <c r="H454" s="41"/>
      <c r="I454" s="68"/>
      <c r="J454" s="152"/>
      <c r="K454" s="68"/>
      <c r="L454" s="68"/>
      <c r="M454" s="68"/>
      <c r="N454" s="68"/>
      <c r="O454" s="68"/>
      <c r="P454" s="68"/>
      <c r="Q454" s="68"/>
      <c r="R454" s="68"/>
      <c r="S454" s="68"/>
      <c r="T454" s="68"/>
      <c r="U454" s="68"/>
      <c r="V454" s="68"/>
      <c r="W454" s="68"/>
      <c r="X454" s="68"/>
      <c r="Y454" s="68"/>
      <c r="Z454" s="68"/>
    </row>
    <row r="455">
      <c r="A455" s="41"/>
      <c r="B455" s="41"/>
      <c r="C455" s="68"/>
      <c r="D455" s="68"/>
      <c r="E455" s="41"/>
      <c r="F455" s="140"/>
      <c r="G455" s="153"/>
      <c r="H455" s="41"/>
      <c r="I455" s="68"/>
      <c r="J455" s="152"/>
      <c r="K455" s="68"/>
      <c r="L455" s="68"/>
      <c r="M455" s="68"/>
      <c r="N455" s="68"/>
      <c r="O455" s="68"/>
      <c r="P455" s="68"/>
      <c r="Q455" s="68"/>
      <c r="R455" s="68"/>
      <c r="S455" s="68"/>
      <c r="T455" s="68"/>
      <c r="U455" s="68"/>
      <c r="V455" s="68"/>
      <c r="W455" s="68"/>
      <c r="X455" s="68"/>
      <c r="Y455" s="68"/>
      <c r="Z455" s="68"/>
    </row>
    <row r="456">
      <c r="A456" s="41"/>
      <c r="B456" s="41"/>
      <c r="C456" s="68"/>
      <c r="D456" s="68"/>
      <c r="E456" s="41"/>
      <c r="F456" s="140"/>
      <c r="G456" s="153"/>
      <c r="H456" s="41"/>
      <c r="I456" s="68"/>
      <c r="J456" s="152"/>
      <c r="K456" s="68"/>
      <c r="L456" s="68"/>
      <c r="M456" s="68"/>
      <c r="N456" s="68"/>
      <c r="O456" s="68"/>
      <c r="P456" s="68"/>
      <c r="Q456" s="68"/>
      <c r="R456" s="68"/>
      <c r="S456" s="68"/>
      <c r="T456" s="68"/>
      <c r="U456" s="68"/>
      <c r="V456" s="68"/>
      <c r="W456" s="68"/>
      <c r="X456" s="68"/>
      <c r="Y456" s="68"/>
      <c r="Z456" s="68"/>
    </row>
    <row r="457">
      <c r="A457" s="41"/>
      <c r="B457" s="41"/>
      <c r="C457" s="68"/>
      <c r="D457" s="68"/>
      <c r="E457" s="41"/>
      <c r="F457" s="140"/>
      <c r="G457" s="153"/>
      <c r="H457" s="41"/>
      <c r="I457" s="68"/>
      <c r="J457" s="152"/>
      <c r="K457" s="68"/>
      <c r="L457" s="68"/>
      <c r="M457" s="68"/>
      <c r="N457" s="68"/>
      <c r="O457" s="68"/>
      <c r="P457" s="68"/>
      <c r="Q457" s="68"/>
      <c r="R457" s="68"/>
      <c r="S457" s="68"/>
      <c r="T457" s="68"/>
      <c r="U457" s="68"/>
      <c r="V457" s="68"/>
      <c r="W457" s="68"/>
      <c r="X457" s="68"/>
      <c r="Y457" s="68"/>
      <c r="Z457" s="68"/>
    </row>
    <row r="458">
      <c r="A458" s="41"/>
      <c r="B458" s="41"/>
      <c r="C458" s="68"/>
      <c r="D458" s="68"/>
      <c r="E458" s="41"/>
      <c r="F458" s="140"/>
      <c r="G458" s="153"/>
      <c r="H458" s="41"/>
      <c r="I458" s="68"/>
      <c r="J458" s="152"/>
      <c r="K458" s="68"/>
      <c r="L458" s="68"/>
      <c r="M458" s="68"/>
      <c r="N458" s="68"/>
      <c r="O458" s="68"/>
      <c r="P458" s="68"/>
      <c r="Q458" s="68"/>
      <c r="R458" s="68"/>
      <c r="S458" s="68"/>
      <c r="T458" s="68"/>
      <c r="U458" s="68"/>
      <c r="V458" s="68"/>
      <c r="W458" s="68"/>
      <c r="X458" s="68"/>
      <c r="Y458" s="68"/>
      <c r="Z458" s="68"/>
    </row>
    <row r="459">
      <c r="A459" s="41"/>
      <c r="B459" s="41"/>
      <c r="C459" s="68"/>
      <c r="D459" s="68"/>
      <c r="E459" s="41"/>
      <c r="F459" s="140"/>
      <c r="G459" s="153"/>
      <c r="H459" s="41"/>
      <c r="I459" s="68"/>
      <c r="J459" s="152"/>
      <c r="K459" s="68"/>
      <c r="L459" s="68"/>
      <c r="M459" s="68"/>
      <c r="N459" s="68"/>
      <c r="O459" s="68"/>
      <c r="P459" s="68"/>
      <c r="Q459" s="68"/>
      <c r="R459" s="68"/>
      <c r="S459" s="68"/>
      <c r="T459" s="68"/>
      <c r="U459" s="68"/>
      <c r="V459" s="68"/>
      <c r="W459" s="68"/>
      <c r="X459" s="68"/>
      <c r="Y459" s="68"/>
      <c r="Z459" s="68"/>
    </row>
    <row r="460">
      <c r="A460" s="41"/>
      <c r="B460" s="41"/>
      <c r="C460" s="68"/>
      <c r="D460" s="68"/>
      <c r="E460" s="41"/>
      <c r="F460" s="140"/>
      <c r="G460" s="153"/>
      <c r="H460" s="41"/>
      <c r="I460" s="68"/>
      <c r="J460" s="152"/>
      <c r="K460" s="68"/>
      <c r="L460" s="68"/>
      <c r="M460" s="68"/>
      <c r="N460" s="68"/>
      <c r="O460" s="68"/>
      <c r="P460" s="68"/>
      <c r="Q460" s="68"/>
      <c r="R460" s="68"/>
      <c r="S460" s="68"/>
      <c r="T460" s="68"/>
      <c r="U460" s="68"/>
      <c r="V460" s="68"/>
      <c r="W460" s="68"/>
      <c r="X460" s="68"/>
      <c r="Y460" s="68"/>
      <c r="Z460" s="68"/>
    </row>
    <row r="461">
      <c r="A461" s="41"/>
      <c r="B461" s="41"/>
      <c r="C461" s="68"/>
      <c r="D461" s="68"/>
      <c r="E461" s="41"/>
      <c r="F461" s="140"/>
      <c r="G461" s="153"/>
      <c r="H461" s="41"/>
      <c r="I461" s="68"/>
      <c r="J461" s="152"/>
      <c r="K461" s="68"/>
      <c r="L461" s="68"/>
      <c r="M461" s="68"/>
      <c r="N461" s="68"/>
      <c r="O461" s="68"/>
      <c r="P461" s="68"/>
      <c r="Q461" s="68"/>
      <c r="R461" s="68"/>
      <c r="S461" s="68"/>
      <c r="T461" s="68"/>
      <c r="U461" s="68"/>
      <c r="V461" s="68"/>
      <c r="W461" s="68"/>
      <c r="X461" s="68"/>
      <c r="Y461" s="68"/>
      <c r="Z461" s="68"/>
    </row>
    <row r="462">
      <c r="A462" s="41"/>
      <c r="B462" s="41"/>
      <c r="C462" s="68"/>
      <c r="D462" s="68"/>
      <c r="E462" s="41"/>
      <c r="F462" s="140"/>
      <c r="G462" s="153"/>
      <c r="H462" s="41"/>
      <c r="I462" s="68"/>
      <c r="J462" s="152"/>
      <c r="K462" s="68"/>
      <c r="L462" s="68"/>
      <c r="M462" s="68"/>
      <c r="N462" s="68"/>
      <c r="O462" s="68"/>
      <c r="P462" s="68"/>
      <c r="Q462" s="68"/>
      <c r="R462" s="68"/>
      <c r="S462" s="68"/>
      <c r="T462" s="68"/>
      <c r="U462" s="68"/>
      <c r="V462" s="68"/>
      <c r="W462" s="68"/>
      <c r="X462" s="68"/>
      <c r="Y462" s="68"/>
      <c r="Z462" s="68"/>
    </row>
    <row r="463">
      <c r="A463" s="41"/>
      <c r="B463" s="41"/>
      <c r="C463" s="68"/>
      <c r="D463" s="68"/>
      <c r="E463" s="41"/>
      <c r="F463" s="140"/>
      <c r="G463" s="153"/>
      <c r="H463" s="41"/>
      <c r="I463" s="68"/>
      <c r="J463" s="152"/>
      <c r="K463" s="68"/>
      <c r="L463" s="68"/>
      <c r="M463" s="68"/>
      <c r="N463" s="68"/>
      <c r="O463" s="68"/>
      <c r="P463" s="68"/>
      <c r="Q463" s="68"/>
      <c r="R463" s="68"/>
      <c r="S463" s="68"/>
      <c r="T463" s="68"/>
      <c r="U463" s="68"/>
      <c r="V463" s="68"/>
      <c r="W463" s="68"/>
      <c r="X463" s="68"/>
      <c r="Y463" s="68"/>
      <c r="Z463" s="68"/>
    </row>
    <row r="464">
      <c r="A464" s="41"/>
      <c r="B464" s="41"/>
      <c r="C464" s="68"/>
      <c r="D464" s="68"/>
      <c r="E464" s="41"/>
      <c r="F464" s="140"/>
      <c r="G464" s="153"/>
      <c r="H464" s="41"/>
      <c r="I464" s="68"/>
      <c r="J464" s="152"/>
      <c r="K464" s="68"/>
      <c r="L464" s="68"/>
      <c r="M464" s="68"/>
      <c r="N464" s="68"/>
      <c r="O464" s="68"/>
      <c r="P464" s="68"/>
      <c r="Q464" s="68"/>
      <c r="R464" s="68"/>
      <c r="S464" s="68"/>
      <c r="T464" s="68"/>
      <c r="U464" s="68"/>
      <c r="V464" s="68"/>
      <c r="W464" s="68"/>
      <c r="X464" s="68"/>
      <c r="Y464" s="68"/>
      <c r="Z464" s="68"/>
    </row>
    <row r="465">
      <c r="A465" s="41"/>
      <c r="B465" s="41"/>
      <c r="C465" s="68"/>
      <c r="D465" s="68"/>
      <c r="E465" s="41"/>
      <c r="F465" s="140"/>
      <c r="G465" s="153"/>
      <c r="H465" s="41"/>
      <c r="I465" s="68"/>
      <c r="J465" s="152"/>
      <c r="K465" s="68"/>
      <c r="L465" s="68"/>
      <c r="M465" s="68"/>
      <c r="N465" s="68"/>
      <c r="O465" s="68"/>
      <c r="P465" s="68"/>
      <c r="Q465" s="68"/>
      <c r="R465" s="68"/>
      <c r="S465" s="68"/>
      <c r="T465" s="68"/>
      <c r="U465" s="68"/>
      <c r="V465" s="68"/>
      <c r="W465" s="68"/>
      <c r="X465" s="68"/>
      <c r="Y465" s="68"/>
      <c r="Z465" s="68"/>
    </row>
    <row r="466">
      <c r="A466" s="41"/>
      <c r="B466" s="41"/>
      <c r="C466" s="68"/>
      <c r="D466" s="68"/>
      <c r="E466" s="41"/>
      <c r="F466" s="140"/>
      <c r="G466" s="153"/>
      <c r="H466" s="41"/>
      <c r="I466" s="68"/>
      <c r="J466" s="152"/>
      <c r="K466" s="68"/>
      <c r="L466" s="68"/>
      <c r="M466" s="68"/>
      <c r="N466" s="68"/>
      <c r="O466" s="68"/>
      <c r="P466" s="68"/>
      <c r="Q466" s="68"/>
      <c r="R466" s="68"/>
      <c r="S466" s="68"/>
      <c r="T466" s="68"/>
      <c r="U466" s="68"/>
      <c r="V466" s="68"/>
      <c r="W466" s="68"/>
      <c r="X466" s="68"/>
      <c r="Y466" s="68"/>
      <c r="Z466" s="68"/>
    </row>
    <row r="467">
      <c r="A467" s="41"/>
      <c r="B467" s="41"/>
      <c r="C467" s="68"/>
      <c r="D467" s="68"/>
      <c r="E467" s="41"/>
      <c r="F467" s="140"/>
      <c r="G467" s="153"/>
      <c r="H467" s="41"/>
      <c r="I467" s="68"/>
      <c r="J467" s="152"/>
      <c r="K467" s="68"/>
      <c r="L467" s="68"/>
      <c r="M467" s="68"/>
      <c r="N467" s="68"/>
      <c r="O467" s="68"/>
      <c r="P467" s="68"/>
      <c r="Q467" s="68"/>
      <c r="R467" s="68"/>
      <c r="S467" s="68"/>
      <c r="T467" s="68"/>
      <c r="U467" s="68"/>
      <c r="V467" s="68"/>
      <c r="W467" s="68"/>
      <c r="X467" s="68"/>
      <c r="Y467" s="68"/>
      <c r="Z467" s="68"/>
    </row>
    <row r="468">
      <c r="A468" s="41"/>
      <c r="B468" s="41"/>
      <c r="C468" s="68"/>
      <c r="D468" s="68"/>
      <c r="E468" s="41"/>
      <c r="F468" s="140"/>
      <c r="G468" s="153"/>
      <c r="H468" s="41"/>
      <c r="I468" s="68"/>
      <c r="J468" s="152"/>
      <c r="K468" s="68"/>
      <c r="L468" s="68"/>
      <c r="M468" s="68"/>
      <c r="N468" s="68"/>
      <c r="O468" s="68"/>
      <c r="P468" s="68"/>
      <c r="Q468" s="68"/>
      <c r="R468" s="68"/>
      <c r="S468" s="68"/>
      <c r="T468" s="68"/>
      <c r="U468" s="68"/>
      <c r="V468" s="68"/>
      <c r="W468" s="68"/>
      <c r="X468" s="68"/>
      <c r="Y468" s="68"/>
      <c r="Z468" s="68"/>
    </row>
    <row r="469">
      <c r="A469" s="41"/>
      <c r="B469" s="41"/>
      <c r="C469" s="68"/>
      <c r="D469" s="68"/>
      <c r="E469" s="41"/>
      <c r="F469" s="140"/>
      <c r="G469" s="153"/>
      <c r="H469" s="41"/>
      <c r="I469" s="68"/>
      <c r="J469" s="152"/>
      <c r="K469" s="68"/>
      <c r="L469" s="68"/>
      <c r="M469" s="68"/>
      <c r="N469" s="68"/>
      <c r="O469" s="68"/>
      <c r="P469" s="68"/>
      <c r="Q469" s="68"/>
      <c r="R469" s="68"/>
      <c r="S469" s="68"/>
      <c r="T469" s="68"/>
      <c r="U469" s="68"/>
      <c r="V469" s="68"/>
      <c r="W469" s="68"/>
      <c r="X469" s="68"/>
      <c r="Y469" s="68"/>
      <c r="Z469" s="68"/>
    </row>
    <row r="470">
      <c r="A470" s="41"/>
      <c r="B470" s="41"/>
      <c r="C470" s="68"/>
      <c r="D470" s="68"/>
      <c r="E470" s="41"/>
      <c r="F470" s="140"/>
      <c r="G470" s="153"/>
      <c r="H470" s="41"/>
      <c r="I470" s="68"/>
      <c r="J470" s="152"/>
      <c r="K470" s="68"/>
      <c r="L470" s="68"/>
      <c r="M470" s="68"/>
      <c r="N470" s="68"/>
      <c r="O470" s="68"/>
      <c r="P470" s="68"/>
      <c r="Q470" s="68"/>
      <c r="R470" s="68"/>
      <c r="S470" s="68"/>
      <c r="T470" s="68"/>
      <c r="U470" s="68"/>
      <c r="V470" s="68"/>
      <c r="W470" s="68"/>
      <c r="X470" s="68"/>
      <c r="Y470" s="68"/>
      <c r="Z470" s="68"/>
    </row>
    <row r="471">
      <c r="A471" s="41"/>
      <c r="B471" s="41"/>
      <c r="C471" s="68"/>
      <c r="D471" s="68"/>
      <c r="E471" s="41"/>
      <c r="F471" s="140"/>
      <c r="G471" s="153"/>
      <c r="H471" s="41"/>
      <c r="I471" s="68"/>
      <c r="J471" s="152"/>
      <c r="K471" s="68"/>
      <c r="L471" s="68"/>
      <c r="M471" s="68"/>
      <c r="N471" s="68"/>
      <c r="O471" s="68"/>
      <c r="P471" s="68"/>
      <c r="Q471" s="68"/>
      <c r="R471" s="68"/>
      <c r="S471" s="68"/>
      <c r="T471" s="68"/>
      <c r="U471" s="68"/>
      <c r="V471" s="68"/>
      <c r="W471" s="68"/>
      <c r="X471" s="68"/>
      <c r="Y471" s="68"/>
      <c r="Z471" s="68"/>
    </row>
    <row r="472">
      <c r="A472" s="41"/>
      <c r="B472" s="41"/>
      <c r="C472" s="68"/>
      <c r="D472" s="68"/>
      <c r="E472" s="41"/>
      <c r="F472" s="140"/>
      <c r="G472" s="153"/>
      <c r="H472" s="41"/>
      <c r="I472" s="68"/>
      <c r="J472" s="152"/>
      <c r="K472" s="68"/>
      <c r="L472" s="68"/>
      <c r="M472" s="68"/>
      <c r="N472" s="68"/>
      <c r="O472" s="68"/>
      <c r="P472" s="68"/>
      <c r="Q472" s="68"/>
      <c r="R472" s="68"/>
      <c r="S472" s="68"/>
      <c r="T472" s="68"/>
      <c r="U472" s="68"/>
      <c r="V472" s="68"/>
      <c r="W472" s="68"/>
      <c r="X472" s="68"/>
      <c r="Y472" s="68"/>
      <c r="Z472" s="68"/>
    </row>
    <row r="473">
      <c r="A473" s="41"/>
      <c r="B473" s="41"/>
      <c r="C473" s="68"/>
      <c r="D473" s="68"/>
      <c r="E473" s="41"/>
      <c r="F473" s="140"/>
      <c r="G473" s="153"/>
      <c r="H473" s="41"/>
      <c r="I473" s="68"/>
      <c r="J473" s="152"/>
      <c r="K473" s="68"/>
      <c r="L473" s="68"/>
      <c r="M473" s="68"/>
      <c r="N473" s="68"/>
      <c r="O473" s="68"/>
      <c r="P473" s="68"/>
      <c r="Q473" s="68"/>
      <c r="R473" s="68"/>
      <c r="S473" s="68"/>
      <c r="T473" s="68"/>
      <c r="U473" s="68"/>
      <c r="V473" s="68"/>
      <c r="W473" s="68"/>
      <c r="X473" s="68"/>
      <c r="Y473" s="68"/>
      <c r="Z473" s="68"/>
    </row>
    <row r="474">
      <c r="A474" s="41"/>
      <c r="B474" s="41"/>
      <c r="C474" s="68"/>
      <c r="D474" s="68"/>
      <c r="E474" s="41"/>
      <c r="F474" s="140"/>
      <c r="G474" s="153"/>
      <c r="H474" s="41"/>
      <c r="I474" s="68"/>
      <c r="J474" s="152"/>
      <c r="K474" s="68"/>
      <c r="L474" s="68"/>
      <c r="M474" s="68"/>
      <c r="N474" s="68"/>
      <c r="O474" s="68"/>
      <c r="P474" s="68"/>
      <c r="Q474" s="68"/>
      <c r="R474" s="68"/>
      <c r="S474" s="68"/>
      <c r="T474" s="68"/>
      <c r="U474" s="68"/>
      <c r="V474" s="68"/>
      <c r="W474" s="68"/>
      <c r="X474" s="68"/>
      <c r="Y474" s="68"/>
      <c r="Z474" s="68"/>
    </row>
    <row r="475">
      <c r="A475" s="41"/>
      <c r="B475" s="41"/>
      <c r="C475" s="68"/>
      <c r="D475" s="68"/>
      <c r="E475" s="41"/>
      <c r="F475" s="140"/>
      <c r="G475" s="153"/>
      <c r="H475" s="41"/>
      <c r="I475" s="68"/>
      <c r="J475" s="152"/>
      <c r="K475" s="68"/>
      <c r="L475" s="68"/>
      <c r="M475" s="68"/>
      <c r="N475" s="68"/>
      <c r="O475" s="68"/>
      <c r="P475" s="68"/>
      <c r="Q475" s="68"/>
      <c r="R475" s="68"/>
      <c r="S475" s="68"/>
      <c r="T475" s="68"/>
      <c r="U475" s="68"/>
      <c r="V475" s="68"/>
      <c r="W475" s="68"/>
      <c r="X475" s="68"/>
      <c r="Y475" s="68"/>
      <c r="Z475" s="68"/>
    </row>
    <row r="476">
      <c r="A476" s="41"/>
      <c r="B476" s="41"/>
      <c r="C476" s="68"/>
      <c r="D476" s="68"/>
      <c r="E476" s="41"/>
      <c r="F476" s="140"/>
      <c r="G476" s="153"/>
      <c r="H476" s="41"/>
      <c r="I476" s="68"/>
      <c r="J476" s="152"/>
      <c r="K476" s="68"/>
      <c r="L476" s="68"/>
      <c r="M476" s="68"/>
      <c r="N476" s="68"/>
      <c r="O476" s="68"/>
      <c r="P476" s="68"/>
      <c r="Q476" s="68"/>
      <c r="R476" s="68"/>
      <c r="S476" s="68"/>
      <c r="T476" s="68"/>
      <c r="U476" s="68"/>
      <c r="V476" s="68"/>
      <c r="W476" s="68"/>
      <c r="X476" s="68"/>
      <c r="Y476" s="68"/>
      <c r="Z476" s="68"/>
    </row>
    <row r="477">
      <c r="A477" s="41"/>
      <c r="B477" s="41"/>
      <c r="C477" s="68"/>
      <c r="D477" s="68"/>
      <c r="E477" s="41"/>
      <c r="F477" s="140"/>
      <c r="G477" s="153"/>
      <c r="H477" s="41"/>
      <c r="I477" s="68"/>
      <c r="J477" s="152"/>
      <c r="K477" s="68"/>
      <c r="L477" s="68"/>
      <c r="M477" s="68"/>
      <c r="N477" s="68"/>
      <c r="O477" s="68"/>
      <c r="P477" s="68"/>
      <c r="Q477" s="68"/>
      <c r="R477" s="68"/>
      <c r="S477" s="68"/>
      <c r="T477" s="68"/>
      <c r="U477" s="68"/>
      <c r="V477" s="68"/>
      <c r="W477" s="68"/>
      <c r="X477" s="68"/>
      <c r="Y477" s="68"/>
      <c r="Z477" s="68"/>
    </row>
    <row r="478">
      <c r="A478" s="41"/>
      <c r="B478" s="41"/>
      <c r="C478" s="68"/>
      <c r="D478" s="68"/>
      <c r="E478" s="41"/>
      <c r="F478" s="140"/>
      <c r="G478" s="153"/>
      <c r="H478" s="41"/>
      <c r="I478" s="68"/>
      <c r="J478" s="152"/>
      <c r="K478" s="68"/>
      <c r="L478" s="68"/>
      <c r="M478" s="68"/>
      <c r="N478" s="68"/>
      <c r="O478" s="68"/>
      <c r="P478" s="68"/>
      <c r="Q478" s="68"/>
      <c r="R478" s="68"/>
      <c r="S478" s="68"/>
      <c r="T478" s="68"/>
      <c r="U478" s="68"/>
      <c r="V478" s="68"/>
      <c r="W478" s="68"/>
      <c r="X478" s="68"/>
      <c r="Y478" s="68"/>
      <c r="Z478" s="68"/>
    </row>
    <row r="479">
      <c r="A479" s="41"/>
      <c r="B479" s="41"/>
      <c r="C479" s="68"/>
      <c r="D479" s="68"/>
      <c r="E479" s="41"/>
      <c r="F479" s="140"/>
      <c r="G479" s="153"/>
      <c r="H479" s="41"/>
      <c r="I479" s="68"/>
      <c r="J479" s="152"/>
      <c r="K479" s="68"/>
      <c r="L479" s="68"/>
      <c r="M479" s="68"/>
      <c r="N479" s="68"/>
      <c r="O479" s="68"/>
      <c r="P479" s="68"/>
      <c r="Q479" s="68"/>
      <c r="R479" s="68"/>
      <c r="S479" s="68"/>
      <c r="T479" s="68"/>
      <c r="U479" s="68"/>
      <c r="V479" s="68"/>
      <c r="W479" s="68"/>
      <c r="X479" s="68"/>
      <c r="Y479" s="68"/>
      <c r="Z479" s="68"/>
    </row>
    <row r="480">
      <c r="A480" s="41"/>
      <c r="B480" s="41"/>
      <c r="C480" s="68"/>
      <c r="D480" s="68"/>
      <c r="E480" s="41"/>
      <c r="F480" s="140"/>
      <c r="G480" s="153"/>
      <c r="H480" s="41"/>
      <c r="I480" s="68"/>
      <c r="J480" s="152"/>
      <c r="K480" s="68"/>
      <c r="L480" s="68"/>
      <c r="M480" s="68"/>
      <c r="N480" s="68"/>
      <c r="O480" s="68"/>
      <c r="P480" s="68"/>
      <c r="Q480" s="68"/>
      <c r="R480" s="68"/>
      <c r="S480" s="68"/>
      <c r="T480" s="68"/>
      <c r="U480" s="68"/>
      <c r="V480" s="68"/>
      <c r="W480" s="68"/>
      <c r="X480" s="68"/>
      <c r="Y480" s="68"/>
      <c r="Z480" s="68"/>
    </row>
    <row r="481">
      <c r="A481" s="41"/>
      <c r="B481" s="41"/>
      <c r="C481" s="68"/>
      <c r="D481" s="68"/>
      <c r="E481" s="41"/>
      <c r="F481" s="140"/>
      <c r="G481" s="153"/>
      <c r="H481" s="41"/>
      <c r="I481" s="68"/>
      <c r="J481" s="152"/>
      <c r="K481" s="68"/>
      <c r="L481" s="68"/>
      <c r="M481" s="68"/>
      <c r="N481" s="68"/>
      <c r="O481" s="68"/>
      <c r="P481" s="68"/>
      <c r="Q481" s="68"/>
      <c r="R481" s="68"/>
      <c r="S481" s="68"/>
      <c r="T481" s="68"/>
      <c r="U481" s="68"/>
      <c r="V481" s="68"/>
      <c r="W481" s="68"/>
      <c r="X481" s="68"/>
      <c r="Y481" s="68"/>
      <c r="Z481" s="68"/>
    </row>
    <row r="482">
      <c r="A482" s="41"/>
      <c r="B482" s="41"/>
      <c r="C482" s="68"/>
      <c r="D482" s="68"/>
      <c r="E482" s="41"/>
      <c r="F482" s="140"/>
      <c r="G482" s="153"/>
      <c r="H482" s="41"/>
      <c r="I482" s="68"/>
      <c r="J482" s="152"/>
      <c r="K482" s="68"/>
      <c r="L482" s="68"/>
      <c r="M482" s="68"/>
      <c r="N482" s="68"/>
      <c r="O482" s="68"/>
      <c r="P482" s="68"/>
      <c r="Q482" s="68"/>
      <c r="R482" s="68"/>
      <c r="S482" s="68"/>
      <c r="T482" s="68"/>
      <c r="U482" s="68"/>
      <c r="V482" s="68"/>
      <c r="W482" s="68"/>
      <c r="X482" s="68"/>
      <c r="Y482" s="68"/>
      <c r="Z482" s="68"/>
    </row>
    <row r="483">
      <c r="A483" s="41"/>
      <c r="B483" s="41"/>
      <c r="C483" s="68"/>
      <c r="D483" s="68"/>
      <c r="E483" s="41"/>
      <c r="F483" s="140"/>
      <c r="G483" s="153"/>
      <c r="H483" s="41"/>
      <c r="I483" s="68"/>
      <c r="J483" s="152"/>
      <c r="K483" s="68"/>
      <c r="L483" s="68"/>
      <c r="M483" s="68"/>
      <c r="N483" s="68"/>
      <c r="O483" s="68"/>
      <c r="P483" s="68"/>
      <c r="Q483" s="68"/>
      <c r="R483" s="68"/>
      <c r="S483" s="68"/>
      <c r="T483" s="68"/>
      <c r="U483" s="68"/>
      <c r="V483" s="68"/>
      <c r="W483" s="68"/>
      <c r="X483" s="68"/>
      <c r="Y483" s="68"/>
      <c r="Z483" s="68"/>
    </row>
    <row r="484">
      <c r="A484" s="41"/>
      <c r="B484" s="41"/>
      <c r="C484" s="68"/>
      <c r="D484" s="68"/>
      <c r="E484" s="41"/>
      <c r="F484" s="140"/>
      <c r="G484" s="153"/>
      <c r="H484" s="41"/>
      <c r="I484" s="68"/>
      <c r="J484" s="152"/>
      <c r="K484" s="68"/>
      <c r="L484" s="68"/>
      <c r="M484" s="68"/>
      <c r="N484" s="68"/>
      <c r="O484" s="68"/>
      <c r="P484" s="68"/>
      <c r="Q484" s="68"/>
      <c r="R484" s="68"/>
      <c r="S484" s="68"/>
      <c r="T484" s="68"/>
      <c r="U484" s="68"/>
      <c r="V484" s="68"/>
      <c r="W484" s="68"/>
      <c r="X484" s="68"/>
      <c r="Y484" s="68"/>
      <c r="Z484" s="68"/>
    </row>
    <row r="485">
      <c r="A485" s="41"/>
      <c r="B485" s="41"/>
      <c r="C485" s="68"/>
      <c r="D485" s="68"/>
      <c r="E485" s="41"/>
      <c r="F485" s="140"/>
      <c r="G485" s="153"/>
      <c r="H485" s="41"/>
      <c r="I485" s="68"/>
      <c r="J485" s="152"/>
      <c r="K485" s="68"/>
      <c r="L485" s="68"/>
      <c r="M485" s="68"/>
      <c r="N485" s="68"/>
      <c r="O485" s="68"/>
      <c r="P485" s="68"/>
      <c r="Q485" s="68"/>
      <c r="R485" s="68"/>
      <c r="S485" s="68"/>
      <c r="T485" s="68"/>
      <c r="U485" s="68"/>
      <c r="V485" s="68"/>
      <c r="W485" s="68"/>
      <c r="X485" s="68"/>
      <c r="Y485" s="68"/>
      <c r="Z485" s="68"/>
    </row>
    <row r="486">
      <c r="A486" s="41"/>
      <c r="B486" s="41"/>
      <c r="C486" s="68"/>
      <c r="D486" s="68"/>
      <c r="E486" s="41"/>
      <c r="F486" s="140"/>
      <c r="G486" s="153"/>
      <c r="H486" s="41"/>
      <c r="I486" s="68"/>
      <c r="J486" s="152"/>
      <c r="K486" s="68"/>
      <c r="L486" s="68"/>
      <c r="M486" s="68"/>
      <c r="N486" s="68"/>
      <c r="O486" s="68"/>
      <c r="P486" s="68"/>
      <c r="Q486" s="68"/>
      <c r="R486" s="68"/>
      <c r="S486" s="68"/>
      <c r="T486" s="68"/>
      <c r="U486" s="68"/>
      <c r="V486" s="68"/>
      <c r="W486" s="68"/>
      <c r="X486" s="68"/>
      <c r="Y486" s="68"/>
      <c r="Z486" s="68"/>
    </row>
    <row r="487">
      <c r="A487" s="41"/>
      <c r="B487" s="41"/>
      <c r="C487" s="68"/>
      <c r="D487" s="68"/>
      <c r="E487" s="41"/>
      <c r="F487" s="140"/>
      <c r="G487" s="153"/>
      <c r="H487" s="41"/>
      <c r="I487" s="68"/>
      <c r="J487" s="152"/>
      <c r="K487" s="68"/>
      <c r="L487" s="68"/>
      <c r="M487" s="68"/>
      <c r="N487" s="68"/>
      <c r="O487" s="68"/>
      <c r="P487" s="68"/>
      <c r="Q487" s="68"/>
      <c r="R487" s="68"/>
      <c r="S487" s="68"/>
      <c r="T487" s="68"/>
      <c r="U487" s="68"/>
      <c r="V487" s="68"/>
      <c r="W487" s="68"/>
      <c r="X487" s="68"/>
      <c r="Y487" s="68"/>
      <c r="Z487" s="68"/>
    </row>
    <row r="488">
      <c r="A488" s="41"/>
      <c r="B488" s="41"/>
      <c r="C488" s="68"/>
      <c r="D488" s="68"/>
      <c r="E488" s="41"/>
      <c r="F488" s="140"/>
      <c r="G488" s="153"/>
      <c r="H488" s="41"/>
      <c r="I488" s="68"/>
      <c r="J488" s="152"/>
      <c r="K488" s="68"/>
      <c r="L488" s="68"/>
      <c r="M488" s="68"/>
      <c r="N488" s="68"/>
      <c r="O488" s="68"/>
      <c r="P488" s="68"/>
      <c r="Q488" s="68"/>
      <c r="R488" s="68"/>
      <c r="S488" s="68"/>
      <c r="T488" s="68"/>
      <c r="U488" s="68"/>
      <c r="V488" s="68"/>
      <c r="W488" s="68"/>
      <c r="X488" s="68"/>
      <c r="Y488" s="68"/>
      <c r="Z488" s="68"/>
    </row>
  </sheetData>
  <customSheetViews>
    <customSheetView guid="{C9996DB3-0A1D-4076-ACDE-DFA68ECD1696}"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54" t="s">
        <v>5037</v>
      </c>
      <c r="D1" s="87"/>
      <c r="E1" s="87"/>
      <c r="F1" s="87"/>
      <c r="G1" s="87"/>
      <c r="H1" s="87"/>
      <c r="I1" s="87"/>
      <c r="J1" s="87"/>
      <c r="K1" s="87"/>
      <c r="L1" s="87"/>
      <c r="M1" s="87"/>
      <c r="N1" s="87"/>
      <c r="O1" s="87"/>
      <c r="P1" s="87"/>
      <c r="Q1" s="87"/>
      <c r="R1" s="87"/>
      <c r="S1" s="87"/>
      <c r="T1" s="87"/>
      <c r="U1" s="87"/>
      <c r="V1" s="87"/>
      <c r="W1" s="87"/>
      <c r="X1" s="87"/>
      <c r="Y1" s="87"/>
      <c r="Z1" s="87"/>
    </row>
    <row r="2">
      <c r="A2" s="155" t="s">
        <v>3</v>
      </c>
      <c r="B2" s="156" t="s">
        <v>5038</v>
      </c>
      <c r="C2" s="155" t="s">
        <v>5039</v>
      </c>
      <c r="D2" s="87"/>
      <c r="E2" s="87"/>
      <c r="F2" s="87"/>
      <c r="G2" s="87"/>
      <c r="H2" s="87"/>
      <c r="I2" s="87"/>
      <c r="J2" s="87"/>
      <c r="K2" s="87"/>
      <c r="L2" s="87"/>
      <c r="M2" s="87"/>
      <c r="N2" s="87"/>
      <c r="O2" s="87"/>
      <c r="P2" s="87"/>
      <c r="Q2" s="87"/>
      <c r="R2" s="87"/>
      <c r="S2" s="87"/>
      <c r="T2" s="87"/>
      <c r="U2" s="87"/>
      <c r="V2" s="87"/>
      <c r="W2" s="87"/>
      <c r="X2" s="87"/>
      <c r="Y2" s="87"/>
      <c r="Z2" s="87"/>
    </row>
    <row r="3">
      <c r="A3" s="157" t="s">
        <v>5040</v>
      </c>
      <c r="B3" s="158" t="s">
        <v>5041</v>
      </c>
      <c r="C3" s="159" t="s">
        <v>5042</v>
      </c>
      <c r="D3" s="87"/>
      <c r="E3" s="87"/>
      <c r="F3" s="87"/>
      <c r="G3" s="87"/>
      <c r="H3" s="87"/>
      <c r="I3" s="87"/>
      <c r="J3" s="87"/>
      <c r="K3" s="87"/>
      <c r="L3" s="87"/>
      <c r="M3" s="87"/>
      <c r="N3" s="87"/>
      <c r="O3" s="87"/>
      <c r="P3" s="87"/>
      <c r="Q3" s="87"/>
      <c r="R3" s="87"/>
      <c r="S3" s="87"/>
      <c r="T3" s="87"/>
      <c r="U3" s="87"/>
      <c r="V3" s="87"/>
      <c r="W3" s="87"/>
      <c r="X3" s="87"/>
      <c r="Y3" s="87"/>
      <c r="Z3" s="87"/>
    </row>
    <row r="4">
      <c r="A4" s="160" t="s">
        <v>5043</v>
      </c>
      <c r="B4" s="161" t="s">
        <v>5041</v>
      </c>
      <c r="C4" s="162" t="s">
        <v>5044</v>
      </c>
      <c r="D4" s="87"/>
      <c r="E4" s="87"/>
      <c r="F4" s="87"/>
      <c r="G4" s="87"/>
      <c r="H4" s="87"/>
      <c r="I4" s="87"/>
      <c r="J4" s="87"/>
      <c r="K4" s="87"/>
      <c r="L4" s="87"/>
      <c r="M4" s="87"/>
      <c r="N4" s="87"/>
      <c r="O4" s="87"/>
      <c r="P4" s="87"/>
      <c r="Q4" s="87"/>
      <c r="R4" s="87"/>
      <c r="S4" s="87"/>
      <c r="T4" s="87"/>
      <c r="U4" s="87"/>
      <c r="V4" s="87"/>
      <c r="W4" s="87"/>
      <c r="X4" s="87"/>
      <c r="Y4" s="87"/>
      <c r="Z4" s="87"/>
    </row>
    <row r="5">
      <c r="A5" s="163" t="s">
        <v>5045</v>
      </c>
      <c r="B5" s="164" t="s">
        <v>5041</v>
      </c>
      <c r="C5" s="165" t="s">
        <v>5046</v>
      </c>
      <c r="D5" s="87"/>
      <c r="E5" s="87"/>
      <c r="F5" s="87"/>
      <c r="G5" s="87"/>
      <c r="H5" s="87"/>
      <c r="I5" s="87"/>
      <c r="J5" s="87"/>
      <c r="K5" s="87"/>
      <c r="L5" s="87"/>
      <c r="M5" s="87"/>
      <c r="N5" s="87"/>
      <c r="O5" s="87"/>
      <c r="P5" s="87"/>
      <c r="Q5" s="87"/>
      <c r="R5" s="87"/>
      <c r="S5" s="87"/>
      <c r="T5" s="87"/>
      <c r="U5" s="87"/>
      <c r="V5" s="87"/>
      <c r="W5" s="87"/>
      <c r="X5" s="87"/>
      <c r="Y5" s="87"/>
      <c r="Z5" s="87"/>
    </row>
    <row r="6">
      <c r="A6" s="166" t="s">
        <v>5047</v>
      </c>
      <c r="B6" s="166" t="s">
        <v>5041</v>
      </c>
      <c r="C6" s="167" t="s">
        <v>5048</v>
      </c>
      <c r="D6" s="87"/>
      <c r="E6" s="87"/>
      <c r="F6" s="87"/>
      <c r="G6" s="87"/>
      <c r="H6" s="87"/>
      <c r="I6" s="87"/>
      <c r="J6" s="87"/>
      <c r="K6" s="87"/>
      <c r="L6" s="87"/>
      <c r="M6" s="87"/>
      <c r="N6" s="87"/>
      <c r="O6" s="87"/>
      <c r="P6" s="87"/>
      <c r="Q6" s="87"/>
      <c r="R6" s="87"/>
      <c r="S6" s="87"/>
      <c r="T6" s="87"/>
      <c r="U6" s="87"/>
      <c r="V6" s="87"/>
      <c r="W6" s="87"/>
      <c r="X6" s="87"/>
      <c r="Y6" s="87"/>
      <c r="Z6" s="87"/>
    </row>
    <row r="7">
      <c r="A7" s="168" t="s">
        <v>36</v>
      </c>
      <c r="B7" s="169" t="s">
        <v>5041</v>
      </c>
      <c r="C7" s="170" t="s">
        <v>5049</v>
      </c>
      <c r="D7" s="87"/>
      <c r="E7" s="87"/>
      <c r="F7" s="87"/>
      <c r="G7" s="87"/>
      <c r="H7" s="87"/>
      <c r="I7" s="87"/>
      <c r="J7" s="87"/>
      <c r="K7" s="87"/>
      <c r="L7" s="87"/>
      <c r="M7" s="87"/>
      <c r="N7" s="87"/>
      <c r="O7" s="87"/>
      <c r="P7" s="87"/>
      <c r="Q7" s="87"/>
      <c r="R7" s="87"/>
      <c r="S7" s="87"/>
      <c r="T7" s="87"/>
      <c r="U7" s="87"/>
      <c r="V7" s="87"/>
      <c r="W7" s="87"/>
      <c r="X7" s="87"/>
      <c r="Y7" s="87"/>
      <c r="Z7" s="87"/>
    </row>
    <row r="8">
      <c r="A8" s="171"/>
      <c r="B8" s="171"/>
      <c r="C8" s="171"/>
      <c r="D8" s="87"/>
      <c r="E8" s="87"/>
      <c r="F8" s="87"/>
      <c r="G8" s="87"/>
      <c r="H8" s="87"/>
      <c r="I8" s="87"/>
      <c r="J8" s="87"/>
      <c r="K8" s="87"/>
      <c r="L8" s="87"/>
      <c r="M8" s="87"/>
      <c r="N8" s="87"/>
      <c r="O8" s="87"/>
      <c r="P8" s="87"/>
      <c r="Q8" s="87"/>
      <c r="R8" s="87"/>
      <c r="S8" s="87"/>
      <c r="T8" s="87"/>
      <c r="U8" s="87"/>
      <c r="V8" s="87"/>
      <c r="W8" s="87"/>
      <c r="X8" s="87"/>
      <c r="Y8" s="87"/>
      <c r="Z8" s="87"/>
    </row>
    <row r="9">
      <c r="A9" s="172" t="s">
        <v>5050</v>
      </c>
      <c r="B9" s="173"/>
      <c r="C9" s="174"/>
      <c r="D9" s="87"/>
      <c r="E9" s="87"/>
      <c r="F9" s="87"/>
      <c r="G9" s="87"/>
      <c r="H9" s="87"/>
      <c r="I9" s="87"/>
      <c r="J9" s="87"/>
      <c r="K9" s="87"/>
      <c r="L9" s="87"/>
      <c r="M9" s="87"/>
      <c r="N9" s="87"/>
      <c r="O9" s="87"/>
      <c r="P9" s="87"/>
      <c r="Q9" s="87"/>
      <c r="R9" s="87"/>
      <c r="S9" s="87"/>
      <c r="T9" s="87"/>
      <c r="U9" s="87"/>
      <c r="V9" s="87"/>
      <c r="W9" s="87"/>
      <c r="X9" s="87"/>
      <c r="Y9" s="87"/>
      <c r="Z9" s="87"/>
    </row>
    <row r="10">
      <c r="A10" s="175" t="s">
        <v>3</v>
      </c>
      <c r="B10" s="156" t="s">
        <v>5038</v>
      </c>
      <c r="C10" s="175" t="s">
        <v>5039</v>
      </c>
      <c r="D10" s="87"/>
      <c r="E10" s="87"/>
      <c r="F10" s="87"/>
      <c r="G10" s="87"/>
      <c r="H10" s="87"/>
      <c r="I10" s="87"/>
      <c r="J10" s="87"/>
      <c r="K10" s="87"/>
      <c r="L10" s="87"/>
      <c r="M10" s="87"/>
      <c r="N10" s="87"/>
      <c r="O10" s="87"/>
      <c r="P10" s="87"/>
      <c r="Q10" s="87"/>
      <c r="R10" s="87"/>
      <c r="S10" s="87"/>
      <c r="T10" s="87"/>
      <c r="U10" s="87"/>
      <c r="V10" s="87"/>
      <c r="W10" s="87"/>
      <c r="X10" s="87"/>
      <c r="Y10" s="87"/>
      <c r="Z10" s="87"/>
    </row>
    <row r="11">
      <c r="A11" s="176"/>
      <c r="B11" s="176"/>
      <c r="C11" s="177" t="s">
        <v>5051</v>
      </c>
      <c r="D11" s="87"/>
      <c r="E11" s="87"/>
      <c r="F11" s="87"/>
      <c r="G11" s="87"/>
      <c r="H11" s="87"/>
      <c r="I11" s="87"/>
      <c r="J11" s="87"/>
      <c r="K11" s="87"/>
      <c r="L11" s="87"/>
      <c r="M11" s="87"/>
      <c r="N11" s="87"/>
      <c r="O11" s="87"/>
      <c r="P11" s="87"/>
      <c r="Q11" s="87"/>
      <c r="R11" s="87"/>
      <c r="S11" s="87"/>
      <c r="T11" s="87"/>
      <c r="U11" s="87"/>
      <c r="V11" s="87"/>
      <c r="W11" s="87"/>
      <c r="X11" s="87"/>
      <c r="Y11" s="87"/>
      <c r="Z11" s="87"/>
    </row>
    <row r="12">
      <c r="A12" s="178" t="s">
        <v>5052</v>
      </c>
      <c r="B12" s="178" t="s">
        <v>5041</v>
      </c>
      <c r="C12" s="179" t="s">
        <v>5053</v>
      </c>
      <c r="D12" s="87"/>
      <c r="E12" s="87"/>
      <c r="F12" s="87"/>
      <c r="G12" s="87"/>
      <c r="H12" s="87"/>
      <c r="I12" s="87"/>
      <c r="J12" s="87"/>
      <c r="K12" s="87"/>
      <c r="L12" s="87"/>
      <c r="M12" s="87"/>
      <c r="N12" s="87"/>
      <c r="O12" s="87"/>
      <c r="P12" s="87"/>
      <c r="Q12" s="87"/>
      <c r="R12" s="87"/>
      <c r="S12" s="87"/>
      <c r="T12" s="87"/>
      <c r="U12" s="87"/>
      <c r="V12" s="87"/>
      <c r="W12" s="87"/>
      <c r="X12" s="87"/>
      <c r="Y12" s="87"/>
      <c r="Z12" s="87"/>
    </row>
    <row r="13">
      <c r="A13" s="180" t="s">
        <v>5054</v>
      </c>
      <c r="B13" s="180" t="s">
        <v>5055</v>
      </c>
      <c r="C13" s="181" t="s">
        <v>5056</v>
      </c>
      <c r="D13" s="87"/>
      <c r="E13" s="87"/>
      <c r="F13" s="87"/>
      <c r="G13" s="87"/>
      <c r="H13" s="87"/>
      <c r="I13" s="87"/>
      <c r="J13" s="87"/>
      <c r="K13" s="87"/>
      <c r="L13" s="87"/>
      <c r="M13" s="87"/>
      <c r="N13" s="87"/>
      <c r="O13" s="87"/>
      <c r="P13" s="87"/>
      <c r="Q13" s="87"/>
      <c r="R13" s="87"/>
      <c r="S13" s="87"/>
      <c r="T13" s="87"/>
      <c r="U13" s="87"/>
      <c r="V13" s="87"/>
      <c r="W13" s="87"/>
      <c r="X13" s="87"/>
      <c r="Y13" s="87"/>
      <c r="Z13" s="87"/>
    </row>
    <row r="14">
      <c r="A14" s="182" t="s">
        <v>5057</v>
      </c>
      <c r="B14" s="182" t="s">
        <v>5041</v>
      </c>
      <c r="C14" s="183" t="s">
        <v>5058</v>
      </c>
      <c r="D14" s="87"/>
      <c r="E14" s="87"/>
      <c r="F14" s="87"/>
      <c r="G14" s="87"/>
      <c r="H14" s="87"/>
      <c r="I14" s="87"/>
      <c r="J14" s="87"/>
      <c r="K14" s="87"/>
      <c r="L14" s="87"/>
      <c r="M14" s="87"/>
      <c r="N14" s="87"/>
      <c r="O14" s="87"/>
      <c r="P14" s="87"/>
      <c r="Q14" s="87"/>
      <c r="R14" s="87"/>
      <c r="S14" s="87"/>
      <c r="T14" s="87"/>
      <c r="U14" s="87"/>
      <c r="V14" s="87"/>
      <c r="W14" s="87"/>
      <c r="X14" s="87"/>
      <c r="Y14" s="87"/>
      <c r="Z14" s="87"/>
    </row>
    <row r="15">
      <c r="A15" s="184" t="s">
        <v>3630</v>
      </c>
      <c r="B15" s="184" t="s">
        <v>5041</v>
      </c>
      <c r="C15" s="185" t="s">
        <v>5059</v>
      </c>
      <c r="D15" s="87"/>
      <c r="E15" s="87"/>
      <c r="F15" s="87"/>
      <c r="G15" s="87"/>
      <c r="H15" s="87"/>
      <c r="I15" s="87"/>
      <c r="J15" s="87"/>
      <c r="K15" s="87"/>
      <c r="L15" s="87"/>
      <c r="M15" s="87"/>
      <c r="N15" s="87"/>
      <c r="O15" s="87"/>
      <c r="P15" s="87"/>
      <c r="Q15" s="87"/>
      <c r="R15" s="87"/>
      <c r="S15" s="87"/>
      <c r="T15" s="87"/>
      <c r="U15" s="87"/>
      <c r="V15" s="87"/>
      <c r="W15" s="87"/>
      <c r="X15" s="87"/>
      <c r="Y15" s="87"/>
      <c r="Z15" s="87"/>
    </row>
    <row r="16">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row>
    <row r="17">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row>
    <row r="18">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row>
    <row r="19">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row>
    <row r="20">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row>
    <row r="21">
      <c r="A21" s="87"/>
      <c r="B21" s="87"/>
      <c r="C21" s="87"/>
      <c r="D21" s="87"/>
      <c r="E21" s="87"/>
      <c r="F21" s="87"/>
      <c r="G21" s="87"/>
      <c r="H21" s="87"/>
      <c r="I21" s="87"/>
      <c r="J21" s="87"/>
      <c r="K21" s="87"/>
      <c r="L21" s="87"/>
      <c r="M21" s="87"/>
      <c r="N21" s="87"/>
      <c r="O21" s="87"/>
      <c r="P21" s="87"/>
      <c r="Q21" s="87"/>
      <c r="R21" s="87"/>
      <c r="S21" s="87"/>
      <c r="T21" s="87"/>
      <c r="U21" s="87"/>
      <c r="V21" s="87"/>
      <c r="W21" s="87"/>
      <c r="X21" s="87"/>
      <c r="Y21" s="87"/>
      <c r="Z21" s="87"/>
    </row>
    <row r="22">
      <c r="A22" s="87"/>
      <c r="B22" s="87"/>
      <c r="C22" s="87"/>
      <c r="D22" s="87"/>
      <c r="E22" s="87"/>
      <c r="F22" s="87"/>
      <c r="G22" s="87"/>
      <c r="H22" s="87"/>
      <c r="I22" s="87"/>
      <c r="J22" s="87"/>
      <c r="K22" s="87"/>
      <c r="L22" s="87"/>
      <c r="M22" s="87"/>
      <c r="N22" s="87"/>
      <c r="O22" s="87"/>
      <c r="P22" s="87"/>
      <c r="Q22" s="87"/>
      <c r="R22" s="87"/>
      <c r="S22" s="87"/>
      <c r="T22" s="87"/>
      <c r="U22" s="87"/>
      <c r="V22" s="87"/>
      <c r="W22" s="87"/>
      <c r="X22" s="87"/>
      <c r="Y22" s="87"/>
      <c r="Z22" s="87"/>
    </row>
    <row r="23">
      <c r="A23" s="87"/>
      <c r="B23" s="87"/>
      <c r="C23" s="87"/>
      <c r="D23" s="87"/>
      <c r="E23" s="87"/>
      <c r="F23" s="87"/>
      <c r="G23" s="87"/>
      <c r="H23" s="87"/>
      <c r="I23" s="87"/>
      <c r="J23" s="87"/>
      <c r="K23" s="87"/>
      <c r="L23" s="87"/>
      <c r="M23" s="87"/>
      <c r="N23" s="87"/>
      <c r="O23" s="87"/>
      <c r="P23" s="87"/>
      <c r="Q23" s="87"/>
      <c r="R23" s="87"/>
      <c r="S23" s="87"/>
      <c r="T23" s="87"/>
      <c r="U23" s="87"/>
      <c r="V23" s="87"/>
      <c r="W23" s="87"/>
      <c r="X23" s="87"/>
      <c r="Y23" s="87"/>
      <c r="Z23" s="87"/>
    </row>
    <row r="24">
      <c r="A24" s="87"/>
      <c r="B24" s="87"/>
      <c r="C24" s="87"/>
      <c r="D24" s="87"/>
      <c r="E24" s="87"/>
      <c r="F24" s="87"/>
      <c r="G24" s="87"/>
      <c r="H24" s="87"/>
      <c r="I24" s="87"/>
      <c r="J24" s="87"/>
      <c r="K24" s="87"/>
      <c r="L24" s="87"/>
      <c r="M24" s="87"/>
      <c r="N24" s="87"/>
      <c r="O24" s="87"/>
      <c r="P24" s="87"/>
      <c r="Q24" s="87"/>
      <c r="R24" s="87"/>
      <c r="S24" s="87"/>
      <c r="T24" s="87"/>
      <c r="U24" s="87"/>
      <c r="V24" s="87"/>
      <c r="W24" s="87"/>
      <c r="X24" s="87"/>
      <c r="Y24" s="87"/>
      <c r="Z24" s="87"/>
    </row>
    <row r="25">
      <c r="A25" s="87"/>
      <c r="B25" s="87"/>
      <c r="C25" s="87"/>
      <c r="D25" s="87"/>
      <c r="E25" s="87"/>
      <c r="F25" s="87"/>
      <c r="G25" s="87"/>
      <c r="H25" s="87"/>
      <c r="I25" s="87"/>
      <c r="J25" s="87"/>
      <c r="K25" s="87"/>
      <c r="L25" s="87"/>
      <c r="M25" s="87"/>
      <c r="N25" s="87"/>
      <c r="O25" s="87"/>
      <c r="P25" s="87"/>
      <c r="Q25" s="87"/>
      <c r="R25" s="87"/>
      <c r="S25" s="87"/>
      <c r="T25" s="87"/>
      <c r="U25" s="87"/>
      <c r="V25" s="87"/>
      <c r="W25" s="87"/>
      <c r="X25" s="87"/>
      <c r="Y25" s="87"/>
      <c r="Z25" s="87"/>
    </row>
    <row r="26">
      <c r="A26" s="87"/>
      <c r="B26" s="87"/>
      <c r="C26" s="87"/>
      <c r="D26" s="87"/>
      <c r="E26" s="87"/>
      <c r="F26" s="87"/>
      <c r="G26" s="87"/>
      <c r="H26" s="87"/>
      <c r="I26" s="87"/>
      <c r="J26" s="87"/>
      <c r="K26" s="87"/>
      <c r="L26" s="87"/>
      <c r="M26" s="87"/>
      <c r="N26" s="87"/>
      <c r="O26" s="87"/>
      <c r="P26" s="87"/>
      <c r="Q26" s="87"/>
      <c r="R26" s="87"/>
      <c r="S26" s="87"/>
      <c r="T26" s="87"/>
      <c r="U26" s="87"/>
      <c r="V26" s="87"/>
      <c r="W26" s="87"/>
      <c r="X26" s="87"/>
      <c r="Y26" s="87"/>
      <c r="Z26" s="87"/>
    </row>
    <row r="27">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row>
    <row r="28">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row>
    <row r="30">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row>
    <row r="3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row>
    <row r="32">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row>
    <row r="36">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186" t="s">
        <v>5060</v>
      </c>
      <c r="B1" s="173"/>
      <c r="C1" s="174"/>
      <c r="D1" s="187"/>
      <c r="E1" s="188">
        <v>44669.0</v>
      </c>
      <c r="F1" s="174"/>
      <c r="G1" s="188">
        <v>44676.0</v>
      </c>
      <c r="H1" s="174"/>
      <c r="I1" s="188">
        <v>44683.0</v>
      </c>
      <c r="J1" s="174"/>
      <c r="K1" s="188">
        <v>44690.0</v>
      </c>
      <c r="L1" s="174"/>
      <c r="M1" s="188">
        <v>44697.0</v>
      </c>
      <c r="N1" s="174"/>
      <c r="O1" s="188">
        <v>44704.0</v>
      </c>
      <c r="P1" s="174"/>
      <c r="Q1" s="188">
        <v>44711.0</v>
      </c>
      <c r="R1" s="174"/>
      <c r="S1" s="189">
        <v>44718.0</v>
      </c>
      <c r="T1" s="174"/>
      <c r="U1" s="189">
        <v>44725.0</v>
      </c>
      <c r="V1" s="174"/>
      <c r="W1" s="189">
        <v>44732.0</v>
      </c>
      <c r="X1" s="174"/>
      <c r="Y1" s="189">
        <v>44739.0</v>
      </c>
      <c r="Z1" s="174"/>
      <c r="AA1" s="189">
        <v>44746.0</v>
      </c>
      <c r="AB1" s="174"/>
      <c r="AC1" s="189">
        <v>44753.0</v>
      </c>
      <c r="AD1" s="174"/>
      <c r="AE1" s="189">
        <v>44760.0</v>
      </c>
      <c r="AF1" s="174"/>
      <c r="AG1" s="189">
        <v>44767.0</v>
      </c>
      <c r="AH1" s="174"/>
      <c r="AI1" s="189">
        <v>44771.0</v>
      </c>
      <c r="AJ1" s="174"/>
      <c r="AK1" s="189">
        <v>44778.0</v>
      </c>
      <c r="AL1" s="174"/>
      <c r="AM1" s="189">
        <v>44785.0</v>
      </c>
      <c r="AN1" s="174"/>
      <c r="AO1" s="189">
        <v>44792.0</v>
      </c>
      <c r="AP1" s="174"/>
      <c r="AQ1" s="189">
        <v>44799.0</v>
      </c>
      <c r="AR1" s="174"/>
      <c r="AS1" s="189">
        <v>44806.0</v>
      </c>
      <c r="AT1" s="174"/>
      <c r="AU1" s="189">
        <v>44813.0</v>
      </c>
      <c r="AV1" s="174"/>
      <c r="AW1" s="189">
        <v>44820.0</v>
      </c>
      <c r="AX1" s="174"/>
      <c r="AY1" s="189">
        <v>44827.0</v>
      </c>
      <c r="AZ1" s="174"/>
      <c r="BA1" s="189">
        <v>44834.0</v>
      </c>
      <c r="BB1" s="174"/>
      <c r="BC1" s="189">
        <v>44841.0</v>
      </c>
      <c r="BD1" s="174"/>
      <c r="BE1" s="189">
        <v>44848.0</v>
      </c>
      <c r="BF1" s="174"/>
      <c r="BG1" s="189">
        <v>44855.0</v>
      </c>
      <c r="BH1" s="174"/>
      <c r="BI1" s="189">
        <v>44862.0</v>
      </c>
      <c r="BJ1" s="174"/>
      <c r="BK1" s="189">
        <v>44911.0</v>
      </c>
      <c r="BL1" s="174"/>
      <c r="BM1" s="189">
        <v>44918.0</v>
      </c>
      <c r="BN1" s="174"/>
      <c r="BO1" s="189">
        <v>44925.0</v>
      </c>
      <c r="BP1" s="174"/>
    </row>
    <row r="2">
      <c r="A2" s="190" t="s">
        <v>5040</v>
      </c>
      <c r="B2" s="191">
        <f t="shared" ref="B2:B8" si="1">B11+B20+B29+B38</f>
        <v>720</v>
      </c>
      <c r="C2" s="192">
        <f>B2/B8</f>
        <v>1</v>
      </c>
      <c r="D2" s="187"/>
      <c r="E2" s="193">
        <v>18.0</v>
      </c>
      <c r="F2" s="194">
        <f>E2/E8</f>
        <v>0.025</v>
      </c>
      <c r="G2" s="193">
        <v>45.0</v>
      </c>
      <c r="H2" s="194">
        <f>G2/G8</f>
        <v>0.0625</v>
      </c>
      <c r="I2" s="193">
        <v>97.0</v>
      </c>
      <c r="J2" s="194">
        <f>I2/I8</f>
        <v>0.1347222222</v>
      </c>
      <c r="K2" s="193">
        <v>99.0</v>
      </c>
      <c r="L2" s="194">
        <f>K2/K8</f>
        <v>0.1375</v>
      </c>
      <c r="M2" s="193">
        <v>121.0</v>
      </c>
      <c r="N2" s="194">
        <f>M2/M8</f>
        <v>0.1680555556</v>
      </c>
      <c r="O2" s="193">
        <v>320.0</v>
      </c>
      <c r="P2" s="194">
        <f>O2/O8</f>
        <v>0.4444444444</v>
      </c>
      <c r="Q2" s="193">
        <v>402.0</v>
      </c>
      <c r="R2" s="194">
        <f>Q2/Q8</f>
        <v>0.5583333333</v>
      </c>
      <c r="S2" s="193">
        <v>402.0</v>
      </c>
      <c r="T2" s="194">
        <f>S2/S8</f>
        <v>0.5583333333</v>
      </c>
      <c r="U2" s="193">
        <v>402.0</v>
      </c>
      <c r="V2" s="194">
        <f>U2/U8</f>
        <v>0.5583333333</v>
      </c>
      <c r="W2" s="193">
        <v>402.0</v>
      </c>
      <c r="X2" s="194">
        <f>W2/W8</f>
        <v>0.5583333333</v>
      </c>
      <c r="Y2" s="193">
        <v>471.0</v>
      </c>
      <c r="Z2" s="194">
        <f>Y2/Y8</f>
        <v>0.6541666667</v>
      </c>
      <c r="AA2" s="193">
        <v>473.0</v>
      </c>
      <c r="AB2" s="194">
        <f>AA2/AA8</f>
        <v>0.6569444444</v>
      </c>
      <c r="AC2" s="193">
        <v>484.0</v>
      </c>
      <c r="AD2" s="194">
        <f>AC2/AC8</f>
        <v>0.6722222222</v>
      </c>
      <c r="AE2" s="193">
        <v>511.0</v>
      </c>
      <c r="AF2" s="194">
        <f>AE2/AE8</f>
        <v>0.7097222222</v>
      </c>
      <c r="AG2" s="193">
        <v>548.0</v>
      </c>
      <c r="AH2" s="194">
        <f>AG2/AG8</f>
        <v>0.7611111111</v>
      </c>
      <c r="AI2" s="193">
        <v>638.0</v>
      </c>
      <c r="AJ2" s="194">
        <f>AI2/AI8</f>
        <v>0.8861111111</v>
      </c>
      <c r="AK2" s="193">
        <v>668.0</v>
      </c>
      <c r="AL2" s="194">
        <f>AK2/AK8</f>
        <v>0.9277777778</v>
      </c>
      <c r="AM2" s="193">
        <v>673.0</v>
      </c>
      <c r="AN2" s="194">
        <f>AM2/AM8</f>
        <v>0.9347222222</v>
      </c>
      <c r="AO2" s="193">
        <v>737.0</v>
      </c>
      <c r="AP2" s="194">
        <f>AO2/AO8</f>
        <v>1.023611111</v>
      </c>
      <c r="AQ2" s="193">
        <v>743.0</v>
      </c>
      <c r="AR2" s="194">
        <f>AQ2/AQ8</f>
        <v>1.031944444</v>
      </c>
      <c r="AS2" s="193">
        <v>767.0</v>
      </c>
      <c r="AT2" s="194">
        <f>AS2/AS8</f>
        <v>1.065277778</v>
      </c>
      <c r="AU2" s="193">
        <v>786.0</v>
      </c>
      <c r="AV2" s="194">
        <f>AU2/AU8</f>
        <v>1.091666667</v>
      </c>
      <c r="AW2" s="193">
        <v>786.0</v>
      </c>
      <c r="AX2" s="194">
        <f>AW2/AW8</f>
        <v>1.091666667</v>
      </c>
      <c r="AY2" s="193">
        <v>811.0</v>
      </c>
      <c r="AZ2" s="194">
        <f>AY2/AY8</f>
        <v>1.126388889</v>
      </c>
      <c r="BA2" s="193">
        <v>811.0</v>
      </c>
      <c r="BB2" s="194">
        <f>BA2/BA8</f>
        <v>1.126388889</v>
      </c>
      <c r="BC2" s="193">
        <v>811.0</v>
      </c>
      <c r="BD2" s="194">
        <f>BC2/BC8</f>
        <v>1.126388889</v>
      </c>
      <c r="BE2" s="193">
        <v>811.0</v>
      </c>
      <c r="BF2" s="194">
        <f>BE2/BE8</f>
        <v>1.126388889</v>
      </c>
      <c r="BG2" s="193">
        <v>811.0</v>
      </c>
      <c r="BH2" s="194">
        <f>BG2/BG8</f>
        <v>1.126388889</v>
      </c>
      <c r="BI2" s="193">
        <v>811.0</v>
      </c>
      <c r="BJ2" s="194">
        <f>BI2/BI8</f>
        <v>1.126388889</v>
      </c>
      <c r="BK2" s="193">
        <v>847.0</v>
      </c>
      <c r="BL2" s="194">
        <f>BK2/BK8</f>
        <v>1.176388889</v>
      </c>
      <c r="BM2" s="193"/>
      <c r="BN2" s="194">
        <f>BM2/BM8</f>
        <v>0</v>
      </c>
      <c r="BO2" s="193"/>
      <c r="BP2" s="194">
        <f>BO2/BO8</f>
        <v>0</v>
      </c>
    </row>
    <row r="3">
      <c r="A3" s="195" t="s">
        <v>5043</v>
      </c>
      <c r="B3" s="191">
        <f t="shared" si="1"/>
        <v>720</v>
      </c>
      <c r="C3" s="192">
        <f>B3/B8</f>
        <v>1</v>
      </c>
      <c r="D3" s="187"/>
      <c r="E3" s="193">
        <v>0.0</v>
      </c>
      <c r="F3" s="194">
        <f>E3/E8</f>
        <v>0</v>
      </c>
      <c r="G3" s="193">
        <v>0.0</v>
      </c>
      <c r="H3" s="194">
        <f>G3/G8</f>
        <v>0</v>
      </c>
      <c r="I3" s="193">
        <v>0.0</v>
      </c>
      <c r="J3" s="194">
        <f>I3/I8</f>
        <v>0</v>
      </c>
      <c r="K3" s="193">
        <v>14.0</v>
      </c>
      <c r="L3" s="194">
        <f>K3/K8</f>
        <v>0.01944444444</v>
      </c>
      <c r="M3" s="193">
        <v>121.0</v>
      </c>
      <c r="N3" s="194">
        <f>M3/M8</f>
        <v>0.1680555556</v>
      </c>
      <c r="O3" s="193">
        <v>273.0</v>
      </c>
      <c r="P3" s="194">
        <f>O3/O8</f>
        <v>0.3791666667</v>
      </c>
      <c r="Q3" s="193">
        <v>381.0</v>
      </c>
      <c r="R3" s="194">
        <f>Q3/Q8</f>
        <v>0.5291666667</v>
      </c>
      <c r="S3" s="193">
        <v>381.0</v>
      </c>
      <c r="T3" s="194">
        <f>S3/S8</f>
        <v>0.5291666667</v>
      </c>
      <c r="U3" s="193">
        <v>381.0</v>
      </c>
      <c r="V3" s="194">
        <f>U3/U8</f>
        <v>0.5291666667</v>
      </c>
      <c r="W3" s="193">
        <v>381.0</v>
      </c>
      <c r="X3" s="194">
        <f>W3/W8</f>
        <v>0.5291666667</v>
      </c>
      <c r="Y3" s="193">
        <v>370.0</v>
      </c>
      <c r="Z3" s="194">
        <f>Y3/Y8</f>
        <v>0.5138888889</v>
      </c>
      <c r="AA3" s="193">
        <v>364.0</v>
      </c>
      <c r="AB3" s="194">
        <f>AA3/AA8</f>
        <v>0.5055555556</v>
      </c>
      <c r="AC3" s="193">
        <v>484.0</v>
      </c>
      <c r="AD3" s="194">
        <f>AC3/AC8</f>
        <v>0.6722222222</v>
      </c>
      <c r="AE3" s="193">
        <v>487.0</v>
      </c>
      <c r="AF3" s="194">
        <f>AE3/AE8</f>
        <v>0.6763888889</v>
      </c>
      <c r="AG3" s="193">
        <v>498.0</v>
      </c>
      <c r="AH3" s="194">
        <f>AG3/AG8</f>
        <v>0.6916666667</v>
      </c>
      <c r="AI3" s="193">
        <v>498.0</v>
      </c>
      <c r="AJ3" s="194">
        <f>AI3/AI8</f>
        <v>0.6916666667</v>
      </c>
      <c r="AK3" s="193">
        <v>667.0</v>
      </c>
      <c r="AL3" s="194">
        <f>AK3/AK8</f>
        <v>0.9263888889</v>
      </c>
      <c r="AM3" s="193">
        <v>669.0</v>
      </c>
      <c r="AN3" s="194">
        <f>AM3/AM8</f>
        <v>0.9291666667</v>
      </c>
      <c r="AO3" s="193">
        <v>668.0</v>
      </c>
      <c r="AP3" s="194">
        <f>AO3/AO8</f>
        <v>0.9277777778</v>
      </c>
      <c r="AQ3" s="193">
        <v>725.0</v>
      </c>
      <c r="AR3" s="194">
        <f>AQ3/AQ8</f>
        <v>1.006944444</v>
      </c>
      <c r="AS3" s="193">
        <v>750.0</v>
      </c>
      <c r="AT3" s="194">
        <f>AS3/AS8</f>
        <v>1.041666667</v>
      </c>
      <c r="AU3" s="193">
        <v>773.0</v>
      </c>
      <c r="AV3" s="194">
        <f>AU3/AU8</f>
        <v>1.073611111</v>
      </c>
      <c r="AW3" s="193">
        <v>773.0</v>
      </c>
      <c r="AX3" s="194">
        <f>AW3/AW8</f>
        <v>1.073611111</v>
      </c>
      <c r="AY3" s="193">
        <v>798.0</v>
      </c>
      <c r="AZ3" s="194">
        <f>AY3/AY8</f>
        <v>1.108333333</v>
      </c>
      <c r="BA3" s="193">
        <v>800.0</v>
      </c>
      <c r="BB3" s="194">
        <f>BA3/BA8</f>
        <v>1.111111111</v>
      </c>
      <c r="BC3" s="193">
        <v>807.0</v>
      </c>
      <c r="BD3" s="194">
        <f>BC3/BC8</f>
        <v>1.120833333</v>
      </c>
      <c r="BE3" s="193">
        <v>807.0</v>
      </c>
      <c r="BF3" s="194">
        <f>BE3/BE8</f>
        <v>1.120833333</v>
      </c>
      <c r="BG3" s="193">
        <v>807.0</v>
      </c>
      <c r="BH3" s="194">
        <f>BG3/BG8</f>
        <v>1.120833333</v>
      </c>
      <c r="BI3" s="193">
        <v>807.0</v>
      </c>
      <c r="BJ3" s="194">
        <f>BI3/BI8</f>
        <v>1.120833333</v>
      </c>
      <c r="BK3" s="193">
        <v>847.0</v>
      </c>
      <c r="BL3" s="194">
        <f>BK3/BK8</f>
        <v>1.176388889</v>
      </c>
      <c r="BM3" s="193"/>
      <c r="BN3" s="194">
        <f>BM3/BM8</f>
        <v>0</v>
      </c>
      <c r="BO3" s="193"/>
      <c r="BP3" s="194">
        <f>BO3/BO8</f>
        <v>0</v>
      </c>
    </row>
    <row r="4">
      <c r="A4" s="190" t="s">
        <v>5045</v>
      </c>
      <c r="B4" s="191">
        <f t="shared" si="1"/>
        <v>720</v>
      </c>
      <c r="C4" s="192">
        <f>B4/B8</f>
        <v>1</v>
      </c>
      <c r="D4" s="187"/>
      <c r="E4" s="193">
        <v>0.0</v>
      </c>
      <c r="F4" s="196">
        <f>E4/E8</f>
        <v>0</v>
      </c>
      <c r="G4" s="193">
        <v>0.0</v>
      </c>
      <c r="H4" s="194">
        <f>G4/G8</f>
        <v>0</v>
      </c>
      <c r="I4" s="193">
        <v>0.0</v>
      </c>
      <c r="J4" s="194">
        <f>I4/I8</f>
        <v>0</v>
      </c>
      <c r="K4" s="193">
        <v>0.0</v>
      </c>
      <c r="L4" s="194">
        <f>K4/K8</f>
        <v>0</v>
      </c>
      <c r="M4" s="193">
        <v>73.0</v>
      </c>
      <c r="N4" s="194">
        <f>M4/M8</f>
        <v>0.1013888889</v>
      </c>
      <c r="O4" s="193">
        <v>213.0</v>
      </c>
      <c r="P4" s="194">
        <f>O4/O8</f>
        <v>0.2958333333</v>
      </c>
      <c r="Q4" s="193">
        <v>294.0</v>
      </c>
      <c r="R4" s="194">
        <f>Q4/Q8</f>
        <v>0.4083333333</v>
      </c>
      <c r="S4" s="193">
        <v>307.0</v>
      </c>
      <c r="T4" s="194">
        <f>S4/S8</f>
        <v>0.4263888889</v>
      </c>
      <c r="U4" s="193">
        <v>350.0</v>
      </c>
      <c r="V4" s="194">
        <f>U4/U8</f>
        <v>0.4861111111</v>
      </c>
      <c r="W4" s="193">
        <v>356.0</v>
      </c>
      <c r="X4" s="194">
        <f>W4/W8</f>
        <v>0.4944444444</v>
      </c>
      <c r="Y4" s="193">
        <v>346.0</v>
      </c>
      <c r="Z4" s="194">
        <f>Y4/Y8</f>
        <v>0.4805555556</v>
      </c>
      <c r="AA4" s="193">
        <v>339.0</v>
      </c>
      <c r="AB4" s="194">
        <f>AA4/AA8</f>
        <v>0.4708333333</v>
      </c>
      <c r="AC4" s="193">
        <v>354.0</v>
      </c>
      <c r="AD4" s="194">
        <f>AC4/AC8</f>
        <v>0.4916666667</v>
      </c>
      <c r="AE4" s="193">
        <v>438.0</v>
      </c>
      <c r="AF4" s="194">
        <f>AE4/AE8</f>
        <v>0.6083333333</v>
      </c>
      <c r="AG4" s="193">
        <v>452.0</v>
      </c>
      <c r="AH4" s="194">
        <f>AG4/AG8</f>
        <v>0.6277777778</v>
      </c>
      <c r="AI4" s="193">
        <v>478.0</v>
      </c>
      <c r="AJ4" s="194">
        <f>AI4/AI8</f>
        <v>0.6638888889</v>
      </c>
      <c r="AK4" s="193">
        <v>499.0</v>
      </c>
      <c r="AL4" s="194">
        <f>AK4/AK8</f>
        <v>0.6930555556</v>
      </c>
      <c r="AM4" s="193">
        <v>534.0</v>
      </c>
      <c r="AN4" s="194">
        <f>AM4/AM8</f>
        <v>0.7416666667</v>
      </c>
      <c r="AO4" s="193">
        <v>626.0</v>
      </c>
      <c r="AP4" s="194">
        <f>AO4/AO8</f>
        <v>0.8694444444</v>
      </c>
      <c r="AQ4" s="193">
        <v>706.0</v>
      </c>
      <c r="AR4" s="194">
        <f>AQ4/AQ8</f>
        <v>0.9805555556</v>
      </c>
      <c r="AS4" s="193">
        <v>731.0</v>
      </c>
      <c r="AT4" s="194">
        <f>AS4/AS8</f>
        <v>1.015277778</v>
      </c>
      <c r="AU4" s="193">
        <v>745.0</v>
      </c>
      <c r="AV4" s="194">
        <f>AU4/AU8</f>
        <v>1.034722222</v>
      </c>
      <c r="AW4" s="193">
        <v>745.0</v>
      </c>
      <c r="AX4" s="194">
        <f>AW4/AW8</f>
        <v>1.034722222</v>
      </c>
      <c r="AY4" s="193">
        <v>767.0</v>
      </c>
      <c r="AZ4" s="194">
        <f>AY4/AY8</f>
        <v>1.065277778</v>
      </c>
      <c r="BA4" s="193">
        <v>780.0</v>
      </c>
      <c r="BB4" s="194">
        <f>BA4/BA8</f>
        <v>1.083333333</v>
      </c>
      <c r="BC4" s="193">
        <v>797.0</v>
      </c>
      <c r="BD4" s="194">
        <f>BC4/BC8</f>
        <v>1.106944444</v>
      </c>
      <c r="BE4" s="193">
        <v>797.0</v>
      </c>
      <c r="BF4" s="194">
        <f>BE4/BE8</f>
        <v>1.106944444</v>
      </c>
      <c r="BG4" s="193">
        <v>807.0</v>
      </c>
      <c r="BH4" s="194">
        <f>BG4/BG8</f>
        <v>1.120833333</v>
      </c>
      <c r="BI4" s="193">
        <v>807.0</v>
      </c>
      <c r="BJ4" s="194">
        <f>BI4/BI8</f>
        <v>1.120833333</v>
      </c>
      <c r="BK4" s="193">
        <v>847.0</v>
      </c>
      <c r="BL4" s="194">
        <f>BK4/BK8</f>
        <v>1.176388889</v>
      </c>
      <c r="BM4" s="193"/>
      <c r="BN4" s="194">
        <f>BM4/BM8</f>
        <v>0</v>
      </c>
      <c r="BO4" s="193"/>
      <c r="BP4" s="194">
        <f>BO4/BO8</f>
        <v>0</v>
      </c>
    </row>
    <row r="5">
      <c r="A5" s="190" t="s">
        <v>5047</v>
      </c>
      <c r="B5" s="191">
        <f t="shared" si="1"/>
        <v>720</v>
      </c>
      <c r="C5" s="192">
        <f>B5/B8</f>
        <v>1</v>
      </c>
      <c r="D5" s="187"/>
      <c r="E5" s="193">
        <v>0.0</v>
      </c>
      <c r="F5" s="196">
        <f>E5/E8</f>
        <v>0</v>
      </c>
      <c r="G5" s="193">
        <v>0.0</v>
      </c>
      <c r="H5" s="194">
        <f>G5/G8</f>
        <v>0</v>
      </c>
      <c r="I5" s="193">
        <v>0.0</v>
      </c>
      <c r="J5" s="194">
        <f>I5/I8</f>
        <v>0</v>
      </c>
      <c r="K5" s="193">
        <v>0.0</v>
      </c>
      <c r="L5" s="194">
        <f>K5/K8</f>
        <v>0</v>
      </c>
      <c r="M5" s="193">
        <v>58.0</v>
      </c>
      <c r="N5" s="194">
        <f>M5/M8</f>
        <v>0.08055555556</v>
      </c>
      <c r="O5" s="193">
        <v>181.0</v>
      </c>
      <c r="P5" s="194">
        <f>O5/O8</f>
        <v>0.2513888889</v>
      </c>
      <c r="Q5" s="193">
        <v>282.0</v>
      </c>
      <c r="R5" s="194">
        <f>Q5/Q8</f>
        <v>0.3916666667</v>
      </c>
      <c r="S5" s="193">
        <v>295.0</v>
      </c>
      <c r="T5" s="194">
        <f>S5/S8</f>
        <v>0.4097222222</v>
      </c>
      <c r="U5" s="193">
        <v>336.0</v>
      </c>
      <c r="V5" s="194">
        <f>U5/U8</f>
        <v>0.4666666667</v>
      </c>
      <c r="W5" s="193">
        <v>339.0</v>
      </c>
      <c r="X5" s="194">
        <f>W5/W8</f>
        <v>0.4708333333</v>
      </c>
      <c r="Y5" s="193">
        <v>313.0</v>
      </c>
      <c r="Z5" s="194">
        <f>Y5/Y8</f>
        <v>0.4347222222</v>
      </c>
      <c r="AA5" s="193">
        <v>239.0</v>
      </c>
      <c r="AB5" s="194">
        <f>AA5/AA8</f>
        <v>0.3319444444</v>
      </c>
      <c r="AC5" s="193">
        <v>256.0</v>
      </c>
      <c r="AD5" s="194">
        <f>AC5/AC8</f>
        <v>0.3555555556</v>
      </c>
      <c r="AE5" s="193">
        <v>371.0</v>
      </c>
      <c r="AF5" s="194">
        <f>AE5/AE8</f>
        <v>0.5152777778</v>
      </c>
      <c r="AG5" s="193">
        <v>421.0</v>
      </c>
      <c r="AH5" s="194">
        <f>AG5/AG8</f>
        <v>0.5847222222</v>
      </c>
      <c r="AI5" s="193">
        <v>462.0</v>
      </c>
      <c r="AJ5" s="194">
        <f>AI5/AI8</f>
        <v>0.6416666667</v>
      </c>
      <c r="AK5" s="193">
        <v>486.0</v>
      </c>
      <c r="AL5" s="194">
        <f>AK5/AK8</f>
        <v>0.675</v>
      </c>
      <c r="AM5" s="193">
        <v>518.0</v>
      </c>
      <c r="AN5" s="194">
        <f>AM5/AM8</f>
        <v>0.7194444444</v>
      </c>
      <c r="AO5" s="193">
        <v>596.0</v>
      </c>
      <c r="AP5" s="194">
        <f>AO5/AO8</f>
        <v>0.8277777778</v>
      </c>
      <c r="AQ5" s="193">
        <v>648.0</v>
      </c>
      <c r="AR5" s="194">
        <f>AQ5/AQ8</f>
        <v>0.9</v>
      </c>
      <c r="AS5" s="193">
        <v>666.0</v>
      </c>
      <c r="AT5" s="194">
        <f>AS5/AS8</f>
        <v>0.925</v>
      </c>
      <c r="AU5" s="193">
        <v>682.0</v>
      </c>
      <c r="AV5" s="194">
        <f>AU5/AU8</f>
        <v>0.9472222222</v>
      </c>
      <c r="AW5" s="193">
        <v>682.0</v>
      </c>
      <c r="AX5" s="194">
        <f>AW5/AW8</f>
        <v>0.9472222222</v>
      </c>
      <c r="AY5" s="193">
        <v>704.0</v>
      </c>
      <c r="AZ5" s="194">
        <f>AY5/AY8</f>
        <v>0.9777777778</v>
      </c>
      <c r="BA5" s="193">
        <v>719.0</v>
      </c>
      <c r="BB5" s="194">
        <f>BA5/BA8</f>
        <v>0.9986111111</v>
      </c>
      <c r="BC5" s="193">
        <v>777.0</v>
      </c>
      <c r="BD5" s="194">
        <f>BC5/BC8</f>
        <v>1.079166667</v>
      </c>
      <c r="BE5" s="193">
        <v>780.0</v>
      </c>
      <c r="BF5" s="194">
        <f>BE5/BE8</f>
        <v>1.083333333</v>
      </c>
      <c r="BG5" s="193">
        <v>801.0</v>
      </c>
      <c r="BH5" s="194">
        <f>BG5/BG8</f>
        <v>1.1125</v>
      </c>
      <c r="BI5" s="193">
        <v>801.0</v>
      </c>
      <c r="BJ5" s="194">
        <f>BI5/BI8</f>
        <v>1.1125</v>
      </c>
      <c r="BK5" s="193">
        <v>835.0</v>
      </c>
      <c r="BL5" s="194">
        <f>BK5/BK8</f>
        <v>1.159722222</v>
      </c>
      <c r="BM5" s="193"/>
      <c r="BN5" s="194">
        <f>BM5/BM8</f>
        <v>0</v>
      </c>
      <c r="BO5" s="193"/>
      <c r="BP5" s="194">
        <f>BO5/BO8</f>
        <v>0</v>
      </c>
    </row>
    <row r="6">
      <c r="A6" s="190" t="s">
        <v>36</v>
      </c>
      <c r="B6" s="191">
        <f t="shared" si="1"/>
        <v>720</v>
      </c>
      <c r="C6" s="192">
        <f>B6/B8</f>
        <v>1</v>
      </c>
      <c r="D6" s="187"/>
      <c r="E6" s="193">
        <v>0.0</v>
      </c>
      <c r="F6" s="194">
        <f>E6/E8</f>
        <v>0</v>
      </c>
      <c r="G6" s="193">
        <v>0.0</v>
      </c>
      <c r="H6" s="194">
        <f>G6/G8</f>
        <v>0</v>
      </c>
      <c r="I6" s="193">
        <v>0.0</v>
      </c>
      <c r="J6" s="194">
        <f>I6/I8</f>
        <v>0</v>
      </c>
      <c r="K6" s="193">
        <v>0.0</v>
      </c>
      <c r="L6" s="194">
        <f>K6/K8</f>
        <v>0</v>
      </c>
      <c r="M6" s="193">
        <v>31.0</v>
      </c>
      <c r="N6" s="194">
        <f>M6/M8</f>
        <v>0.04305555556</v>
      </c>
      <c r="O6" s="193">
        <v>66.0</v>
      </c>
      <c r="P6" s="194">
        <f>O6/O8</f>
        <v>0.09166666667</v>
      </c>
      <c r="Q6" s="193">
        <v>155.0</v>
      </c>
      <c r="R6" s="194">
        <f>Q6/Q8</f>
        <v>0.2152777778</v>
      </c>
      <c r="S6" s="193">
        <v>155.0</v>
      </c>
      <c r="T6" s="194">
        <f>S6/S8</f>
        <v>0.2152777778</v>
      </c>
      <c r="U6" s="193">
        <v>198.0</v>
      </c>
      <c r="V6" s="194">
        <f>U6/U8</f>
        <v>0.275</v>
      </c>
      <c r="W6" s="193">
        <v>237.0</v>
      </c>
      <c r="X6" s="194">
        <f>W6/W8</f>
        <v>0.3291666667</v>
      </c>
      <c r="Y6" s="193">
        <v>214.0</v>
      </c>
      <c r="Z6" s="194">
        <f>Y6/Y8</f>
        <v>0.2972222222</v>
      </c>
      <c r="AA6" s="193">
        <v>167.0</v>
      </c>
      <c r="AB6" s="194">
        <f>AA6/AA8</f>
        <v>0.2319444444</v>
      </c>
      <c r="AC6" s="193">
        <v>147.0</v>
      </c>
      <c r="AD6" s="194">
        <f>AC6/AC8</f>
        <v>0.2041666667</v>
      </c>
      <c r="AE6" s="193">
        <v>129.0</v>
      </c>
      <c r="AF6" s="194">
        <f>AE6/AE8</f>
        <v>0.1791666667</v>
      </c>
      <c r="AG6" s="193">
        <v>143.0</v>
      </c>
      <c r="AH6" s="194">
        <f>AG6/AG8</f>
        <v>0.1986111111</v>
      </c>
      <c r="AI6" s="193">
        <v>143.0</v>
      </c>
      <c r="AJ6" s="194">
        <f>AI6/AI8</f>
        <v>0.1986111111</v>
      </c>
      <c r="AK6" s="193">
        <v>143.0</v>
      </c>
      <c r="AL6" s="194">
        <f>AK6/AK8</f>
        <v>0.1986111111</v>
      </c>
      <c r="AM6" s="193">
        <v>188.0</v>
      </c>
      <c r="AN6" s="194">
        <f>AM6/AM8</f>
        <v>0.2611111111</v>
      </c>
      <c r="AO6" s="193">
        <v>270.0</v>
      </c>
      <c r="AP6" s="194">
        <f>AO6/AO8</f>
        <v>0.375</v>
      </c>
      <c r="AQ6" s="193">
        <v>412.0</v>
      </c>
      <c r="AR6" s="194">
        <f>AQ6/AQ8</f>
        <v>0.5722222222</v>
      </c>
      <c r="AS6" s="193">
        <v>502.0</v>
      </c>
      <c r="AT6" s="194">
        <f>AS6/AS8</f>
        <v>0.6972222222</v>
      </c>
      <c r="AU6" s="193">
        <v>536.0</v>
      </c>
      <c r="AV6" s="194">
        <f>AU6/AU8</f>
        <v>0.7444444444</v>
      </c>
      <c r="AW6" s="193">
        <v>536.0</v>
      </c>
      <c r="AX6" s="194">
        <f>AW6/AW8</f>
        <v>0.7444444444</v>
      </c>
      <c r="AY6" s="193">
        <v>541.0</v>
      </c>
      <c r="AZ6" s="194">
        <f>AY6/AY8</f>
        <v>0.7513888889</v>
      </c>
      <c r="BA6" s="193">
        <v>565.0</v>
      </c>
      <c r="BB6" s="194">
        <f>BA6/BA8</f>
        <v>0.7847222222</v>
      </c>
      <c r="BC6" s="193">
        <v>610.0</v>
      </c>
      <c r="BD6" s="194">
        <f>BC6/BC8</f>
        <v>0.8472222222</v>
      </c>
      <c r="BE6" s="193">
        <v>610.0</v>
      </c>
      <c r="BF6" s="194">
        <f>BE6/BE8</f>
        <v>0.8472222222</v>
      </c>
      <c r="BG6" s="193">
        <v>639.0</v>
      </c>
      <c r="BH6" s="194">
        <f>BG6/BG8</f>
        <v>0.8875</v>
      </c>
      <c r="BI6" s="193">
        <v>644.0</v>
      </c>
      <c r="BJ6" s="194">
        <f>BI6/BI8</f>
        <v>0.8944444444</v>
      </c>
      <c r="BK6" s="193">
        <v>626.0</v>
      </c>
      <c r="BL6" s="194">
        <f>BK6/BK8</f>
        <v>0.8694444444</v>
      </c>
      <c r="BM6" s="193"/>
      <c r="BN6" s="194">
        <f>BM6/BM8</f>
        <v>0</v>
      </c>
      <c r="BO6" s="193"/>
      <c r="BP6" s="194">
        <f>BO6/BO8</f>
        <v>0</v>
      </c>
    </row>
    <row r="7">
      <c r="A7" s="195" t="s">
        <v>5061</v>
      </c>
      <c r="B7" s="191">
        <f t="shared" si="1"/>
        <v>0</v>
      </c>
      <c r="C7" s="192">
        <f>B7/B8</f>
        <v>0</v>
      </c>
      <c r="D7" s="187"/>
      <c r="E7" s="193">
        <v>0.0</v>
      </c>
      <c r="F7" s="194">
        <f>E7/E8</f>
        <v>0</v>
      </c>
      <c r="G7" s="193">
        <v>0.0</v>
      </c>
      <c r="H7" s="194">
        <f>G7/G8</f>
        <v>0</v>
      </c>
      <c r="I7" s="193">
        <v>0.0</v>
      </c>
      <c r="J7" s="194">
        <f>I7/I8</f>
        <v>0</v>
      </c>
      <c r="K7" s="193">
        <v>0.0</v>
      </c>
      <c r="L7" s="194">
        <f>K7/K8</f>
        <v>0</v>
      </c>
      <c r="M7" s="193">
        <v>6.0</v>
      </c>
      <c r="N7" s="194">
        <f>M7/M8</f>
        <v>0.008333333333</v>
      </c>
      <c r="O7" s="193">
        <v>5.0</v>
      </c>
      <c r="P7" s="194">
        <f>O7/O8</f>
        <v>0.006944444444</v>
      </c>
      <c r="Q7" s="193">
        <v>15.0</v>
      </c>
      <c r="R7" s="194">
        <f>Q7/Q8</f>
        <v>0.02083333333</v>
      </c>
      <c r="S7" s="193">
        <v>15.0</v>
      </c>
      <c r="T7" s="194">
        <f>S7/S8</f>
        <v>0.02083333333</v>
      </c>
      <c r="U7" s="193">
        <v>15.0</v>
      </c>
      <c r="V7" s="194">
        <f>U7/U8</f>
        <v>0.02083333333</v>
      </c>
      <c r="W7" s="193">
        <v>15.0</v>
      </c>
      <c r="X7" s="194">
        <f>W7/W8</f>
        <v>0.02083333333</v>
      </c>
      <c r="Y7" s="193">
        <v>14.0</v>
      </c>
      <c r="Z7" s="194">
        <f>Y7/Y8</f>
        <v>0.01944444444</v>
      </c>
      <c r="AA7" s="193">
        <v>10.0</v>
      </c>
      <c r="AB7" s="194">
        <f>AA7/AA8</f>
        <v>0.01388888889</v>
      </c>
      <c r="AC7" s="193">
        <v>10.0</v>
      </c>
      <c r="AD7" s="194">
        <f>AC7/AC8</f>
        <v>0.01388888889</v>
      </c>
      <c r="AE7" s="193">
        <v>10.0</v>
      </c>
      <c r="AF7" s="194">
        <f>AE7/AE8</f>
        <v>0.01388888889</v>
      </c>
      <c r="AG7" s="193">
        <v>10.0</v>
      </c>
      <c r="AH7" s="194">
        <f>AG7/AG8</f>
        <v>0.01388888889</v>
      </c>
      <c r="AI7" s="193">
        <v>10.0</v>
      </c>
      <c r="AJ7" s="194">
        <f>AI7/AI8</f>
        <v>0.01388888889</v>
      </c>
      <c r="AK7" s="193">
        <v>10.0</v>
      </c>
      <c r="AL7" s="194">
        <f>AK7/AK8</f>
        <v>0.01388888889</v>
      </c>
      <c r="AM7" s="193">
        <v>10.0</v>
      </c>
      <c r="AN7" s="194">
        <f>AM7/AM8</f>
        <v>0.01388888889</v>
      </c>
      <c r="AO7" s="193">
        <v>10.0</v>
      </c>
      <c r="AP7" s="194">
        <f>AO7/AO8</f>
        <v>0.01388888889</v>
      </c>
      <c r="AQ7" s="193">
        <v>10.0</v>
      </c>
      <c r="AR7" s="194">
        <f>AQ7/AQ8</f>
        <v>0.01388888889</v>
      </c>
      <c r="AS7" s="193">
        <v>11.0</v>
      </c>
      <c r="AT7" s="194">
        <f>AS7/AS8</f>
        <v>0.01527777778</v>
      </c>
      <c r="AU7" s="193">
        <v>18.0</v>
      </c>
      <c r="AV7" s="194">
        <f>AU7/AU8</f>
        <v>0.025</v>
      </c>
      <c r="AW7" s="193">
        <v>19.0</v>
      </c>
      <c r="AX7" s="194">
        <f>AW7/AW8</f>
        <v>0.02638888889</v>
      </c>
      <c r="AY7" s="193">
        <v>17.0</v>
      </c>
      <c r="AZ7" s="194">
        <f>AY7/AY8</f>
        <v>0.02361111111</v>
      </c>
      <c r="BA7" s="193">
        <v>17.0</v>
      </c>
      <c r="BB7" s="194">
        <f>BA7/BA8</f>
        <v>0.02361111111</v>
      </c>
      <c r="BC7" s="193">
        <v>17.0</v>
      </c>
      <c r="BD7" s="194">
        <f>BC7/BC8</f>
        <v>0.02361111111</v>
      </c>
      <c r="BE7" s="193">
        <v>17.0</v>
      </c>
      <c r="BF7" s="194">
        <f>BE7/BE8</f>
        <v>0.02361111111</v>
      </c>
      <c r="BG7" s="193">
        <v>16.0</v>
      </c>
      <c r="BH7" s="194">
        <f>BG7/BG8</f>
        <v>0.02222222222</v>
      </c>
      <c r="BI7" s="193">
        <v>21.0</v>
      </c>
      <c r="BJ7" s="194">
        <f>BI7/BI8</f>
        <v>0.02916666667</v>
      </c>
      <c r="BK7" s="193">
        <v>12.0</v>
      </c>
      <c r="BL7" s="194">
        <f>BK7/BK8</f>
        <v>0.01666666667</v>
      </c>
      <c r="BM7" s="193"/>
      <c r="BN7" s="194">
        <f>BM7/BM8</f>
        <v>0</v>
      </c>
      <c r="BO7" s="193"/>
      <c r="BP7" s="194">
        <f>BO7/BO8</f>
        <v>0</v>
      </c>
    </row>
    <row r="8">
      <c r="A8" s="197" t="s">
        <v>280</v>
      </c>
      <c r="B8" s="191">
        <f t="shared" si="1"/>
        <v>720</v>
      </c>
      <c r="C8" s="198">
        <f>SUM(C2:C6)/5</f>
        <v>1</v>
      </c>
      <c r="D8" s="187"/>
      <c r="E8" s="199">
        <f>B8</f>
        <v>720</v>
      </c>
      <c r="F8" s="200">
        <f>SUM(F2:F6)/5</f>
        <v>0.005</v>
      </c>
      <c r="G8" s="199">
        <f>B8</f>
        <v>720</v>
      </c>
      <c r="H8" s="200">
        <f>SUM(H2:H6)/5</f>
        <v>0.0125</v>
      </c>
      <c r="I8" s="199">
        <f>B8</f>
        <v>720</v>
      </c>
      <c r="J8" s="200">
        <f>SUM(J2:J6)/5</f>
        <v>0.02694444444</v>
      </c>
      <c r="K8" s="199">
        <f>B8</f>
        <v>720</v>
      </c>
      <c r="L8" s="200">
        <f>SUM(L2:L6)/5</f>
        <v>0.03138888889</v>
      </c>
      <c r="M8" s="199">
        <f>B8</f>
        <v>720</v>
      </c>
      <c r="N8" s="200">
        <f>SUM(N2:N6)/5</f>
        <v>0.1122222222</v>
      </c>
      <c r="O8" s="199">
        <f>B8</f>
        <v>720</v>
      </c>
      <c r="P8" s="200">
        <f>SUM(P2:P6)/5</f>
        <v>0.2925</v>
      </c>
      <c r="Q8" s="199">
        <f>B8</f>
        <v>720</v>
      </c>
      <c r="R8" s="200">
        <f>SUM(R2:R6)/5</f>
        <v>0.4205555556</v>
      </c>
      <c r="S8" s="199">
        <f>B8</f>
        <v>720</v>
      </c>
      <c r="T8" s="200">
        <f>SUM(T2:T6)/5</f>
        <v>0.4277777778</v>
      </c>
      <c r="U8" s="199">
        <f>B8</f>
        <v>720</v>
      </c>
      <c r="V8" s="200">
        <f>SUM(V2:V6)/5</f>
        <v>0.4630555556</v>
      </c>
      <c r="W8" s="199">
        <f>B8</f>
        <v>720</v>
      </c>
      <c r="X8" s="200">
        <f>SUM(X2:X6)/5</f>
        <v>0.4763888889</v>
      </c>
      <c r="Y8" s="199">
        <f>B8</f>
        <v>720</v>
      </c>
      <c r="Z8" s="200">
        <f>SUM(Z2:Z6)/5</f>
        <v>0.4761111111</v>
      </c>
      <c r="AA8" s="199">
        <f>B8</f>
        <v>720</v>
      </c>
      <c r="AB8" s="200">
        <f>SUM(AB2:AB6)/5</f>
        <v>0.4394444444</v>
      </c>
      <c r="AC8" s="199">
        <f>B8</f>
        <v>720</v>
      </c>
      <c r="AD8" s="200">
        <f>SUM(AD2:AD6)/5</f>
        <v>0.4791666667</v>
      </c>
      <c r="AE8" s="199">
        <f>B8</f>
        <v>720</v>
      </c>
      <c r="AF8" s="200">
        <f>SUM(AF2:AF6)/5</f>
        <v>0.5377777778</v>
      </c>
      <c r="AG8" s="199">
        <f>B8</f>
        <v>720</v>
      </c>
      <c r="AH8" s="200">
        <f>SUM(AH2:AH6)/5</f>
        <v>0.5727777778</v>
      </c>
      <c r="AI8" s="199">
        <f>B8</f>
        <v>720</v>
      </c>
      <c r="AJ8" s="200">
        <f>SUM(AJ2:AJ6)/5</f>
        <v>0.6163888889</v>
      </c>
      <c r="AK8" s="199">
        <f>B8</f>
        <v>720</v>
      </c>
      <c r="AL8" s="200">
        <f>SUM(AL2:AL6)/5</f>
        <v>0.6841666667</v>
      </c>
      <c r="AM8" s="199">
        <f>B8</f>
        <v>720</v>
      </c>
      <c r="AN8" s="200">
        <f>SUM(AN2:AN6)/5</f>
        <v>0.7172222222</v>
      </c>
      <c r="AO8" s="199">
        <f>B8</f>
        <v>720</v>
      </c>
      <c r="AP8" s="200">
        <f>SUM(AP2:AP6)/5</f>
        <v>0.8047222222</v>
      </c>
      <c r="AQ8" s="199">
        <f>B8</f>
        <v>720</v>
      </c>
      <c r="AR8" s="200">
        <f>SUM(AR2:AR6)/5</f>
        <v>0.8983333333</v>
      </c>
      <c r="AS8" s="199">
        <f>B8</f>
        <v>720</v>
      </c>
      <c r="AT8" s="200">
        <f>SUM(AT2:AT6)/5</f>
        <v>0.9488888889</v>
      </c>
      <c r="AU8" s="199">
        <f>B8</f>
        <v>720</v>
      </c>
      <c r="AV8" s="200">
        <f>SUM(AV2:AV6)/5</f>
        <v>0.9783333333</v>
      </c>
      <c r="AW8" s="199">
        <f>B8</f>
        <v>720</v>
      </c>
      <c r="AX8" s="200">
        <f>SUM(AX2:AX7)/5</f>
        <v>0.9836111111</v>
      </c>
      <c r="AY8" s="199">
        <f>B8</f>
        <v>720</v>
      </c>
      <c r="AZ8" s="200">
        <f>SUM(AZ2:AZ7)/5</f>
        <v>1.010555556</v>
      </c>
      <c r="BA8" s="199">
        <f>B8</f>
        <v>720</v>
      </c>
      <c r="BB8" s="200">
        <f>SUM(BB2:BB7)/5</f>
        <v>1.025555556</v>
      </c>
      <c r="BC8" s="199">
        <f>B8</f>
        <v>720</v>
      </c>
      <c r="BD8" s="200">
        <f>SUM(BD2:BD7)/5</f>
        <v>1.060833333</v>
      </c>
      <c r="BE8" s="199">
        <f>B8</f>
        <v>720</v>
      </c>
      <c r="BF8" s="200">
        <f>SUM(BF2:BF7)/5</f>
        <v>1.061666667</v>
      </c>
      <c r="BG8" s="199">
        <f>B8</f>
        <v>720</v>
      </c>
      <c r="BH8" s="200">
        <f>SUM(BH2:BH7)/5</f>
        <v>1.078055556</v>
      </c>
      <c r="BI8" s="199">
        <f>B8</f>
        <v>720</v>
      </c>
      <c r="BJ8" s="200">
        <f>SUM(BJ2:BJ7)/5</f>
        <v>1.080833333</v>
      </c>
      <c r="BK8" s="199">
        <f>B8</f>
        <v>720</v>
      </c>
      <c r="BL8" s="200">
        <f>SUM(BL2:BL7)/5</f>
        <v>1.115</v>
      </c>
      <c r="BM8" s="199">
        <f>B8</f>
        <v>720</v>
      </c>
      <c r="BN8" s="200">
        <f>SUM(BN2:BN7)/5</f>
        <v>0</v>
      </c>
      <c r="BO8" s="199">
        <f>B8</f>
        <v>720</v>
      </c>
      <c r="BP8" s="200">
        <f>SUM(BP2:BP7)/5</f>
        <v>0</v>
      </c>
    </row>
    <row r="9">
      <c r="A9" s="201"/>
      <c r="B9" s="201"/>
      <c r="C9" s="201"/>
      <c r="D9" s="187"/>
      <c r="E9" s="202"/>
      <c r="F9" s="202"/>
      <c r="G9" s="202"/>
      <c r="H9" s="202"/>
      <c r="I9" s="202"/>
      <c r="J9" s="202"/>
      <c r="K9" s="202"/>
      <c r="L9" s="202"/>
      <c r="M9" s="202"/>
      <c r="N9" s="202"/>
      <c r="O9" s="202"/>
      <c r="P9" s="202"/>
      <c r="Q9" s="202"/>
      <c r="R9" s="202"/>
      <c r="S9" s="202"/>
      <c r="T9" s="203"/>
      <c r="U9" s="202"/>
      <c r="V9" s="203"/>
      <c r="W9" s="202"/>
      <c r="X9" s="203"/>
      <c r="Y9" s="204"/>
      <c r="Z9" s="203"/>
      <c r="AA9" s="202"/>
      <c r="AB9" s="203"/>
      <c r="AC9" s="202"/>
      <c r="AD9" s="203"/>
      <c r="AE9" s="202"/>
      <c r="AF9" s="203"/>
      <c r="AG9" s="202"/>
      <c r="AH9" s="203"/>
      <c r="AI9" s="202"/>
      <c r="AJ9" s="203"/>
      <c r="AK9" s="202"/>
      <c r="AL9" s="203"/>
      <c r="AM9" s="202"/>
      <c r="AN9" s="203"/>
      <c r="AO9" s="202"/>
      <c r="AP9" s="203"/>
      <c r="AQ9" s="202"/>
      <c r="AR9" s="203"/>
      <c r="AS9" s="202"/>
      <c r="AT9" s="203"/>
      <c r="AU9" s="202"/>
      <c r="AV9" s="203"/>
      <c r="AW9" s="202"/>
      <c r="AX9" s="203"/>
      <c r="AY9" s="202"/>
      <c r="AZ9" s="203"/>
      <c r="BA9" s="202"/>
      <c r="BB9" s="203"/>
      <c r="BC9" s="202"/>
      <c r="BD9" s="203"/>
      <c r="BE9" s="202"/>
      <c r="BF9" s="203"/>
      <c r="BG9" s="202"/>
      <c r="BH9" s="203"/>
      <c r="BI9" s="202"/>
      <c r="BJ9" s="203"/>
      <c r="BK9" s="202"/>
      <c r="BL9" s="203"/>
      <c r="BM9" s="202"/>
      <c r="BN9" s="203"/>
      <c r="BO9" s="202"/>
      <c r="BP9" s="203"/>
    </row>
    <row r="10">
      <c r="A10" s="205" t="s">
        <v>45</v>
      </c>
      <c r="B10" s="173"/>
      <c r="C10" s="174"/>
      <c r="D10" s="187"/>
      <c r="E10" s="188">
        <v>44669.0</v>
      </c>
      <c r="F10" s="174"/>
      <c r="G10" s="188">
        <v>44676.0</v>
      </c>
      <c r="H10" s="174"/>
      <c r="I10" s="188">
        <v>44683.0</v>
      </c>
      <c r="J10" s="174"/>
      <c r="K10" s="188">
        <v>44690.0</v>
      </c>
      <c r="L10" s="174"/>
      <c r="M10" s="188">
        <v>44697.0</v>
      </c>
      <c r="N10" s="174"/>
      <c r="O10" s="188">
        <v>44704.0</v>
      </c>
      <c r="P10" s="174"/>
      <c r="Q10" s="188">
        <v>44711.0</v>
      </c>
      <c r="R10" s="174"/>
      <c r="S10" s="189">
        <v>44718.0</v>
      </c>
      <c r="T10" s="174"/>
      <c r="U10" s="189">
        <v>44725.0</v>
      </c>
      <c r="V10" s="174"/>
      <c r="W10" s="189">
        <v>44732.0</v>
      </c>
      <c r="X10" s="174"/>
      <c r="Y10" s="189">
        <v>44739.0</v>
      </c>
      <c r="Z10" s="174"/>
      <c r="AA10" s="189">
        <v>44746.0</v>
      </c>
      <c r="AB10" s="174"/>
      <c r="AC10" s="189">
        <v>44753.0</v>
      </c>
      <c r="AD10" s="174"/>
      <c r="AE10" s="189">
        <v>44760.0</v>
      </c>
      <c r="AF10" s="174"/>
      <c r="AG10" s="189">
        <v>44767.0</v>
      </c>
      <c r="AH10" s="174"/>
      <c r="AI10" s="189">
        <v>44771.0</v>
      </c>
      <c r="AJ10" s="174"/>
      <c r="AK10" s="189">
        <v>44778.0</v>
      </c>
      <c r="AL10" s="174"/>
      <c r="AM10" s="189">
        <v>44785.0</v>
      </c>
      <c r="AN10" s="174"/>
      <c r="AO10" s="189">
        <v>44792.0</v>
      </c>
      <c r="AP10" s="174"/>
      <c r="AQ10" s="189">
        <v>44799.0</v>
      </c>
      <c r="AR10" s="174"/>
      <c r="AS10" s="189">
        <v>44806.0</v>
      </c>
      <c r="AT10" s="174"/>
      <c r="AU10" s="189">
        <v>44813.0</v>
      </c>
      <c r="AV10" s="174"/>
      <c r="AW10" s="189">
        <v>44820.0</v>
      </c>
      <c r="AX10" s="174"/>
      <c r="AY10" s="189">
        <v>44827.0</v>
      </c>
      <c r="AZ10" s="174"/>
      <c r="BA10" s="189">
        <v>44834.0</v>
      </c>
      <c r="BB10" s="174"/>
      <c r="BC10" s="189">
        <v>44841.0</v>
      </c>
      <c r="BD10" s="174"/>
      <c r="BE10" s="189">
        <v>44848.0</v>
      </c>
      <c r="BF10" s="174"/>
      <c r="BG10" s="189">
        <v>44855.0</v>
      </c>
      <c r="BH10" s="174"/>
      <c r="BI10" s="189">
        <v>44862.0</v>
      </c>
      <c r="BJ10" s="174"/>
      <c r="BK10" s="189">
        <v>44911.0</v>
      </c>
      <c r="BL10" s="174"/>
      <c r="BM10" s="189">
        <v>44918.0</v>
      </c>
      <c r="BN10" s="174"/>
      <c r="BO10" s="189">
        <v>44925.0</v>
      </c>
      <c r="BP10" s="174"/>
    </row>
    <row r="11">
      <c r="A11" s="190" t="s">
        <v>5040</v>
      </c>
      <c r="B11" s="191">
        <f>COUNTIFS(Seeds!D:D,"=Pendiente de revisión",Seeds!Y:Y,"=Números y operaciones")+B12</f>
        <v>404</v>
      </c>
      <c r="C11" s="206">
        <f>B11/B17</f>
        <v>1</v>
      </c>
      <c r="D11" s="187"/>
      <c r="E11" s="193">
        <v>14.0</v>
      </c>
      <c r="F11" s="194">
        <f>E11/E17</f>
        <v>0.03465346535</v>
      </c>
      <c r="G11" s="193">
        <v>14.0</v>
      </c>
      <c r="H11" s="194">
        <f>G11/G17</f>
        <v>0.03465346535</v>
      </c>
      <c r="I11" s="193">
        <v>32.0</v>
      </c>
      <c r="J11" s="194">
        <f>I11/I17</f>
        <v>0.07920792079</v>
      </c>
      <c r="K11" s="193">
        <v>33.0</v>
      </c>
      <c r="L11" s="194">
        <f>K11/K17</f>
        <v>0.08168316832</v>
      </c>
      <c r="M11" s="193">
        <v>55.0</v>
      </c>
      <c r="N11" s="194">
        <f>M11/M17</f>
        <v>0.1361386139</v>
      </c>
      <c r="O11" s="193">
        <v>189.0</v>
      </c>
      <c r="P11" s="194">
        <f>O11/O17</f>
        <v>0.4678217822</v>
      </c>
      <c r="Q11" s="193">
        <v>264.0</v>
      </c>
      <c r="R11" s="194">
        <f>Q11/Q17</f>
        <v>0.6534653465</v>
      </c>
      <c r="S11" s="193">
        <v>264.0</v>
      </c>
      <c r="T11" s="194">
        <f>S11/S17</f>
        <v>0.6534653465</v>
      </c>
      <c r="U11" s="193">
        <v>264.0</v>
      </c>
      <c r="V11" s="194">
        <f>U11/U17</f>
        <v>0.6534653465</v>
      </c>
      <c r="W11" s="193">
        <v>264.0</v>
      </c>
      <c r="X11" s="194">
        <f>W11/W17</f>
        <v>0.6534653465</v>
      </c>
      <c r="Y11" s="193">
        <v>321.0</v>
      </c>
      <c r="Z11" s="194">
        <f>Y11/Y17</f>
        <v>0.7945544554</v>
      </c>
      <c r="AA11" s="193">
        <v>319.0</v>
      </c>
      <c r="AB11" s="194">
        <f>AA11/AA17</f>
        <v>0.7896039604</v>
      </c>
      <c r="AC11" s="193">
        <v>330.0</v>
      </c>
      <c r="AD11" s="194">
        <f>AC11/AC17</f>
        <v>0.8168316832</v>
      </c>
      <c r="AE11" s="193">
        <v>341.0</v>
      </c>
      <c r="AF11" s="194">
        <f>AE11/AE17</f>
        <v>0.8440594059</v>
      </c>
      <c r="AG11" s="193">
        <v>344.0</v>
      </c>
      <c r="AH11" s="194">
        <f>AG11/AG17</f>
        <v>0.8514851485</v>
      </c>
      <c r="AI11" s="193">
        <v>345.0</v>
      </c>
      <c r="AJ11" s="194">
        <f>AI11/AI17</f>
        <v>0.853960396</v>
      </c>
      <c r="AK11" s="193">
        <v>360.0</v>
      </c>
      <c r="AL11" s="194">
        <f>AK11/AK17</f>
        <v>0.8910891089</v>
      </c>
      <c r="AM11" s="193">
        <v>364.0</v>
      </c>
      <c r="AN11" s="194">
        <f>AM11/AM17</f>
        <v>0.900990099</v>
      </c>
      <c r="AO11" s="193">
        <v>397.0</v>
      </c>
      <c r="AP11" s="194">
        <f>AO11/AO17</f>
        <v>0.9826732673</v>
      </c>
      <c r="AQ11" s="193">
        <v>397.0</v>
      </c>
      <c r="AR11" s="194">
        <f>AQ11/AQ17</f>
        <v>0.9826732673</v>
      </c>
      <c r="AS11" s="193">
        <v>412.0</v>
      </c>
      <c r="AT11" s="194">
        <f>AS11/AS17</f>
        <v>1.01980198</v>
      </c>
      <c r="AU11" s="193">
        <v>412.0</v>
      </c>
      <c r="AV11" s="194">
        <f>AU11/AU17</f>
        <v>1.01980198</v>
      </c>
      <c r="AW11" s="193">
        <v>412.0</v>
      </c>
      <c r="AX11" s="194">
        <f>AW11/AW17</f>
        <v>1.01980198</v>
      </c>
      <c r="AY11" s="193">
        <v>412.0</v>
      </c>
      <c r="AZ11" s="194">
        <f>AY11/AY17</f>
        <v>1.01980198</v>
      </c>
      <c r="BA11" s="193">
        <v>412.0</v>
      </c>
      <c r="BB11" s="194">
        <f>BA11/BA17</f>
        <v>1.01980198</v>
      </c>
      <c r="BC11" s="193">
        <v>412.0</v>
      </c>
      <c r="BD11" s="194">
        <f>BC11/BC17</f>
        <v>1.01980198</v>
      </c>
      <c r="BE11" s="193">
        <v>412.0</v>
      </c>
      <c r="BF11" s="194">
        <f>BE11/BE17</f>
        <v>1.01980198</v>
      </c>
      <c r="BG11" s="193">
        <v>412.0</v>
      </c>
      <c r="BH11" s="194">
        <f>BG11/BG17</f>
        <v>1.01980198</v>
      </c>
      <c r="BI11" s="193">
        <v>412.0</v>
      </c>
      <c r="BJ11" s="194">
        <f>BI11/BI17</f>
        <v>1.01980198</v>
      </c>
      <c r="BK11" s="193">
        <v>442.0</v>
      </c>
      <c r="BL11" s="194">
        <f>BK11/BK17</f>
        <v>1.094059406</v>
      </c>
      <c r="BM11" s="193"/>
      <c r="BN11" s="194">
        <f>BM11/BM17</f>
        <v>0</v>
      </c>
      <c r="BO11" s="193"/>
      <c r="BP11" s="194">
        <f>BO11/BO17</f>
        <v>0</v>
      </c>
    </row>
    <row r="12">
      <c r="A12" s="195" t="s">
        <v>5043</v>
      </c>
      <c r="B12" s="191">
        <f>COUNTIFS(Seeds!D:D,"=Ortografía+cast",Seeds!Y:Y,"=Números y operaciones")+B13</f>
        <v>404</v>
      </c>
      <c r="C12" s="206">
        <f>B12/B17</f>
        <v>1</v>
      </c>
      <c r="D12" s="187"/>
      <c r="E12" s="193">
        <v>0.0</v>
      </c>
      <c r="F12" s="194">
        <f>E12/E17</f>
        <v>0</v>
      </c>
      <c r="G12" s="193">
        <v>0.0</v>
      </c>
      <c r="H12" s="194">
        <f>G12/G17</f>
        <v>0</v>
      </c>
      <c r="I12" s="193">
        <v>0.0</v>
      </c>
      <c r="J12" s="194">
        <f>I12/I17</f>
        <v>0</v>
      </c>
      <c r="K12" s="193">
        <v>14.0</v>
      </c>
      <c r="L12" s="194">
        <f>K12/K17</f>
        <v>0.03465346535</v>
      </c>
      <c r="M12" s="193">
        <v>55.0</v>
      </c>
      <c r="N12" s="194">
        <f>M12/M17</f>
        <v>0.1361386139</v>
      </c>
      <c r="O12" s="193">
        <v>177.0</v>
      </c>
      <c r="P12" s="194">
        <f>O12/O17</f>
        <v>0.4381188119</v>
      </c>
      <c r="Q12" s="193">
        <v>250.0</v>
      </c>
      <c r="R12" s="194">
        <f>Q12/Q17</f>
        <v>0.6188118812</v>
      </c>
      <c r="S12" s="193">
        <v>250.0</v>
      </c>
      <c r="T12" s="194">
        <f>S12/S17</f>
        <v>0.6188118812</v>
      </c>
      <c r="U12" s="193">
        <v>250.0</v>
      </c>
      <c r="V12" s="194">
        <f>U12/U17</f>
        <v>0.6188118812</v>
      </c>
      <c r="W12" s="193">
        <v>250.0</v>
      </c>
      <c r="X12" s="194">
        <f>W12/W17</f>
        <v>0.6188118812</v>
      </c>
      <c r="Y12" s="193">
        <v>241.0</v>
      </c>
      <c r="Z12" s="194">
        <f>Y12/Y17</f>
        <v>0.5965346535</v>
      </c>
      <c r="AA12" s="193">
        <v>235.0</v>
      </c>
      <c r="AB12" s="194">
        <f>AA12/AA17</f>
        <v>0.5816831683</v>
      </c>
      <c r="AC12" s="193">
        <v>330.0</v>
      </c>
      <c r="AD12" s="194">
        <f>AC12/AC17</f>
        <v>0.8168316832</v>
      </c>
      <c r="AE12" s="193">
        <v>337.0</v>
      </c>
      <c r="AF12" s="194">
        <f>AE12/AE17</f>
        <v>0.8341584158</v>
      </c>
      <c r="AG12" s="193">
        <v>342.0</v>
      </c>
      <c r="AH12" s="194">
        <f>AG12/AG17</f>
        <v>0.8465346535</v>
      </c>
      <c r="AI12" s="193">
        <v>342.0</v>
      </c>
      <c r="AJ12" s="194">
        <f>AI12/AI17</f>
        <v>0.8465346535</v>
      </c>
      <c r="AK12" s="193">
        <v>360.0</v>
      </c>
      <c r="AL12" s="194">
        <f>AK12/AK17</f>
        <v>0.8910891089</v>
      </c>
      <c r="AM12" s="193">
        <v>360.0</v>
      </c>
      <c r="AN12" s="194">
        <f>AM12/AM17</f>
        <v>0.8910891089</v>
      </c>
      <c r="AO12" s="193">
        <v>358.0</v>
      </c>
      <c r="AP12" s="194">
        <f>AO12/AO17</f>
        <v>0.8861386139</v>
      </c>
      <c r="AQ12" s="193">
        <v>393.0</v>
      </c>
      <c r="AR12" s="194">
        <f>AQ12/AQ17</f>
        <v>0.9727722772</v>
      </c>
      <c r="AS12" s="193">
        <v>405.0</v>
      </c>
      <c r="AT12" s="194">
        <f>AS12/AS17</f>
        <v>1.002475248</v>
      </c>
      <c r="AU12" s="193">
        <v>410.0</v>
      </c>
      <c r="AV12" s="194">
        <f>AU12/AU17</f>
        <v>1.014851485</v>
      </c>
      <c r="AW12" s="193">
        <v>410.0</v>
      </c>
      <c r="AX12" s="194">
        <f>AW12/AW17</f>
        <v>1.014851485</v>
      </c>
      <c r="AY12" s="193">
        <v>410.0</v>
      </c>
      <c r="AZ12" s="194">
        <f>AY12/AY17</f>
        <v>1.014851485</v>
      </c>
      <c r="BA12" s="193">
        <v>410.0</v>
      </c>
      <c r="BB12" s="194">
        <f>BA12/BA17</f>
        <v>1.014851485</v>
      </c>
      <c r="BC12" s="193">
        <v>410.0</v>
      </c>
      <c r="BD12" s="194">
        <f>BC12/BC17</f>
        <v>1.014851485</v>
      </c>
      <c r="BE12" s="193">
        <v>410.0</v>
      </c>
      <c r="BF12" s="194">
        <f>BE12/BE17</f>
        <v>1.014851485</v>
      </c>
      <c r="BG12" s="193">
        <v>410.0</v>
      </c>
      <c r="BH12" s="194">
        <f>BG12/BG17</f>
        <v>1.014851485</v>
      </c>
      <c r="BI12" s="193">
        <v>410.0</v>
      </c>
      <c r="BJ12" s="194">
        <f>BI12/BI17</f>
        <v>1.014851485</v>
      </c>
      <c r="BK12" s="193">
        <v>442.0</v>
      </c>
      <c r="BL12" s="194">
        <f>BK12/BK17</f>
        <v>1.094059406</v>
      </c>
      <c r="BM12" s="193"/>
      <c r="BN12" s="194">
        <f>BM12/BM17</f>
        <v>0</v>
      </c>
      <c r="BO12" s="193"/>
      <c r="BP12" s="194">
        <f>BO12/BO17</f>
        <v>0</v>
      </c>
    </row>
    <row r="13">
      <c r="A13" s="190" t="s">
        <v>5045</v>
      </c>
      <c r="B13" s="191">
        <f>COUNTIFS(Seeds!D:D,"=JSON sin imagen",Seeds!Y:Y,"=Números y operaciones")+B14</f>
        <v>404</v>
      </c>
      <c r="C13" s="206">
        <f>B13/B17</f>
        <v>1</v>
      </c>
      <c r="D13" s="187"/>
      <c r="E13" s="193">
        <v>0.0</v>
      </c>
      <c r="F13" s="194">
        <f>E13/E17</f>
        <v>0</v>
      </c>
      <c r="G13" s="193">
        <v>0.0</v>
      </c>
      <c r="H13" s="194">
        <f>G13/G17</f>
        <v>0</v>
      </c>
      <c r="I13" s="193">
        <v>0.0</v>
      </c>
      <c r="J13" s="194">
        <f>I13/I17</f>
        <v>0</v>
      </c>
      <c r="K13" s="193">
        <v>0.0</v>
      </c>
      <c r="L13" s="194">
        <f>K13/K17</f>
        <v>0</v>
      </c>
      <c r="M13" s="193">
        <v>45.0</v>
      </c>
      <c r="N13" s="194">
        <f>M13/M17</f>
        <v>0.1113861386</v>
      </c>
      <c r="O13" s="193">
        <v>150.0</v>
      </c>
      <c r="P13" s="194">
        <f>O13/O17</f>
        <v>0.3712871287</v>
      </c>
      <c r="Q13" s="193">
        <v>192.0</v>
      </c>
      <c r="R13" s="194">
        <f>Q13/Q17</f>
        <v>0.4752475248</v>
      </c>
      <c r="S13" s="193">
        <v>205.0</v>
      </c>
      <c r="T13" s="194">
        <f>S13/S17</f>
        <v>0.5074257426</v>
      </c>
      <c r="U13" s="193">
        <v>240.0</v>
      </c>
      <c r="V13" s="194">
        <f>U13/U17</f>
        <v>0.5940594059</v>
      </c>
      <c r="W13" s="193">
        <v>240.0</v>
      </c>
      <c r="X13" s="194">
        <f>W13/W17</f>
        <v>0.5940594059</v>
      </c>
      <c r="Y13" s="193">
        <v>231.0</v>
      </c>
      <c r="Z13" s="194">
        <f>Y13/Y17</f>
        <v>0.5717821782</v>
      </c>
      <c r="AA13" s="193">
        <v>224.0</v>
      </c>
      <c r="AB13" s="194">
        <f>AA13/AA17</f>
        <v>0.5544554455</v>
      </c>
      <c r="AC13" s="193">
        <v>239.0</v>
      </c>
      <c r="AD13" s="194">
        <f>AC13/AC17</f>
        <v>0.5915841584</v>
      </c>
      <c r="AE13" s="193">
        <v>320.0</v>
      </c>
      <c r="AF13" s="194">
        <f>AE13/AE17</f>
        <v>0.7920792079</v>
      </c>
      <c r="AG13" s="193">
        <v>329.0</v>
      </c>
      <c r="AH13" s="194">
        <f>AG13/AG17</f>
        <v>0.8143564356</v>
      </c>
      <c r="AI13" s="193">
        <v>335.0</v>
      </c>
      <c r="AJ13" s="194">
        <f>AI13/AI17</f>
        <v>0.8292079208</v>
      </c>
      <c r="AK13" s="193">
        <v>351.0</v>
      </c>
      <c r="AL13" s="194">
        <f>AK13/AK17</f>
        <v>0.8688118812</v>
      </c>
      <c r="AM13" s="193">
        <v>351.0</v>
      </c>
      <c r="AN13" s="194">
        <f>AM13/AM17</f>
        <v>0.8688118812</v>
      </c>
      <c r="AO13" s="193">
        <v>351.0</v>
      </c>
      <c r="AP13" s="194">
        <f>AO13/AO17</f>
        <v>0.8688118812</v>
      </c>
      <c r="AQ13" s="193">
        <v>386.0</v>
      </c>
      <c r="AR13" s="194">
        <f>AQ13/AQ17</f>
        <v>0.9554455446</v>
      </c>
      <c r="AS13" s="193">
        <v>398.0</v>
      </c>
      <c r="AT13" s="194">
        <f>AS13/AS17</f>
        <v>0.9851485149</v>
      </c>
      <c r="AU13" s="193">
        <v>403.0</v>
      </c>
      <c r="AV13" s="194">
        <f>AU13/AU17</f>
        <v>0.9975247525</v>
      </c>
      <c r="AW13" s="193">
        <v>403.0</v>
      </c>
      <c r="AX13" s="194">
        <f>AW13/AW17</f>
        <v>0.9975247525</v>
      </c>
      <c r="AY13" s="193">
        <v>410.0</v>
      </c>
      <c r="AZ13" s="194">
        <f>AY13/AY17</f>
        <v>1.014851485</v>
      </c>
      <c r="BA13" s="193">
        <v>410.0</v>
      </c>
      <c r="BB13" s="194">
        <f>BA13/BA17</f>
        <v>1.014851485</v>
      </c>
      <c r="BC13" s="193">
        <v>410.0</v>
      </c>
      <c r="BD13" s="194">
        <f>BC13/BC17</f>
        <v>1.014851485</v>
      </c>
      <c r="BE13" s="193">
        <v>410.0</v>
      </c>
      <c r="BF13" s="194">
        <f>BE13/BE17</f>
        <v>1.014851485</v>
      </c>
      <c r="BG13" s="193">
        <v>410.0</v>
      </c>
      <c r="BH13" s="194">
        <f>BG13/BG17</f>
        <v>1.014851485</v>
      </c>
      <c r="BI13" s="193">
        <v>410.0</v>
      </c>
      <c r="BJ13" s="194">
        <f>BI13/BI17</f>
        <v>1.014851485</v>
      </c>
      <c r="BK13" s="193">
        <v>442.0</v>
      </c>
      <c r="BL13" s="194">
        <f>BK13/BK17</f>
        <v>1.094059406</v>
      </c>
      <c r="BM13" s="193"/>
      <c r="BN13" s="194">
        <f>BM13/BM17</f>
        <v>0</v>
      </c>
      <c r="BO13" s="193"/>
      <c r="BP13" s="194">
        <f>BO13/BO17</f>
        <v>0</v>
      </c>
    </row>
    <row r="14">
      <c r="A14" s="190" t="s">
        <v>5047</v>
      </c>
      <c r="B14" s="191">
        <f>COUNTIFS(Seeds!D:D,"=JSON con imagen",Seeds!Y:Y,"=Números y operaciones")+B15</f>
        <v>404</v>
      </c>
      <c r="C14" s="206">
        <f>B14/B17</f>
        <v>1</v>
      </c>
      <c r="D14" s="187"/>
      <c r="E14" s="193">
        <v>0.0</v>
      </c>
      <c r="F14" s="194">
        <f>E14/E17</f>
        <v>0</v>
      </c>
      <c r="G14" s="193">
        <v>0.0</v>
      </c>
      <c r="H14" s="194">
        <f>G14/G17</f>
        <v>0</v>
      </c>
      <c r="I14" s="193">
        <v>0.0</v>
      </c>
      <c r="J14" s="194">
        <f>I14/I17</f>
        <v>0</v>
      </c>
      <c r="K14" s="193">
        <v>0.0</v>
      </c>
      <c r="L14" s="194">
        <f>K14/K17</f>
        <v>0</v>
      </c>
      <c r="M14" s="193">
        <v>43.0</v>
      </c>
      <c r="N14" s="194">
        <f>M14/M17</f>
        <v>0.1064356436</v>
      </c>
      <c r="O14" s="193">
        <v>149.0</v>
      </c>
      <c r="P14" s="194">
        <f>O14/O17</f>
        <v>0.3688118812</v>
      </c>
      <c r="Q14" s="193">
        <v>191.0</v>
      </c>
      <c r="R14" s="194">
        <f>Q14/Q17</f>
        <v>0.4727722772</v>
      </c>
      <c r="S14" s="193">
        <v>204.0</v>
      </c>
      <c r="T14" s="194">
        <f>S14/S17</f>
        <v>0.504950495</v>
      </c>
      <c r="U14" s="193">
        <v>237.0</v>
      </c>
      <c r="V14" s="194">
        <f>U14/U17</f>
        <v>0.5866336634</v>
      </c>
      <c r="W14" s="193">
        <v>237.0</v>
      </c>
      <c r="X14" s="194">
        <f>W14/W17</f>
        <v>0.5866336634</v>
      </c>
      <c r="Y14" s="193">
        <v>211.0</v>
      </c>
      <c r="Z14" s="194">
        <f>Y14/Y17</f>
        <v>0.5222772277</v>
      </c>
      <c r="AA14" s="193">
        <v>137.0</v>
      </c>
      <c r="AB14" s="194">
        <f>AA14/AA17</f>
        <v>0.3391089109</v>
      </c>
      <c r="AC14" s="193">
        <v>154.0</v>
      </c>
      <c r="AD14" s="194">
        <f>AC14/AC17</f>
        <v>0.3811881188</v>
      </c>
      <c r="AE14" s="193">
        <v>298.0</v>
      </c>
      <c r="AF14" s="194">
        <f>AE14/AE17</f>
        <v>0.7376237624</v>
      </c>
      <c r="AG14" s="193">
        <v>314.0</v>
      </c>
      <c r="AH14" s="194">
        <f>AG14/AG17</f>
        <v>0.7772277228</v>
      </c>
      <c r="AI14" s="193">
        <v>320.0</v>
      </c>
      <c r="AJ14" s="194">
        <f>AI14/AI17</f>
        <v>0.7920792079</v>
      </c>
      <c r="AK14" s="193">
        <v>336.0</v>
      </c>
      <c r="AL14" s="194">
        <f>AK14/AK17</f>
        <v>0.8316831683</v>
      </c>
      <c r="AM14" s="193">
        <v>336.0</v>
      </c>
      <c r="AN14" s="194">
        <f>AM14/AM17</f>
        <v>0.8316831683</v>
      </c>
      <c r="AO14" s="193">
        <v>336.0</v>
      </c>
      <c r="AP14" s="194">
        <f>AO14/AO17</f>
        <v>0.8316831683</v>
      </c>
      <c r="AQ14" s="193">
        <v>370.0</v>
      </c>
      <c r="AR14" s="194">
        <f>AQ14/AQ17</f>
        <v>0.9158415842</v>
      </c>
      <c r="AS14" s="193">
        <v>384.0</v>
      </c>
      <c r="AT14" s="194">
        <f>AS14/AS17</f>
        <v>0.9504950495</v>
      </c>
      <c r="AU14" s="193">
        <v>392.0</v>
      </c>
      <c r="AV14" s="194">
        <f>AU14/AU17</f>
        <v>0.9702970297</v>
      </c>
      <c r="AW14" s="193">
        <v>392.0</v>
      </c>
      <c r="AX14" s="194">
        <f>AW14/AW17</f>
        <v>0.9702970297</v>
      </c>
      <c r="AY14" s="193">
        <v>399.0</v>
      </c>
      <c r="AZ14" s="194">
        <f>AY14/AY17</f>
        <v>0.9876237624</v>
      </c>
      <c r="BA14" s="193">
        <v>399.0</v>
      </c>
      <c r="BB14" s="194">
        <f>BA14/BA17</f>
        <v>0.9876237624</v>
      </c>
      <c r="BC14" s="193">
        <v>399.0</v>
      </c>
      <c r="BD14" s="194">
        <f>BC14/BC17</f>
        <v>0.9876237624</v>
      </c>
      <c r="BE14" s="193">
        <v>399.0</v>
      </c>
      <c r="BF14" s="194">
        <f>BE14/BE17</f>
        <v>0.9876237624</v>
      </c>
      <c r="BG14" s="193">
        <v>404.0</v>
      </c>
      <c r="BH14" s="194">
        <f>BG14/BG17</f>
        <v>1</v>
      </c>
      <c r="BI14" s="193">
        <v>404.0</v>
      </c>
      <c r="BJ14" s="194">
        <f>BI14/BI17</f>
        <v>1</v>
      </c>
      <c r="BK14" s="193">
        <v>436.0</v>
      </c>
      <c r="BL14" s="194">
        <f>BK14/BK17</f>
        <v>1.079207921</v>
      </c>
      <c r="BM14" s="193"/>
      <c r="BN14" s="194">
        <f>BM14/BM17</f>
        <v>0</v>
      </c>
      <c r="BO14" s="193"/>
      <c r="BP14" s="194">
        <f>BO14/BO17</f>
        <v>0</v>
      </c>
    </row>
    <row r="15">
      <c r="A15" s="190" t="s">
        <v>36</v>
      </c>
      <c r="B15" s="191">
        <f>COUNTIFS(Seeds!D:D,"=JSON revisado",Seeds!Y:Y,"=Números y operaciones")</f>
        <v>404</v>
      </c>
      <c r="C15" s="206">
        <f>B15/B17</f>
        <v>1</v>
      </c>
      <c r="D15" s="187"/>
      <c r="E15" s="193">
        <v>0.0</v>
      </c>
      <c r="F15" s="194">
        <f>E15/E17</f>
        <v>0</v>
      </c>
      <c r="G15" s="193">
        <v>0.0</v>
      </c>
      <c r="H15" s="194">
        <f>G15/G17</f>
        <v>0</v>
      </c>
      <c r="I15" s="193">
        <v>0.0</v>
      </c>
      <c r="J15" s="194">
        <f>I15/I17</f>
        <v>0</v>
      </c>
      <c r="K15" s="193">
        <v>0.0</v>
      </c>
      <c r="L15" s="194">
        <f>K15/K17</f>
        <v>0</v>
      </c>
      <c r="M15" s="193">
        <v>31.0</v>
      </c>
      <c r="N15" s="194">
        <f>M15/M17</f>
        <v>0.07673267327</v>
      </c>
      <c r="O15" s="193">
        <v>50.0</v>
      </c>
      <c r="P15" s="194">
        <f>O15/O17</f>
        <v>0.1237623762</v>
      </c>
      <c r="Q15" s="193">
        <v>139.0</v>
      </c>
      <c r="R15" s="194">
        <f>Q15/Q17</f>
        <v>0.3440594059</v>
      </c>
      <c r="S15" s="193">
        <v>139.0</v>
      </c>
      <c r="T15" s="194">
        <f>S15/S17</f>
        <v>0.3440594059</v>
      </c>
      <c r="U15" s="193">
        <v>159.0</v>
      </c>
      <c r="V15" s="194">
        <f>U15/U17</f>
        <v>0.3935643564</v>
      </c>
      <c r="W15" s="193">
        <v>190.0</v>
      </c>
      <c r="X15" s="194">
        <f>W15/W17</f>
        <v>0.4702970297</v>
      </c>
      <c r="Y15" s="193">
        <v>167.0</v>
      </c>
      <c r="Z15" s="194">
        <f>Y15/Y17</f>
        <v>0.4133663366</v>
      </c>
      <c r="AA15" s="193">
        <v>120.0</v>
      </c>
      <c r="AB15" s="194">
        <f>AA15/AA17</f>
        <v>0.297029703</v>
      </c>
      <c r="AC15" s="193">
        <v>100.0</v>
      </c>
      <c r="AD15" s="194">
        <f>AC15/AC17</f>
        <v>0.2475247525</v>
      </c>
      <c r="AE15" s="193">
        <v>103.0</v>
      </c>
      <c r="AF15" s="194">
        <f>AE15/AE17</f>
        <v>0.254950495</v>
      </c>
      <c r="AG15" s="193">
        <v>122.0</v>
      </c>
      <c r="AH15" s="194">
        <f>AG15/AG17</f>
        <v>0.301980198</v>
      </c>
      <c r="AI15" s="193">
        <v>122.0</v>
      </c>
      <c r="AJ15" s="194">
        <f>AI15/AI17</f>
        <v>0.301980198</v>
      </c>
      <c r="AK15" s="193">
        <v>122.0</v>
      </c>
      <c r="AL15" s="194">
        <f>AK15/AK17</f>
        <v>0.301980198</v>
      </c>
      <c r="AM15" s="193">
        <v>167.0</v>
      </c>
      <c r="AN15" s="194">
        <f>AM15/AM17</f>
        <v>0.4133663366</v>
      </c>
      <c r="AO15" s="193">
        <v>227.0</v>
      </c>
      <c r="AP15" s="194">
        <f>AO15/AO17</f>
        <v>0.5618811881</v>
      </c>
      <c r="AQ15" s="193">
        <v>246.0</v>
      </c>
      <c r="AR15" s="194">
        <f>AQ15/AQ17</f>
        <v>0.6089108911</v>
      </c>
      <c r="AS15" s="193">
        <v>278.0</v>
      </c>
      <c r="AT15" s="194">
        <f>AS15/AS17</f>
        <v>0.6881188119</v>
      </c>
      <c r="AU15" s="193">
        <v>295.0</v>
      </c>
      <c r="AV15" s="194">
        <f>AU15/AU17</f>
        <v>0.7301980198</v>
      </c>
      <c r="AW15" s="193">
        <v>295.0</v>
      </c>
      <c r="AX15" s="194">
        <f>AW15/AW17</f>
        <v>0.7301980198</v>
      </c>
      <c r="AY15" s="193">
        <v>295.0</v>
      </c>
      <c r="AZ15" s="194">
        <f>AY15/AY17</f>
        <v>0.7301980198</v>
      </c>
      <c r="BA15" s="193">
        <v>295.0</v>
      </c>
      <c r="BB15" s="194">
        <f>BA15/BA17</f>
        <v>0.7301980198</v>
      </c>
      <c r="BC15" s="193">
        <v>295.0</v>
      </c>
      <c r="BD15" s="194">
        <f>BC15/BC17</f>
        <v>0.7301980198</v>
      </c>
      <c r="BE15" s="193">
        <v>295.0</v>
      </c>
      <c r="BF15" s="194">
        <f>BE15/BE17</f>
        <v>0.7301980198</v>
      </c>
      <c r="BG15" s="193">
        <v>300.0</v>
      </c>
      <c r="BH15" s="194">
        <f>BG15/BG17</f>
        <v>0.7425742574</v>
      </c>
      <c r="BI15" s="193">
        <v>300.0</v>
      </c>
      <c r="BJ15" s="194">
        <f>BI15/BI17</f>
        <v>0.7425742574</v>
      </c>
      <c r="BK15" s="193">
        <v>282.0</v>
      </c>
      <c r="BL15" s="194">
        <f>BK15/BK17</f>
        <v>0.698019802</v>
      </c>
      <c r="BM15" s="193"/>
      <c r="BN15" s="194">
        <f>BM15/BM17</f>
        <v>0</v>
      </c>
      <c r="BO15" s="193"/>
      <c r="BP15" s="194">
        <f>BO15/BO17</f>
        <v>0</v>
      </c>
    </row>
    <row r="16">
      <c r="A16" s="197" t="s">
        <v>5061</v>
      </c>
      <c r="B16" s="191">
        <f>COUNTIFS(Seeds!E:E,"=Sí",Seeds!Y:Y,"=Números y operaciones")</f>
        <v>0</v>
      </c>
      <c r="C16" s="206">
        <f>B16/B17</f>
        <v>0</v>
      </c>
      <c r="D16" s="187"/>
      <c r="E16" s="193">
        <v>0.0</v>
      </c>
      <c r="F16" s="194">
        <f>E16/E17</f>
        <v>0</v>
      </c>
      <c r="G16" s="193">
        <v>0.0</v>
      </c>
      <c r="H16" s="194">
        <f>G16/G17</f>
        <v>0</v>
      </c>
      <c r="I16" s="193">
        <v>0.0</v>
      </c>
      <c r="J16" s="194">
        <f>I16/I17</f>
        <v>0</v>
      </c>
      <c r="K16" s="193">
        <v>0.0</v>
      </c>
      <c r="L16" s="194">
        <f>K16/K17</f>
        <v>0</v>
      </c>
      <c r="M16" s="193">
        <v>6.0</v>
      </c>
      <c r="N16" s="194">
        <f>M16/M17</f>
        <v>0.01485148515</v>
      </c>
      <c r="O16" s="193">
        <v>5.0</v>
      </c>
      <c r="P16" s="194">
        <f>O16/O17</f>
        <v>0.01237623762</v>
      </c>
      <c r="Q16" s="193">
        <v>10.0</v>
      </c>
      <c r="R16" s="194">
        <f>Q16/Q17</f>
        <v>0.02475247525</v>
      </c>
      <c r="S16" s="193">
        <v>10.0</v>
      </c>
      <c r="T16" s="194">
        <f>S16/S17</f>
        <v>0.02475247525</v>
      </c>
      <c r="U16" s="193">
        <v>10.0</v>
      </c>
      <c r="V16" s="194">
        <f>U16/U17</f>
        <v>0.02475247525</v>
      </c>
      <c r="W16" s="193">
        <v>10.0</v>
      </c>
      <c r="X16" s="194">
        <f>W16/W17</f>
        <v>0.02475247525</v>
      </c>
      <c r="Y16" s="193">
        <v>9.0</v>
      </c>
      <c r="Z16" s="194">
        <f>Y16/Y17</f>
        <v>0.02227722772</v>
      </c>
      <c r="AA16" s="193">
        <v>5.0</v>
      </c>
      <c r="AB16" s="194">
        <f>AA16/AA17</f>
        <v>0.01237623762</v>
      </c>
      <c r="AC16" s="193">
        <v>5.0</v>
      </c>
      <c r="AD16" s="194">
        <f>AC16/AC17</f>
        <v>0.01237623762</v>
      </c>
      <c r="AE16" s="193">
        <v>5.0</v>
      </c>
      <c r="AF16" s="194">
        <f>AE16/AE17</f>
        <v>0.01237623762</v>
      </c>
      <c r="AG16" s="193">
        <v>5.0</v>
      </c>
      <c r="AH16" s="194">
        <f>AG16/AG17</f>
        <v>0.01237623762</v>
      </c>
      <c r="AI16" s="193">
        <v>5.0</v>
      </c>
      <c r="AJ16" s="194">
        <f>AI16/AI17</f>
        <v>0.01237623762</v>
      </c>
      <c r="AK16" s="193">
        <v>5.0</v>
      </c>
      <c r="AL16" s="194">
        <f>AK16/AK17</f>
        <v>0.01237623762</v>
      </c>
      <c r="AM16" s="193">
        <v>5.0</v>
      </c>
      <c r="AN16" s="194">
        <f>AM16/AM17</f>
        <v>0.01237623762</v>
      </c>
      <c r="AO16" s="193">
        <v>5.0</v>
      </c>
      <c r="AP16" s="194">
        <f>AO16/AO17</f>
        <v>0.01237623762</v>
      </c>
      <c r="AQ16" s="193">
        <v>5.0</v>
      </c>
      <c r="AR16" s="194">
        <f>AQ16/AQ17</f>
        <v>0.01237623762</v>
      </c>
      <c r="AS16" s="193">
        <v>3.0</v>
      </c>
      <c r="AT16" s="194">
        <f>AS16/AS17</f>
        <v>0.007425742574</v>
      </c>
      <c r="AU16" s="193">
        <v>10.0</v>
      </c>
      <c r="AV16" s="194">
        <f>AU16/AU17</f>
        <v>0.02475247525</v>
      </c>
      <c r="AW16" s="193">
        <v>10.0</v>
      </c>
      <c r="AX16" s="194">
        <f>AW16/AW17</f>
        <v>0.02475247525</v>
      </c>
      <c r="AY16" s="193">
        <v>10.0</v>
      </c>
      <c r="AZ16" s="194">
        <f>AY16/AY17</f>
        <v>0.02475247525</v>
      </c>
      <c r="BA16" s="193">
        <v>10.0</v>
      </c>
      <c r="BB16" s="194">
        <f>BA16/BA17</f>
        <v>0.02475247525</v>
      </c>
      <c r="BC16" s="193">
        <v>10.0</v>
      </c>
      <c r="BD16" s="194">
        <f>BC16/BC17</f>
        <v>0.02475247525</v>
      </c>
      <c r="BE16" s="193">
        <v>10.0</v>
      </c>
      <c r="BF16" s="194">
        <f>BE16/BE17</f>
        <v>0.02475247525</v>
      </c>
      <c r="BG16" s="193">
        <v>10.0</v>
      </c>
      <c r="BH16" s="194">
        <f>BG16/BG17</f>
        <v>0.02475247525</v>
      </c>
      <c r="BI16" s="193">
        <v>10.0</v>
      </c>
      <c r="BJ16" s="194">
        <f>BI16/BI17</f>
        <v>0.02475247525</v>
      </c>
      <c r="BK16" s="193">
        <v>7.0</v>
      </c>
      <c r="BL16" s="194">
        <f>BK16/BK17</f>
        <v>0.01732673267</v>
      </c>
      <c r="BM16" s="193"/>
      <c r="BN16" s="194">
        <f>BM16/BM17</f>
        <v>0</v>
      </c>
      <c r="BO16" s="193"/>
      <c r="BP16" s="194">
        <f>BO16/BO17</f>
        <v>0</v>
      </c>
    </row>
    <row r="17">
      <c r="A17" s="195" t="s">
        <v>280</v>
      </c>
      <c r="B17" s="207">
        <f>COUNTIFS(Seeds!Y:Y,"=Números y operaciones")-COUNTIFS(Seeds!Y:Y,"=Números y operaciones",Seeds!D:D,"=No hacer")</f>
        <v>404</v>
      </c>
      <c r="C17" s="198">
        <f>SUM(C11:C15)/5</f>
        <v>1</v>
      </c>
      <c r="D17" s="187"/>
      <c r="E17" s="199">
        <f>B17</f>
        <v>404</v>
      </c>
      <c r="F17" s="208"/>
      <c r="G17" s="199">
        <f>B17</f>
        <v>404</v>
      </c>
      <c r="H17" s="208"/>
      <c r="I17" s="199">
        <f>B17</f>
        <v>404</v>
      </c>
      <c r="J17" s="208"/>
      <c r="K17" s="199">
        <f>B17</f>
        <v>404</v>
      </c>
      <c r="L17" s="208"/>
      <c r="M17" s="199">
        <f>B17</f>
        <v>404</v>
      </c>
      <c r="N17" s="208"/>
      <c r="O17" s="199">
        <f>B17</f>
        <v>404</v>
      </c>
      <c r="P17" s="208"/>
      <c r="Q17" s="199">
        <f>B17</f>
        <v>404</v>
      </c>
      <c r="R17" s="208"/>
      <c r="S17" s="199">
        <f>B17</f>
        <v>404</v>
      </c>
      <c r="T17" s="209"/>
      <c r="U17" s="199">
        <f>B17</f>
        <v>404</v>
      </c>
      <c r="V17" s="209"/>
      <c r="W17" s="199">
        <f>B17</f>
        <v>404</v>
      </c>
      <c r="X17" s="209"/>
      <c r="Y17" s="199">
        <f>B17</f>
        <v>404</v>
      </c>
      <c r="Z17" s="209"/>
      <c r="AA17" s="199">
        <f>B17</f>
        <v>404</v>
      </c>
      <c r="AB17" s="200">
        <f>SUM(AB11:AB15)/5</f>
        <v>0.5123762376</v>
      </c>
      <c r="AC17" s="199">
        <f>B17</f>
        <v>404</v>
      </c>
      <c r="AD17" s="200">
        <f>SUM(AD11:AD15)/5</f>
        <v>0.5707920792</v>
      </c>
      <c r="AE17" s="199">
        <f>B17</f>
        <v>404</v>
      </c>
      <c r="AF17" s="200">
        <f>SUM(AF11:AF15)/5</f>
        <v>0.6925742574</v>
      </c>
      <c r="AG17" s="199">
        <f>B17</f>
        <v>404</v>
      </c>
      <c r="AH17" s="200">
        <f>SUM(AH11:AH15)/5</f>
        <v>0.7183168317</v>
      </c>
      <c r="AI17" s="199">
        <f>B17</f>
        <v>404</v>
      </c>
      <c r="AJ17" s="200">
        <f>SUM(AJ11:AJ15)/5</f>
        <v>0.7247524752</v>
      </c>
      <c r="AK17" s="199">
        <f>B17</f>
        <v>404</v>
      </c>
      <c r="AL17" s="200">
        <f>SUM(AL11:AL15)/5</f>
        <v>0.7569306931</v>
      </c>
      <c r="AM17" s="199">
        <f>B17</f>
        <v>404</v>
      </c>
      <c r="AN17" s="200">
        <f>SUM(AN11:AN15)/5</f>
        <v>0.7811881188</v>
      </c>
      <c r="AO17" s="199">
        <f>B17</f>
        <v>404</v>
      </c>
      <c r="AP17" s="200">
        <f>SUM(AP11:AP15)/5</f>
        <v>0.8262376238</v>
      </c>
      <c r="AQ17" s="199">
        <f>B17</f>
        <v>404</v>
      </c>
      <c r="AR17" s="200">
        <f>SUM(AR11:AR15)/5</f>
        <v>0.8871287129</v>
      </c>
      <c r="AS17" s="199">
        <f>B17</f>
        <v>404</v>
      </c>
      <c r="AT17" s="200">
        <f>SUM(AT11:AT15)/5</f>
        <v>0.9292079208</v>
      </c>
      <c r="AU17" s="199">
        <f>B17</f>
        <v>404</v>
      </c>
      <c r="AV17" s="200">
        <f>SUM(AV11:AV15)/5</f>
        <v>0.9465346535</v>
      </c>
      <c r="AW17" s="199">
        <f>B17</f>
        <v>404</v>
      </c>
      <c r="AX17" s="200">
        <f>SUM(AX11:AX15)/5</f>
        <v>0.9465346535</v>
      </c>
      <c r="AY17" s="199">
        <f>B17</f>
        <v>404</v>
      </c>
      <c r="AZ17" s="200">
        <f>SUM(AZ11:AZ15)/5</f>
        <v>0.9534653465</v>
      </c>
      <c r="BA17" s="199">
        <f>B17</f>
        <v>404</v>
      </c>
      <c r="BB17" s="200">
        <f>SUM(BB11:BB15)/5</f>
        <v>0.9534653465</v>
      </c>
      <c r="BC17" s="199">
        <f>B17</f>
        <v>404</v>
      </c>
      <c r="BD17" s="200">
        <f>SUM(BD11:BD15)/5</f>
        <v>0.9534653465</v>
      </c>
      <c r="BE17" s="199">
        <f>B17</f>
        <v>404</v>
      </c>
      <c r="BF17" s="200">
        <f>SUM(BF11:BF15)/5</f>
        <v>0.9534653465</v>
      </c>
      <c r="BG17" s="199">
        <f>B17</f>
        <v>404</v>
      </c>
      <c r="BH17" s="200">
        <f>SUM(BH11:BH15)/5</f>
        <v>0.9584158416</v>
      </c>
      <c r="BI17" s="199">
        <f>B17</f>
        <v>404</v>
      </c>
      <c r="BJ17" s="200">
        <f>SUM(BJ11:BJ15)/5</f>
        <v>0.9584158416</v>
      </c>
      <c r="BK17" s="199">
        <f>B17</f>
        <v>404</v>
      </c>
      <c r="BL17" s="200">
        <f>SUM(BL11:BL15)/5</f>
        <v>1.011881188</v>
      </c>
      <c r="BM17" s="199">
        <f>B17</f>
        <v>404</v>
      </c>
      <c r="BN17" s="200">
        <f>SUM(BN11:BN15)/5</f>
        <v>0</v>
      </c>
      <c r="BO17" s="199">
        <f>B17</f>
        <v>404</v>
      </c>
      <c r="BP17" s="200">
        <f>SUM(BP11:BP15)/5</f>
        <v>0</v>
      </c>
    </row>
    <row r="18">
      <c r="A18" s="201"/>
      <c r="B18" s="187"/>
      <c r="C18" s="210"/>
      <c r="D18" s="187"/>
      <c r="E18" s="201"/>
      <c r="F18" s="211"/>
      <c r="G18" s="201"/>
      <c r="H18" s="211"/>
      <c r="I18" s="201"/>
      <c r="J18" s="211"/>
      <c r="K18" s="201"/>
      <c r="L18" s="211"/>
      <c r="M18" s="201"/>
      <c r="N18" s="211"/>
      <c r="O18" s="201"/>
      <c r="P18" s="211"/>
      <c r="Q18" s="201"/>
      <c r="R18" s="211"/>
      <c r="S18" s="201"/>
      <c r="T18" s="212"/>
      <c r="U18" s="201"/>
      <c r="V18" s="212"/>
      <c r="W18" s="201"/>
      <c r="X18" s="212"/>
      <c r="Y18" s="213"/>
      <c r="Z18" s="212"/>
      <c r="AA18" s="201"/>
      <c r="AB18" s="212"/>
      <c r="AC18" s="201"/>
      <c r="AD18" s="212"/>
      <c r="AE18" s="211"/>
      <c r="AF18" s="212"/>
      <c r="AG18" s="211"/>
      <c r="AH18" s="212"/>
      <c r="AI18" s="211"/>
      <c r="AJ18" s="212"/>
      <c r="AK18" s="211"/>
      <c r="AL18" s="212"/>
      <c r="AM18" s="211"/>
      <c r="AN18" s="212"/>
      <c r="AO18" s="211"/>
      <c r="AP18" s="212"/>
      <c r="AQ18" s="211"/>
      <c r="AR18" s="212"/>
      <c r="AS18" s="211"/>
      <c r="AT18" s="212"/>
      <c r="AU18" s="211"/>
      <c r="AV18" s="212"/>
      <c r="AW18" s="211"/>
      <c r="AX18" s="212"/>
      <c r="AY18" s="211"/>
      <c r="AZ18" s="212"/>
      <c r="BA18" s="211"/>
      <c r="BB18" s="212"/>
      <c r="BC18" s="211"/>
      <c r="BD18" s="212"/>
      <c r="BE18" s="211"/>
      <c r="BF18" s="212"/>
      <c r="BG18" s="211"/>
      <c r="BH18" s="212"/>
      <c r="BI18" s="211"/>
      <c r="BJ18" s="212"/>
      <c r="BK18" s="211"/>
      <c r="BL18" s="212"/>
      <c r="BM18" s="211"/>
      <c r="BN18" s="212"/>
      <c r="BO18" s="211"/>
      <c r="BP18" s="212"/>
    </row>
    <row r="19">
      <c r="A19" s="205" t="s">
        <v>3142</v>
      </c>
      <c r="B19" s="173"/>
      <c r="C19" s="174"/>
      <c r="D19" s="187"/>
      <c r="E19" s="188">
        <v>44669.0</v>
      </c>
      <c r="F19" s="174"/>
      <c r="G19" s="188">
        <v>44676.0</v>
      </c>
      <c r="H19" s="174"/>
      <c r="I19" s="188">
        <v>44683.0</v>
      </c>
      <c r="J19" s="174"/>
      <c r="K19" s="188">
        <v>44690.0</v>
      </c>
      <c r="L19" s="174"/>
      <c r="M19" s="188">
        <v>44697.0</v>
      </c>
      <c r="N19" s="174"/>
      <c r="O19" s="188">
        <v>44704.0</v>
      </c>
      <c r="P19" s="174"/>
      <c r="Q19" s="188">
        <v>44711.0</v>
      </c>
      <c r="R19" s="174"/>
      <c r="S19" s="189">
        <v>44718.0</v>
      </c>
      <c r="T19" s="174"/>
      <c r="U19" s="189">
        <v>44725.0</v>
      </c>
      <c r="V19" s="174"/>
      <c r="W19" s="189">
        <v>44732.0</v>
      </c>
      <c r="X19" s="174"/>
      <c r="Y19" s="189">
        <v>44739.0</v>
      </c>
      <c r="Z19" s="174"/>
      <c r="AA19" s="189">
        <v>44746.0</v>
      </c>
      <c r="AB19" s="174"/>
      <c r="AC19" s="189">
        <v>44753.0</v>
      </c>
      <c r="AD19" s="174"/>
      <c r="AE19" s="189">
        <v>44760.0</v>
      </c>
      <c r="AF19" s="174"/>
      <c r="AG19" s="189">
        <v>44767.0</v>
      </c>
      <c r="AH19" s="174"/>
      <c r="AI19" s="189">
        <v>44771.0</v>
      </c>
      <c r="AJ19" s="174"/>
      <c r="AK19" s="189">
        <v>44778.0</v>
      </c>
      <c r="AL19" s="174"/>
      <c r="AM19" s="189">
        <v>44785.0</v>
      </c>
      <c r="AN19" s="174"/>
      <c r="AO19" s="189">
        <v>44792.0</v>
      </c>
      <c r="AP19" s="174"/>
      <c r="AQ19" s="189">
        <v>44799.0</v>
      </c>
      <c r="AR19" s="174"/>
      <c r="AS19" s="189">
        <v>44806.0</v>
      </c>
      <c r="AT19" s="174"/>
      <c r="AU19" s="189">
        <v>44813.0</v>
      </c>
      <c r="AV19" s="174"/>
      <c r="AW19" s="189">
        <v>44820.0</v>
      </c>
      <c r="AX19" s="174"/>
      <c r="AY19" s="189">
        <v>44827.0</v>
      </c>
      <c r="AZ19" s="174"/>
      <c r="BA19" s="189">
        <v>44834.0</v>
      </c>
      <c r="BB19" s="174"/>
      <c r="BC19" s="189">
        <v>44841.0</v>
      </c>
      <c r="BD19" s="174"/>
      <c r="BE19" s="189">
        <v>44848.0</v>
      </c>
      <c r="BF19" s="174"/>
      <c r="BG19" s="189">
        <v>44855.0</v>
      </c>
      <c r="BH19" s="174"/>
      <c r="BI19" s="189">
        <v>44862.0</v>
      </c>
      <c r="BJ19" s="174"/>
      <c r="BK19" s="189">
        <v>44911.0</v>
      </c>
      <c r="BL19" s="174"/>
      <c r="BM19" s="189">
        <v>44918.0</v>
      </c>
      <c r="BN19" s="174"/>
      <c r="BO19" s="189">
        <v>44925.0</v>
      </c>
      <c r="BP19" s="174"/>
    </row>
    <row r="20">
      <c r="A20" s="190" t="s">
        <v>5040</v>
      </c>
      <c r="B20" s="191">
        <f>COUNTIFS(Seeds!D:D,"=Pendiente de revisión",Seeds!Y:Y,"=Geometría")+B21</f>
        <v>70</v>
      </c>
      <c r="C20" s="206">
        <f>B20/B26</f>
        <v>1</v>
      </c>
      <c r="D20" s="187"/>
      <c r="E20" s="193">
        <v>0.0</v>
      </c>
      <c r="F20" s="194">
        <f>E20/E26</f>
        <v>0</v>
      </c>
      <c r="G20" s="193">
        <v>16.0</v>
      </c>
      <c r="H20" s="194">
        <f>G20/G26</f>
        <v>0.2285714286</v>
      </c>
      <c r="I20" s="193">
        <v>41.0</v>
      </c>
      <c r="J20" s="194">
        <f>I20/I26</f>
        <v>0.5857142857</v>
      </c>
      <c r="K20" s="193">
        <v>42.0</v>
      </c>
      <c r="L20" s="194">
        <f>K20/K26</f>
        <v>0.6</v>
      </c>
      <c r="M20" s="193">
        <v>42.0</v>
      </c>
      <c r="N20" s="194">
        <f>M20/M26</f>
        <v>0.6</v>
      </c>
      <c r="O20" s="193">
        <v>47.0</v>
      </c>
      <c r="P20" s="194">
        <f>O20/O26</f>
        <v>0.6714285714</v>
      </c>
      <c r="Q20" s="193">
        <v>47.0</v>
      </c>
      <c r="R20" s="194">
        <f>Q20/Q26</f>
        <v>0.6714285714</v>
      </c>
      <c r="S20" s="193">
        <v>47.0</v>
      </c>
      <c r="T20" s="194">
        <f>S20/S26</f>
        <v>0.6714285714</v>
      </c>
      <c r="U20" s="193">
        <v>47.0</v>
      </c>
      <c r="V20" s="194">
        <f>U20/U26</f>
        <v>0.6714285714</v>
      </c>
      <c r="W20" s="193">
        <v>47.0</v>
      </c>
      <c r="X20" s="194">
        <f>W20/W26</f>
        <v>0.6714285714</v>
      </c>
      <c r="Y20" s="193">
        <v>59.0</v>
      </c>
      <c r="Z20" s="194">
        <f>Y20/Y26</f>
        <v>0.8428571429</v>
      </c>
      <c r="AA20" s="193">
        <v>63.0</v>
      </c>
      <c r="AB20" s="194">
        <f>AA20/AA26</f>
        <v>0.9</v>
      </c>
      <c r="AC20" s="193">
        <v>63.0</v>
      </c>
      <c r="AD20" s="194">
        <f>AC20/AC26</f>
        <v>0.9</v>
      </c>
      <c r="AE20" s="193">
        <v>62.0</v>
      </c>
      <c r="AF20" s="194">
        <f>AE20/AE26</f>
        <v>0.8857142857</v>
      </c>
      <c r="AG20" s="193">
        <v>60.0</v>
      </c>
      <c r="AH20" s="194">
        <f>AG20/AG26</f>
        <v>0.8571428571</v>
      </c>
      <c r="AI20" s="193">
        <v>91.0</v>
      </c>
      <c r="AJ20" s="194">
        <f>AI20/AI26</f>
        <v>1.3</v>
      </c>
      <c r="AK20" s="193">
        <v>96.0</v>
      </c>
      <c r="AL20" s="194">
        <f>AK20/AK26</f>
        <v>1.371428571</v>
      </c>
      <c r="AM20" s="193">
        <v>96.0</v>
      </c>
      <c r="AN20" s="194">
        <f>AM20/AM26</f>
        <v>1.371428571</v>
      </c>
      <c r="AO20" s="193">
        <v>117.0</v>
      </c>
      <c r="AP20" s="194">
        <f>AO20/AO26</f>
        <v>1.671428571</v>
      </c>
      <c r="AQ20" s="193">
        <v>117.0</v>
      </c>
      <c r="AR20" s="194">
        <f>AQ20/AQ26</f>
        <v>1.671428571</v>
      </c>
      <c r="AS20" s="193">
        <v>117.0</v>
      </c>
      <c r="AT20" s="194">
        <f>AS20/AS26</f>
        <v>1.671428571</v>
      </c>
      <c r="AU20" s="193">
        <v>117.0</v>
      </c>
      <c r="AV20" s="194">
        <f>AU20/AU26</f>
        <v>1.671428571</v>
      </c>
      <c r="AW20" s="193">
        <v>117.0</v>
      </c>
      <c r="AX20" s="194">
        <f>AW20/AW26</f>
        <v>1.671428571</v>
      </c>
      <c r="AY20" s="193">
        <v>117.0</v>
      </c>
      <c r="AZ20" s="194">
        <f>AY20/AY26</f>
        <v>1.671428571</v>
      </c>
      <c r="BA20" s="193">
        <v>117.0</v>
      </c>
      <c r="BB20" s="194">
        <f>BA20/BA26</f>
        <v>1.671428571</v>
      </c>
      <c r="BC20" s="193">
        <v>117.0</v>
      </c>
      <c r="BD20" s="194">
        <f>BC20/BC26</f>
        <v>1.671428571</v>
      </c>
      <c r="BE20" s="193">
        <v>117.0</v>
      </c>
      <c r="BF20" s="194">
        <f>BE20/BE26</f>
        <v>1.671428571</v>
      </c>
      <c r="BG20" s="193">
        <v>117.0</v>
      </c>
      <c r="BH20" s="194">
        <f>BG20/BG26</f>
        <v>1.671428571</v>
      </c>
      <c r="BI20" s="193">
        <v>117.0</v>
      </c>
      <c r="BJ20" s="194">
        <f>BI20/BI26</f>
        <v>1.671428571</v>
      </c>
      <c r="BK20" s="193">
        <v>117.0</v>
      </c>
      <c r="BL20" s="194">
        <f>BK20/BK26</f>
        <v>1.671428571</v>
      </c>
      <c r="BM20" s="193"/>
      <c r="BN20" s="194">
        <f>BM20/BM26</f>
        <v>0</v>
      </c>
      <c r="BO20" s="193"/>
      <c r="BP20" s="194">
        <f>BO20/BO26</f>
        <v>0</v>
      </c>
    </row>
    <row r="21">
      <c r="A21" s="195" t="s">
        <v>5043</v>
      </c>
      <c r="B21" s="191">
        <f>COUNTIFS(Seeds!D:D,"=Ortografía+cast",Seeds!Y:Y,"=Geometría")+B22</f>
        <v>70</v>
      </c>
      <c r="C21" s="206">
        <f>B21/B26</f>
        <v>1</v>
      </c>
      <c r="D21" s="187"/>
      <c r="E21" s="193">
        <v>0.0</v>
      </c>
      <c r="F21" s="194">
        <f>E21/E26</f>
        <v>0</v>
      </c>
      <c r="G21" s="193">
        <v>0.0</v>
      </c>
      <c r="H21" s="194">
        <f>G21/G26</f>
        <v>0</v>
      </c>
      <c r="I21" s="193">
        <v>0.0</v>
      </c>
      <c r="J21" s="194">
        <f>I21/I26</f>
        <v>0</v>
      </c>
      <c r="K21" s="193">
        <v>0.0</v>
      </c>
      <c r="L21" s="194">
        <f>K21/K26</f>
        <v>0</v>
      </c>
      <c r="M21" s="193">
        <v>42.0</v>
      </c>
      <c r="N21" s="194">
        <f>M21/M26</f>
        <v>0.6</v>
      </c>
      <c r="O21" s="193">
        <v>47.0</v>
      </c>
      <c r="P21" s="194">
        <f>O21/O26</f>
        <v>0.6714285714</v>
      </c>
      <c r="Q21" s="193">
        <v>47.0</v>
      </c>
      <c r="R21" s="194">
        <f>Q21/Q26</f>
        <v>0.6714285714</v>
      </c>
      <c r="S21" s="193">
        <v>47.0</v>
      </c>
      <c r="T21" s="194">
        <f>S21/S26</f>
        <v>0.6714285714</v>
      </c>
      <c r="U21" s="193">
        <v>47.0</v>
      </c>
      <c r="V21" s="194">
        <f>U21/U26</f>
        <v>0.6714285714</v>
      </c>
      <c r="W21" s="193">
        <v>47.0</v>
      </c>
      <c r="X21" s="194">
        <f>W21/W26</f>
        <v>0.6714285714</v>
      </c>
      <c r="Y21" s="193">
        <v>45.0</v>
      </c>
      <c r="Z21" s="194">
        <f>Y21/Y26</f>
        <v>0.6428571429</v>
      </c>
      <c r="AA21" s="193">
        <v>45.0</v>
      </c>
      <c r="AB21" s="194">
        <f>AA21/AA26</f>
        <v>0.6428571429</v>
      </c>
      <c r="AC21" s="193">
        <v>63.0</v>
      </c>
      <c r="AD21" s="194">
        <f>AC21/AC26</f>
        <v>0.9</v>
      </c>
      <c r="AE21" s="193">
        <v>62.0</v>
      </c>
      <c r="AF21" s="194">
        <f>AE21/AE26</f>
        <v>0.8857142857</v>
      </c>
      <c r="AG21" s="193">
        <v>60.0</v>
      </c>
      <c r="AH21" s="194">
        <f>AG21/AG26</f>
        <v>0.8571428571</v>
      </c>
      <c r="AI21" s="193">
        <v>60.0</v>
      </c>
      <c r="AJ21" s="194">
        <f>AI21/AI26</f>
        <v>0.8571428571</v>
      </c>
      <c r="AK21" s="193">
        <v>96.0</v>
      </c>
      <c r="AL21" s="194">
        <f>AK21/AK26</f>
        <v>1.371428571</v>
      </c>
      <c r="AM21" s="193">
        <v>96.0</v>
      </c>
      <c r="AN21" s="194">
        <f>AM21/AM26</f>
        <v>1.371428571</v>
      </c>
      <c r="AO21" s="193">
        <v>96.0</v>
      </c>
      <c r="AP21" s="194">
        <f>AO21/AO26</f>
        <v>1.371428571</v>
      </c>
      <c r="AQ21" s="193">
        <v>105.0</v>
      </c>
      <c r="AR21" s="194">
        <f>AQ21/AQ26</f>
        <v>1.5</v>
      </c>
      <c r="AS21" s="193">
        <v>113.0</v>
      </c>
      <c r="AT21" s="194">
        <f>AS21/AS26</f>
        <v>1.614285714</v>
      </c>
      <c r="AU21" s="193">
        <v>113.0</v>
      </c>
      <c r="AV21" s="194">
        <f>AU21/AU26</f>
        <v>1.614285714</v>
      </c>
      <c r="AW21" s="193">
        <v>113.0</v>
      </c>
      <c r="AX21" s="194">
        <f>AW21/AW26</f>
        <v>1.614285714</v>
      </c>
      <c r="AY21" s="193">
        <v>113.0</v>
      </c>
      <c r="AZ21" s="194">
        <f>AY21/AY26</f>
        <v>1.614285714</v>
      </c>
      <c r="BA21" s="193">
        <v>115.0</v>
      </c>
      <c r="BB21" s="194">
        <f>BA21/BA26</f>
        <v>1.642857143</v>
      </c>
      <c r="BC21" s="193">
        <v>117.0</v>
      </c>
      <c r="BD21" s="194">
        <f>BC21/BC26</f>
        <v>1.671428571</v>
      </c>
      <c r="BE21" s="193">
        <v>117.0</v>
      </c>
      <c r="BF21" s="194">
        <f>BE21/BE26</f>
        <v>1.671428571</v>
      </c>
      <c r="BG21" s="193">
        <v>117.0</v>
      </c>
      <c r="BH21" s="194">
        <f>BG21/BG26</f>
        <v>1.671428571</v>
      </c>
      <c r="BI21" s="193">
        <v>117.0</v>
      </c>
      <c r="BJ21" s="194">
        <f>BI21/BI26</f>
        <v>1.671428571</v>
      </c>
      <c r="BK21" s="193">
        <v>117.0</v>
      </c>
      <c r="BL21" s="194">
        <f>BK21/BK26</f>
        <v>1.671428571</v>
      </c>
      <c r="BM21" s="193"/>
      <c r="BN21" s="194">
        <f>BM21/BM26</f>
        <v>0</v>
      </c>
      <c r="BO21" s="193"/>
      <c r="BP21" s="194">
        <f>BO21/BO26</f>
        <v>0</v>
      </c>
    </row>
    <row r="22">
      <c r="A22" s="190" t="s">
        <v>5045</v>
      </c>
      <c r="B22" s="191">
        <f>COUNTIFS(Seeds!D:D,"=JSON sin imagen",Seeds!Y:Y,"=Geometría")+B23</f>
        <v>70</v>
      </c>
      <c r="C22" s="206">
        <f>B22/B26</f>
        <v>1</v>
      </c>
      <c r="D22" s="187"/>
      <c r="E22" s="193">
        <v>0.0</v>
      </c>
      <c r="F22" s="194">
        <f>E22/E26</f>
        <v>0</v>
      </c>
      <c r="G22" s="193">
        <v>0.0</v>
      </c>
      <c r="H22" s="194">
        <f>G22/G26</f>
        <v>0</v>
      </c>
      <c r="I22" s="193">
        <v>0.0</v>
      </c>
      <c r="J22" s="194">
        <f>I22/I26</f>
        <v>0</v>
      </c>
      <c r="K22" s="193">
        <v>0.0</v>
      </c>
      <c r="L22" s="194">
        <f>K22/K26</f>
        <v>0</v>
      </c>
      <c r="M22" s="193">
        <v>8.0</v>
      </c>
      <c r="N22" s="194">
        <f>M22/M26</f>
        <v>0.1142857143</v>
      </c>
      <c r="O22" s="193">
        <v>37.0</v>
      </c>
      <c r="P22" s="194">
        <f>O22/O26</f>
        <v>0.5285714286</v>
      </c>
      <c r="Q22" s="193">
        <v>37.0</v>
      </c>
      <c r="R22" s="194">
        <f>Q22/Q26</f>
        <v>0.5285714286</v>
      </c>
      <c r="S22" s="193">
        <v>37.0</v>
      </c>
      <c r="T22" s="194">
        <f>S22/S26</f>
        <v>0.5285714286</v>
      </c>
      <c r="U22" s="193">
        <v>39.0</v>
      </c>
      <c r="V22" s="194">
        <f>U22/U26</f>
        <v>0.5571428571</v>
      </c>
      <c r="W22" s="193">
        <v>45.0</v>
      </c>
      <c r="X22" s="194">
        <f>W22/W26</f>
        <v>0.6428571429</v>
      </c>
      <c r="Y22" s="193">
        <v>44.0</v>
      </c>
      <c r="Z22" s="194">
        <f>Y22/Y26</f>
        <v>0.6285714286</v>
      </c>
      <c r="AA22" s="193">
        <v>44.0</v>
      </c>
      <c r="AB22" s="194">
        <f>AA22/AA26</f>
        <v>0.6285714286</v>
      </c>
      <c r="AC22" s="193">
        <v>44.0</v>
      </c>
      <c r="AD22" s="194">
        <f>AC22/AC26</f>
        <v>0.6285714286</v>
      </c>
      <c r="AE22" s="193">
        <v>43.0</v>
      </c>
      <c r="AF22" s="194">
        <f>AE22/AE26</f>
        <v>0.6142857143</v>
      </c>
      <c r="AG22" s="193">
        <v>46.0</v>
      </c>
      <c r="AH22" s="194">
        <f>AG22/AG26</f>
        <v>0.6571428571</v>
      </c>
      <c r="AI22" s="193">
        <v>52.0</v>
      </c>
      <c r="AJ22" s="194">
        <f>AI22/AI26</f>
        <v>0.7428571429</v>
      </c>
      <c r="AK22" s="193">
        <v>52.0</v>
      </c>
      <c r="AL22" s="194">
        <f>AK22/AK26</f>
        <v>0.7428571429</v>
      </c>
      <c r="AM22" s="193">
        <v>52.0</v>
      </c>
      <c r="AN22" s="194">
        <f>AM22/AM26</f>
        <v>0.7428571429</v>
      </c>
      <c r="AO22" s="193">
        <v>68.0</v>
      </c>
      <c r="AP22" s="194">
        <f>AO22/AO26</f>
        <v>0.9714285714</v>
      </c>
      <c r="AQ22" s="193">
        <v>98.0</v>
      </c>
      <c r="AR22" s="194">
        <f>AQ22/AQ26</f>
        <v>1.4</v>
      </c>
      <c r="AS22" s="193">
        <v>106.0</v>
      </c>
      <c r="AT22" s="194">
        <f>AS22/AS26</f>
        <v>1.514285714</v>
      </c>
      <c r="AU22" s="193">
        <v>106.0</v>
      </c>
      <c r="AV22" s="194">
        <f>AU22/AU26</f>
        <v>1.514285714</v>
      </c>
      <c r="AW22" s="193">
        <v>106.0</v>
      </c>
      <c r="AX22" s="194">
        <f>AW22/AW26</f>
        <v>1.514285714</v>
      </c>
      <c r="AY22" s="193">
        <v>108.0</v>
      </c>
      <c r="AZ22" s="194">
        <f>AY22/AY26</f>
        <v>1.542857143</v>
      </c>
      <c r="BA22" s="193">
        <v>110.0</v>
      </c>
      <c r="BB22" s="194">
        <f>BA22/BA26</f>
        <v>1.571428571</v>
      </c>
      <c r="BC22" s="193">
        <v>117.0</v>
      </c>
      <c r="BD22" s="194">
        <f>BC22/BC26</f>
        <v>1.671428571</v>
      </c>
      <c r="BE22" s="193">
        <v>117.0</v>
      </c>
      <c r="BF22" s="194">
        <f>BE22/BE26</f>
        <v>1.671428571</v>
      </c>
      <c r="BG22" s="193">
        <v>117.0</v>
      </c>
      <c r="BH22" s="194">
        <f>BG22/BG26</f>
        <v>1.671428571</v>
      </c>
      <c r="BI22" s="193">
        <v>117.0</v>
      </c>
      <c r="BJ22" s="194">
        <f>BI22/BI26</f>
        <v>1.671428571</v>
      </c>
      <c r="BK22" s="193">
        <v>117.0</v>
      </c>
      <c r="BL22" s="194">
        <f>BK22/BK26</f>
        <v>1.671428571</v>
      </c>
      <c r="BM22" s="193"/>
      <c r="BN22" s="194">
        <f>BM22/BM26</f>
        <v>0</v>
      </c>
      <c r="BO22" s="193"/>
      <c r="BP22" s="194">
        <f>BO22/BO26</f>
        <v>0</v>
      </c>
    </row>
    <row r="23">
      <c r="A23" s="190" t="s">
        <v>5047</v>
      </c>
      <c r="B23" s="191">
        <f>COUNTIFS(Seeds!D:D,"=JSON con imagen",Seeds!Y:Y,"=Geometría")+B24</f>
        <v>70</v>
      </c>
      <c r="C23" s="206">
        <f>B23/B26</f>
        <v>1</v>
      </c>
      <c r="D23" s="187"/>
      <c r="E23" s="193">
        <v>0.0</v>
      </c>
      <c r="F23" s="194">
        <f>E23/E26</f>
        <v>0</v>
      </c>
      <c r="G23" s="193">
        <v>0.0</v>
      </c>
      <c r="H23" s="194">
        <f>G23/G26</f>
        <v>0</v>
      </c>
      <c r="I23" s="193">
        <v>0.0</v>
      </c>
      <c r="J23" s="194">
        <f>I23/I26</f>
        <v>0</v>
      </c>
      <c r="K23" s="193">
        <v>0.0</v>
      </c>
      <c r="L23" s="194">
        <f>K23/K26</f>
        <v>0</v>
      </c>
      <c r="M23" s="193">
        <v>2.0</v>
      </c>
      <c r="N23" s="194">
        <f>M23/M26</f>
        <v>0.02857142857</v>
      </c>
      <c r="O23" s="193">
        <v>9.0</v>
      </c>
      <c r="P23" s="194">
        <f>O23/O26</f>
        <v>0.1285714286</v>
      </c>
      <c r="Q23" s="193">
        <v>26.0</v>
      </c>
      <c r="R23" s="194">
        <f>Q23/Q26</f>
        <v>0.3714285714</v>
      </c>
      <c r="S23" s="193">
        <v>26.0</v>
      </c>
      <c r="T23" s="194">
        <f>S23/S26</f>
        <v>0.3714285714</v>
      </c>
      <c r="U23" s="193">
        <v>28.0</v>
      </c>
      <c r="V23" s="194">
        <f>U23/U26</f>
        <v>0.4</v>
      </c>
      <c r="W23" s="193">
        <v>31.0</v>
      </c>
      <c r="X23" s="194">
        <f>W23/W26</f>
        <v>0.4428571429</v>
      </c>
      <c r="Y23" s="193">
        <v>31.0</v>
      </c>
      <c r="Z23" s="194">
        <f>Y23/Y26</f>
        <v>0.4428571429</v>
      </c>
      <c r="AA23" s="193">
        <v>31.0</v>
      </c>
      <c r="AB23" s="194">
        <f>AA23/AA26</f>
        <v>0.4428571429</v>
      </c>
      <c r="AC23" s="193">
        <v>31.0</v>
      </c>
      <c r="AD23" s="194">
        <f>AC23/AC26</f>
        <v>0.4428571429</v>
      </c>
      <c r="AE23" s="193">
        <v>30.0</v>
      </c>
      <c r="AF23" s="194">
        <f>AE23/AE26</f>
        <v>0.4285714286</v>
      </c>
      <c r="AG23" s="193">
        <v>33.0</v>
      </c>
      <c r="AH23" s="194">
        <f>AG23/AG26</f>
        <v>0.4714285714</v>
      </c>
      <c r="AI23" s="193">
        <v>52.0</v>
      </c>
      <c r="AJ23" s="194">
        <f>AI23/AI26</f>
        <v>0.7428571429</v>
      </c>
      <c r="AK23" s="193">
        <v>52.0</v>
      </c>
      <c r="AL23" s="194">
        <f>AK23/AK26</f>
        <v>0.7428571429</v>
      </c>
      <c r="AM23" s="193">
        <v>52.0</v>
      </c>
      <c r="AN23" s="194">
        <f>AM23/AM26</f>
        <v>0.7428571429</v>
      </c>
      <c r="AO23" s="193">
        <v>66.0</v>
      </c>
      <c r="AP23" s="194">
        <f>AO23/AO26</f>
        <v>0.9428571429</v>
      </c>
      <c r="AQ23" s="193">
        <v>70.0</v>
      </c>
      <c r="AR23" s="194">
        <f>AQ23/AQ26</f>
        <v>1</v>
      </c>
      <c r="AS23" s="193">
        <v>67.0</v>
      </c>
      <c r="AT23" s="194">
        <f>AS23/AS26</f>
        <v>0.9571428571</v>
      </c>
      <c r="AU23" s="193">
        <v>67.0</v>
      </c>
      <c r="AV23" s="194">
        <f>AU23/AU26</f>
        <v>0.9571428571</v>
      </c>
      <c r="AW23" s="193">
        <v>67.0</v>
      </c>
      <c r="AX23" s="194">
        <f>AW23/AW26</f>
        <v>0.9571428571</v>
      </c>
      <c r="AY23" s="193">
        <v>73.0</v>
      </c>
      <c r="AZ23" s="194">
        <f>AY23/AY26</f>
        <v>1.042857143</v>
      </c>
      <c r="BA23" s="193">
        <v>77.0</v>
      </c>
      <c r="BB23" s="194">
        <f>BA23/BA26</f>
        <v>1.1</v>
      </c>
      <c r="BC23" s="193">
        <v>108.0</v>
      </c>
      <c r="BD23" s="194">
        <f>BC23/BC26</f>
        <v>1.542857143</v>
      </c>
      <c r="BE23" s="193">
        <v>111.0</v>
      </c>
      <c r="BF23" s="194">
        <f>BE23/BE26</f>
        <v>1.585714286</v>
      </c>
      <c r="BG23" s="193">
        <v>117.0</v>
      </c>
      <c r="BH23" s="194">
        <f>BG23/BG26</f>
        <v>1.671428571</v>
      </c>
      <c r="BI23" s="193">
        <v>117.0</v>
      </c>
      <c r="BJ23" s="194">
        <f>BI23/BI26</f>
        <v>1.671428571</v>
      </c>
      <c r="BK23" s="193">
        <v>117.0</v>
      </c>
      <c r="BL23" s="194">
        <f>BK23/BK26</f>
        <v>1.671428571</v>
      </c>
      <c r="BM23" s="193"/>
      <c r="BN23" s="194">
        <f>BM23/BM26</f>
        <v>0</v>
      </c>
      <c r="BO23" s="193"/>
      <c r="BP23" s="194">
        <f>BO23/BO26</f>
        <v>0</v>
      </c>
    </row>
    <row r="24">
      <c r="A24" s="190" t="s">
        <v>36</v>
      </c>
      <c r="B24" s="191">
        <f>COUNTIFS(Seeds!D:D,"=JSON revisado",Seeds!Y:Y,"=Geometría")</f>
        <v>70</v>
      </c>
      <c r="C24" s="206">
        <f>B24/B26</f>
        <v>1</v>
      </c>
      <c r="D24" s="187"/>
      <c r="E24" s="193">
        <v>0.0</v>
      </c>
      <c r="F24" s="194">
        <f>E24/E26</f>
        <v>0</v>
      </c>
      <c r="G24" s="193">
        <v>0.0</v>
      </c>
      <c r="H24" s="194">
        <f>G24/G26</f>
        <v>0</v>
      </c>
      <c r="I24" s="193">
        <v>0.0</v>
      </c>
      <c r="J24" s="194">
        <f>I24/I26</f>
        <v>0</v>
      </c>
      <c r="K24" s="193">
        <v>0.0</v>
      </c>
      <c r="L24" s="194">
        <f>K24/K26</f>
        <v>0</v>
      </c>
      <c r="M24" s="193">
        <v>0.0</v>
      </c>
      <c r="N24" s="194">
        <f>M24/M26</f>
        <v>0</v>
      </c>
      <c r="O24" s="193">
        <v>1.0</v>
      </c>
      <c r="P24" s="194">
        <f>O24/O26</f>
        <v>0.01428571429</v>
      </c>
      <c r="Q24" s="193">
        <v>1.0</v>
      </c>
      <c r="R24" s="194">
        <f>Q24/Q26</f>
        <v>0.01428571429</v>
      </c>
      <c r="S24" s="193">
        <v>1.0</v>
      </c>
      <c r="T24" s="194">
        <f>S24/S26</f>
        <v>0.01428571429</v>
      </c>
      <c r="U24" s="193">
        <v>3.0</v>
      </c>
      <c r="V24" s="194">
        <f>U24/U26</f>
        <v>0.04285714286</v>
      </c>
      <c r="W24" s="193">
        <v>5.0</v>
      </c>
      <c r="X24" s="194">
        <f>W24/W26</f>
        <v>0.07142857143</v>
      </c>
      <c r="Y24" s="193">
        <v>5.0</v>
      </c>
      <c r="Z24" s="194">
        <f>Y24/Y26</f>
        <v>0.07142857143</v>
      </c>
      <c r="AA24" s="193">
        <v>5.0</v>
      </c>
      <c r="AB24" s="194">
        <f>AA24/AA26</f>
        <v>0.07142857143</v>
      </c>
      <c r="AC24" s="193">
        <v>5.0</v>
      </c>
      <c r="AD24" s="194">
        <f>AC24/AC26</f>
        <v>0.07142857143</v>
      </c>
      <c r="AE24" s="193">
        <v>5.0</v>
      </c>
      <c r="AF24" s="194">
        <f>AE24/AE26</f>
        <v>0.07142857143</v>
      </c>
      <c r="AG24" s="193">
        <v>5.0</v>
      </c>
      <c r="AH24" s="194">
        <f>AG24/AG26</f>
        <v>0.07142857143</v>
      </c>
      <c r="AI24" s="193">
        <v>5.0</v>
      </c>
      <c r="AJ24" s="194">
        <f>AI24/AI26</f>
        <v>0.07142857143</v>
      </c>
      <c r="AK24" s="193">
        <v>5.0</v>
      </c>
      <c r="AL24" s="194">
        <f>AK24/AK26</f>
        <v>0.07142857143</v>
      </c>
      <c r="AM24" s="193">
        <v>5.0</v>
      </c>
      <c r="AN24" s="194">
        <f>AM24/AM26</f>
        <v>0.07142857143</v>
      </c>
      <c r="AO24" s="193">
        <v>8.0</v>
      </c>
      <c r="AP24" s="194">
        <f>AO24/AO26</f>
        <v>0.1142857143</v>
      </c>
      <c r="AQ24" s="193">
        <v>9.0</v>
      </c>
      <c r="AR24" s="194">
        <f>AQ24/AQ26</f>
        <v>0.1285714286</v>
      </c>
      <c r="AS24" s="193">
        <v>35.0</v>
      </c>
      <c r="AT24" s="194">
        <f>AS24/AS26</f>
        <v>0.5</v>
      </c>
      <c r="AU24" s="193">
        <v>35.0</v>
      </c>
      <c r="AV24" s="194">
        <f>AU24/AU26</f>
        <v>0.5</v>
      </c>
      <c r="AW24" s="193">
        <v>35.0</v>
      </c>
      <c r="AX24" s="194">
        <f>AW24/AW26</f>
        <v>0.5</v>
      </c>
      <c r="AY24" s="193">
        <v>40.0</v>
      </c>
      <c r="AZ24" s="194">
        <f>AY24/AY26</f>
        <v>0.5714285714</v>
      </c>
      <c r="BA24" s="193">
        <v>46.0</v>
      </c>
      <c r="BB24" s="194">
        <f>BA24/BA26</f>
        <v>0.6571428571</v>
      </c>
      <c r="BC24" s="193">
        <v>70.0</v>
      </c>
      <c r="BD24" s="194">
        <f>BC24/BC26</f>
        <v>1</v>
      </c>
      <c r="BE24" s="193">
        <v>70.0</v>
      </c>
      <c r="BF24" s="194">
        <f>BE24/BE26</f>
        <v>1</v>
      </c>
      <c r="BG24" s="193">
        <v>81.0</v>
      </c>
      <c r="BH24" s="194">
        <f>BG24/BG26</f>
        <v>1.157142857</v>
      </c>
      <c r="BI24" s="193">
        <v>81.0</v>
      </c>
      <c r="BJ24" s="194">
        <f>BI24/BI26</f>
        <v>1.157142857</v>
      </c>
      <c r="BK24" s="193">
        <v>81.0</v>
      </c>
      <c r="BL24" s="194">
        <f>BK24/BK26</f>
        <v>1.157142857</v>
      </c>
      <c r="BM24" s="193"/>
      <c r="BN24" s="194">
        <f>BM24/BM26</f>
        <v>0</v>
      </c>
      <c r="BO24" s="193"/>
      <c r="BP24" s="194">
        <f>BO24/BO26</f>
        <v>0</v>
      </c>
    </row>
    <row r="25">
      <c r="A25" s="195" t="s">
        <v>5061</v>
      </c>
      <c r="B25" s="207">
        <f>COUNTIFS(Seeds!E:E,"=Sí",Seeds!Y:Y,"=Geometría")</f>
        <v>0</v>
      </c>
      <c r="C25" s="206">
        <f>B25/B26</f>
        <v>0</v>
      </c>
      <c r="D25" s="187"/>
      <c r="E25" s="193">
        <v>0.0</v>
      </c>
      <c r="F25" s="194">
        <f>E25/E26</f>
        <v>0</v>
      </c>
      <c r="G25" s="193">
        <v>0.0</v>
      </c>
      <c r="H25" s="194">
        <f>G25/G26</f>
        <v>0</v>
      </c>
      <c r="I25" s="193">
        <v>0.0</v>
      </c>
      <c r="J25" s="194">
        <f>I25/I26</f>
        <v>0</v>
      </c>
      <c r="K25" s="193">
        <v>0.0</v>
      </c>
      <c r="L25" s="194">
        <f>K25/K26</f>
        <v>0</v>
      </c>
      <c r="M25" s="193">
        <v>0.0</v>
      </c>
      <c r="N25" s="194">
        <f>M25/M26</f>
        <v>0</v>
      </c>
      <c r="O25" s="193">
        <v>0.0</v>
      </c>
      <c r="P25" s="194">
        <f>O25/O26</f>
        <v>0</v>
      </c>
      <c r="Q25" s="193">
        <v>5.0</v>
      </c>
      <c r="R25" s="194">
        <f>Q25/Q26</f>
        <v>0.07142857143</v>
      </c>
      <c r="S25" s="193">
        <v>5.0</v>
      </c>
      <c r="T25" s="194">
        <f>S25/S26</f>
        <v>0.07142857143</v>
      </c>
      <c r="U25" s="193">
        <v>5.0</v>
      </c>
      <c r="V25" s="194">
        <f>U25/U26</f>
        <v>0.07142857143</v>
      </c>
      <c r="W25" s="193">
        <v>5.0</v>
      </c>
      <c r="X25" s="194">
        <f>W25/W26</f>
        <v>0.07142857143</v>
      </c>
      <c r="Y25" s="193">
        <v>5.0</v>
      </c>
      <c r="Z25" s="194">
        <f>Y25/Y26</f>
        <v>0.07142857143</v>
      </c>
      <c r="AA25" s="193">
        <v>5.0</v>
      </c>
      <c r="AB25" s="194">
        <f>AA25/AA26</f>
        <v>0.07142857143</v>
      </c>
      <c r="AC25" s="193">
        <v>5.0</v>
      </c>
      <c r="AD25" s="194">
        <f>AC25/AC26</f>
        <v>0.07142857143</v>
      </c>
      <c r="AE25" s="193">
        <v>5.0</v>
      </c>
      <c r="AF25" s="194">
        <f>AE25/AE26</f>
        <v>0.07142857143</v>
      </c>
      <c r="AG25" s="193">
        <v>5.0</v>
      </c>
      <c r="AH25" s="194">
        <f>AG25/AG26</f>
        <v>0.07142857143</v>
      </c>
      <c r="AI25" s="193">
        <v>5.0</v>
      </c>
      <c r="AJ25" s="194">
        <f>AI25/AI26</f>
        <v>0.07142857143</v>
      </c>
      <c r="AK25" s="193">
        <v>5.0</v>
      </c>
      <c r="AL25" s="194">
        <f>AK25/AK26</f>
        <v>0.07142857143</v>
      </c>
      <c r="AM25" s="193">
        <v>5.0</v>
      </c>
      <c r="AN25" s="194">
        <f>AM25/AM26</f>
        <v>0.07142857143</v>
      </c>
      <c r="AO25" s="193">
        <v>5.0</v>
      </c>
      <c r="AP25" s="194">
        <f>AO25/AO26</f>
        <v>0.07142857143</v>
      </c>
      <c r="AQ25" s="193">
        <v>5.0</v>
      </c>
      <c r="AR25" s="194">
        <f>AQ25/AQ26</f>
        <v>0.07142857143</v>
      </c>
      <c r="AS25" s="193">
        <v>8.0</v>
      </c>
      <c r="AT25" s="194">
        <f>AS25/AS26</f>
        <v>0.1142857143</v>
      </c>
      <c r="AU25" s="193">
        <v>8.0</v>
      </c>
      <c r="AV25" s="194">
        <f>AU25/AU26</f>
        <v>0.1142857143</v>
      </c>
      <c r="AW25" s="193">
        <v>9.0</v>
      </c>
      <c r="AX25" s="194">
        <f>AW25/AW26</f>
        <v>0.1285714286</v>
      </c>
      <c r="AY25" s="193">
        <v>7.0</v>
      </c>
      <c r="AZ25" s="194">
        <f>AY25/AY26</f>
        <v>0.1</v>
      </c>
      <c r="BA25" s="193">
        <v>7.0</v>
      </c>
      <c r="BB25" s="194">
        <f>BA25/BA26</f>
        <v>0.1</v>
      </c>
      <c r="BC25" s="193">
        <v>7.0</v>
      </c>
      <c r="BD25" s="194">
        <f>BC25/BC26</f>
        <v>0.1</v>
      </c>
      <c r="BE25" s="193">
        <v>7.0</v>
      </c>
      <c r="BF25" s="194">
        <f>BE25/BE26</f>
        <v>0.1</v>
      </c>
      <c r="BG25" s="193">
        <v>6.0</v>
      </c>
      <c r="BH25" s="194">
        <f>BG25/BG26</f>
        <v>0.08571428571</v>
      </c>
      <c r="BI25" s="193">
        <v>6.0</v>
      </c>
      <c r="BJ25" s="194">
        <f>BI25/BI26</f>
        <v>0.08571428571</v>
      </c>
      <c r="BK25" s="193">
        <v>0.0</v>
      </c>
      <c r="BL25" s="194">
        <f>BK25/BK26</f>
        <v>0</v>
      </c>
      <c r="BM25" s="193"/>
      <c r="BN25" s="194">
        <f>BM25/BM26</f>
        <v>0</v>
      </c>
      <c r="BO25" s="193"/>
      <c r="BP25" s="194">
        <f>BO25/BO26</f>
        <v>0</v>
      </c>
    </row>
    <row r="26">
      <c r="A26" s="195" t="s">
        <v>280</v>
      </c>
      <c r="B26" s="191">
        <f>COUNTIFS(Seeds!Y:Y,"=Geometría")-COUNTIFS(Seeds!Y:Y,"=Geometría",Seeds!D:D,"=No hacer")</f>
        <v>70</v>
      </c>
      <c r="C26" s="198">
        <f>SUM(C20:C24)/5</f>
        <v>1</v>
      </c>
      <c r="D26" s="187"/>
      <c r="E26" s="214">
        <f>B26</f>
        <v>70</v>
      </c>
      <c r="F26" s="200">
        <f>SUM(F20:F24)/7</f>
        <v>0</v>
      </c>
      <c r="G26" s="214">
        <f>B26</f>
        <v>70</v>
      </c>
      <c r="H26" s="200">
        <f>SUM(H20:H24)/7</f>
        <v>0.03265306122</v>
      </c>
      <c r="I26" s="214">
        <f>B26</f>
        <v>70</v>
      </c>
      <c r="J26" s="200">
        <f>SUM(J20:J24)/7</f>
        <v>0.08367346939</v>
      </c>
      <c r="K26" s="214">
        <f>B26</f>
        <v>70</v>
      </c>
      <c r="L26" s="200">
        <f>SUM(L20:L24)/7</f>
        <v>0.08571428571</v>
      </c>
      <c r="M26" s="214">
        <f>B26</f>
        <v>70</v>
      </c>
      <c r="N26" s="200">
        <f>SUM(N20:N24)/7</f>
        <v>0.1918367347</v>
      </c>
      <c r="O26" s="214">
        <f>B26</f>
        <v>70</v>
      </c>
      <c r="P26" s="200">
        <f>SUM(P20:P24)/7</f>
        <v>0.287755102</v>
      </c>
      <c r="Q26" s="214">
        <f>B26</f>
        <v>70</v>
      </c>
      <c r="R26" s="200">
        <f>SUM(R20:R24)/7</f>
        <v>0.3224489796</v>
      </c>
      <c r="S26" s="214">
        <f>B26</f>
        <v>70</v>
      </c>
      <c r="T26" s="200">
        <f>SUM(T20:T24)/7</f>
        <v>0.3224489796</v>
      </c>
      <c r="U26" s="214">
        <f>B26</f>
        <v>70</v>
      </c>
      <c r="V26" s="200">
        <f>SUM(V20:V24)/7</f>
        <v>0.3346938776</v>
      </c>
      <c r="W26" s="214">
        <f>B26</f>
        <v>70</v>
      </c>
      <c r="X26" s="209"/>
      <c r="Y26" s="214">
        <f>B26</f>
        <v>70</v>
      </c>
      <c r="Z26" s="209"/>
      <c r="AA26" s="199">
        <f>B26</f>
        <v>70</v>
      </c>
      <c r="AB26" s="200">
        <f>SUM(AB20:AB24)/5</f>
        <v>0.5371428571</v>
      </c>
      <c r="AC26" s="199">
        <f>B26</f>
        <v>70</v>
      </c>
      <c r="AD26" s="200">
        <f>SUM(AD20:AD24)/5</f>
        <v>0.5885714286</v>
      </c>
      <c r="AE26" s="199">
        <f>B26</f>
        <v>70</v>
      </c>
      <c r="AF26" s="200">
        <f>SUM(AF20:AF24)/5</f>
        <v>0.5771428571</v>
      </c>
      <c r="AG26" s="199">
        <f>B26</f>
        <v>70</v>
      </c>
      <c r="AH26" s="200">
        <f>SUM(AH20:AH24)/5</f>
        <v>0.5828571429</v>
      </c>
      <c r="AI26" s="199">
        <f>B26</f>
        <v>70</v>
      </c>
      <c r="AJ26" s="200">
        <f>SUM(AJ20:AJ24)/5</f>
        <v>0.7428571429</v>
      </c>
      <c r="AK26" s="199">
        <f>B26</f>
        <v>70</v>
      </c>
      <c r="AL26" s="200">
        <f>SUM(AL20:AL24)/5</f>
        <v>0.86</v>
      </c>
      <c r="AM26" s="199">
        <f>B26</f>
        <v>70</v>
      </c>
      <c r="AN26" s="200">
        <f>SUM(AN20:AN24)/5</f>
        <v>0.86</v>
      </c>
      <c r="AO26" s="199">
        <f>B26</f>
        <v>70</v>
      </c>
      <c r="AP26" s="200">
        <f>SUM(AP20:AP24)/5</f>
        <v>1.014285714</v>
      </c>
      <c r="AQ26" s="199">
        <f>B26</f>
        <v>70</v>
      </c>
      <c r="AR26" s="200">
        <f>SUM(AR20:AR24)/5</f>
        <v>1.14</v>
      </c>
      <c r="AS26" s="199">
        <f>B26</f>
        <v>70</v>
      </c>
      <c r="AT26" s="200">
        <f>SUM(AT20:AT24)/5</f>
        <v>1.251428571</v>
      </c>
      <c r="AU26" s="199">
        <f>B26</f>
        <v>70</v>
      </c>
      <c r="AV26" s="200">
        <f>SUM(AV20:AV24)/5</f>
        <v>1.251428571</v>
      </c>
      <c r="AW26" s="199">
        <f>B26</f>
        <v>70</v>
      </c>
      <c r="AX26" s="200">
        <f>SUM(AX20:AX24)/5</f>
        <v>1.251428571</v>
      </c>
      <c r="AY26" s="199">
        <f>B26</f>
        <v>70</v>
      </c>
      <c r="AZ26" s="200">
        <f>SUM(AZ20:AZ24)/5</f>
        <v>1.288571429</v>
      </c>
      <c r="BA26" s="199">
        <f>B26</f>
        <v>70</v>
      </c>
      <c r="BB26" s="200">
        <f>SUM(BB20:BB24)/5</f>
        <v>1.328571429</v>
      </c>
      <c r="BC26" s="199">
        <f>B26</f>
        <v>70</v>
      </c>
      <c r="BD26" s="200">
        <f>SUM(BD20:BD24)/5</f>
        <v>1.511428571</v>
      </c>
      <c r="BE26" s="199">
        <f>B26</f>
        <v>70</v>
      </c>
      <c r="BF26" s="200">
        <f>SUM(BF20:BF24)/5</f>
        <v>1.52</v>
      </c>
      <c r="BG26" s="199">
        <f>B26</f>
        <v>70</v>
      </c>
      <c r="BH26" s="200">
        <f>SUM(BH20:BH24)/5</f>
        <v>1.568571429</v>
      </c>
      <c r="BI26" s="199">
        <f>B26</f>
        <v>70</v>
      </c>
      <c r="BJ26" s="200">
        <f>SUM(BJ20:BJ24)/5</f>
        <v>1.568571429</v>
      </c>
      <c r="BK26" s="199">
        <f>B26</f>
        <v>70</v>
      </c>
      <c r="BL26" s="200">
        <f>SUM(BL20:BL24)/5</f>
        <v>1.568571429</v>
      </c>
      <c r="BM26" s="199">
        <f>B26</f>
        <v>70</v>
      </c>
      <c r="BN26" s="200">
        <f>SUM(BN20:BN24)/5</f>
        <v>0</v>
      </c>
      <c r="BO26" s="199">
        <f>B26</f>
        <v>70</v>
      </c>
      <c r="BP26" s="200">
        <f>SUM(BP20:BP24)/5</f>
        <v>0</v>
      </c>
    </row>
    <row r="27">
      <c r="A27" s="201"/>
      <c r="B27" s="187"/>
      <c r="C27" s="210"/>
      <c r="D27" s="187"/>
      <c r="E27" s="201"/>
      <c r="F27" s="211"/>
      <c r="G27" s="201"/>
      <c r="H27" s="211"/>
      <c r="I27" s="201"/>
      <c r="J27" s="211"/>
      <c r="K27" s="201"/>
      <c r="L27" s="211"/>
      <c r="M27" s="201"/>
      <c r="N27" s="211"/>
      <c r="O27" s="201"/>
      <c r="P27" s="211"/>
      <c r="Q27" s="201"/>
      <c r="R27" s="211"/>
      <c r="S27" s="201"/>
      <c r="T27" s="212"/>
      <c r="U27" s="201"/>
      <c r="V27" s="212"/>
      <c r="W27" s="201"/>
      <c r="X27" s="212"/>
      <c r="Y27" s="213"/>
      <c r="Z27" s="212"/>
      <c r="AA27" s="201"/>
      <c r="AB27" s="212"/>
      <c r="AC27" s="201"/>
      <c r="AD27" s="212"/>
      <c r="AE27" s="211"/>
      <c r="AF27" s="212"/>
      <c r="AG27" s="211"/>
      <c r="AH27" s="212"/>
      <c r="AI27" s="211"/>
      <c r="AJ27" s="212"/>
      <c r="AK27" s="211"/>
      <c r="AL27" s="212"/>
      <c r="AM27" s="211"/>
      <c r="AN27" s="212"/>
      <c r="AO27" s="211"/>
      <c r="AP27" s="212"/>
      <c r="AQ27" s="211"/>
      <c r="AR27" s="212"/>
      <c r="AS27" s="211"/>
      <c r="AT27" s="212"/>
      <c r="AU27" s="211"/>
      <c r="AV27" s="212"/>
      <c r="AW27" s="211"/>
      <c r="AX27" s="212"/>
      <c r="AY27" s="211"/>
      <c r="AZ27" s="212"/>
      <c r="BA27" s="211"/>
      <c r="BB27" s="212"/>
      <c r="BC27" s="211"/>
      <c r="BD27" s="212"/>
      <c r="BE27" s="211"/>
      <c r="BF27" s="212"/>
      <c r="BG27" s="211"/>
      <c r="BH27" s="212"/>
      <c r="BI27" s="211"/>
      <c r="BJ27" s="212"/>
      <c r="BK27" s="211"/>
      <c r="BL27" s="212"/>
      <c r="BM27" s="211"/>
      <c r="BN27" s="212"/>
      <c r="BO27" s="211"/>
      <c r="BP27" s="212"/>
    </row>
    <row r="28">
      <c r="A28" s="205" t="s">
        <v>2023</v>
      </c>
      <c r="B28" s="173"/>
      <c r="C28" s="174"/>
      <c r="D28" s="187"/>
      <c r="E28" s="188">
        <v>44669.0</v>
      </c>
      <c r="F28" s="174"/>
      <c r="G28" s="188">
        <v>44676.0</v>
      </c>
      <c r="H28" s="174"/>
      <c r="I28" s="188">
        <v>44683.0</v>
      </c>
      <c r="J28" s="174"/>
      <c r="K28" s="188">
        <v>44690.0</v>
      </c>
      <c r="L28" s="174"/>
      <c r="M28" s="188">
        <v>44697.0</v>
      </c>
      <c r="N28" s="174"/>
      <c r="O28" s="188">
        <v>44704.0</v>
      </c>
      <c r="P28" s="174"/>
      <c r="Q28" s="188">
        <v>44711.0</v>
      </c>
      <c r="R28" s="174"/>
      <c r="S28" s="189">
        <v>44718.0</v>
      </c>
      <c r="T28" s="174"/>
      <c r="U28" s="189">
        <v>44725.0</v>
      </c>
      <c r="V28" s="174"/>
      <c r="W28" s="189">
        <v>44732.0</v>
      </c>
      <c r="X28" s="174"/>
      <c r="Y28" s="189">
        <v>44739.0</v>
      </c>
      <c r="Z28" s="174"/>
      <c r="AA28" s="189">
        <v>44746.0</v>
      </c>
      <c r="AB28" s="174"/>
      <c r="AC28" s="189">
        <v>44753.0</v>
      </c>
      <c r="AD28" s="174"/>
      <c r="AE28" s="189">
        <v>44760.0</v>
      </c>
      <c r="AF28" s="174"/>
      <c r="AG28" s="189">
        <v>44767.0</v>
      </c>
      <c r="AH28" s="174"/>
      <c r="AI28" s="189">
        <v>44771.0</v>
      </c>
      <c r="AJ28" s="174"/>
      <c r="AK28" s="189">
        <v>44778.0</v>
      </c>
      <c r="AL28" s="174"/>
      <c r="AM28" s="189">
        <v>44785.0</v>
      </c>
      <c r="AN28" s="174"/>
      <c r="AO28" s="189">
        <v>44792.0</v>
      </c>
      <c r="AP28" s="174"/>
      <c r="AQ28" s="189">
        <v>44799.0</v>
      </c>
      <c r="AR28" s="174"/>
      <c r="AS28" s="189">
        <v>44806.0</v>
      </c>
      <c r="AT28" s="174"/>
      <c r="AU28" s="189">
        <v>44813.0</v>
      </c>
      <c r="AV28" s="174"/>
      <c r="AW28" s="189">
        <v>44820.0</v>
      </c>
      <c r="AX28" s="174"/>
      <c r="AY28" s="189">
        <v>44827.0</v>
      </c>
      <c r="AZ28" s="174"/>
      <c r="BA28" s="189">
        <v>44834.0</v>
      </c>
      <c r="BB28" s="174"/>
      <c r="BC28" s="189">
        <v>44841.0</v>
      </c>
      <c r="BD28" s="174"/>
      <c r="BE28" s="189">
        <v>44848.0</v>
      </c>
      <c r="BF28" s="174"/>
      <c r="BG28" s="189">
        <v>44855.0</v>
      </c>
      <c r="BH28" s="174"/>
      <c r="BI28" s="189">
        <v>44862.0</v>
      </c>
      <c r="BJ28" s="174"/>
      <c r="BK28" s="189">
        <v>44911.0</v>
      </c>
      <c r="BL28" s="174"/>
      <c r="BM28" s="189">
        <v>44918.0</v>
      </c>
      <c r="BN28" s="174"/>
      <c r="BO28" s="189">
        <v>44925.0</v>
      </c>
      <c r="BP28" s="174"/>
    </row>
    <row r="29">
      <c r="A29" s="190" t="s">
        <v>5040</v>
      </c>
      <c r="B29" s="191">
        <f>COUNTIFS(Seeds!D:D,"=Pendiente de revisión",Seeds!Y:Y,"=Magnitudes y medida")+B30</f>
        <v>222</v>
      </c>
      <c r="C29" s="206">
        <f>B29/B35</f>
        <v>1</v>
      </c>
      <c r="D29" s="187"/>
      <c r="E29" s="193">
        <v>4.0</v>
      </c>
      <c r="F29" s="194">
        <f>E29/E35</f>
        <v>0.01801801802</v>
      </c>
      <c r="G29" s="193">
        <v>15.0</v>
      </c>
      <c r="H29" s="194">
        <f>G29/G35</f>
        <v>0.06756756757</v>
      </c>
      <c r="I29" s="193">
        <v>15.0</v>
      </c>
      <c r="J29" s="194">
        <f>I29/I35</f>
        <v>0.06756756757</v>
      </c>
      <c r="K29" s="193">
        <v>15.0</v>
      </c>
      <c r="L29" s="194">
        <f>K29/K35</f>
        <v>0.06756756757</v>
      </c>
      <c r="M29" s="193">
        <v>15.0</v>
      </c>
      <c r="N29" s="194">
        <f>M29/M35</f>
        <v>0.06756756757</v>
      </c>
      <c r="O29" s="193">
        <v>73.0</v>
      </c>
      <c r="P29" s="194">
        <f>O29/O35</f>
        <v>0.3288288288</v>
      </c>
      <c r="Q29" s="193">
        <v>80.0</v>
      </c>
      <c r="R29" s="194">
        <f>Q29/Q35</f>
        <v>0.3603603604</v>
      </c>
      <c r="S29" s="193">
        <v>80.0</v>
      </c>
      <c r="T29" s="194">
        <f>S29/S35</f>
        <v>0.3603603604</v>
      </c>
      <c r="U29" s="193">
        <v>80.0</v>
      </c>
      <c r="V29" s="194">
        <f>U29/U35</f>
        <v>0.3603603604</v>
      </c>
      <c r="W29" s="193">
        <v>80.0</v>
      </c>
      <c r="X29" s="194">
        <f>W29/W35</f>
        <v>0.3603603604</v>
      </c>
      <c r="Y29" s="193">
        <v>80.0</v>
      </c>
      <c r="Z29" s="194">
        <f>Y29/Y35</f>
        <v>0.3603603604</v>
      </c>
      <c r="AA29" s="193">
        <v>80.0</v>
      </c>
      <c r="AB29" s="194">
        <f>AA29/AA35</f>
        <v>0.3603603604</v>
      </c>
      <c r="AC29" s="193">
        <v>80.0</v>
      </c>
      <c r="AD29" s="194">
        <f>AC29/AC35</f>
        <v>0.3603603604</v>
      </c>
      <c r="AE29" s="193">
        <v>97.0</v>
      </c>
      <c r="AF29" s="194">
        <f>AE29/AE35</f>
        <v>0.4369369369</v>
      </c>
      <c r="AG29" s="193">
        <v>125.0</v>
      </c>
      <c r="AH29" s="194">
        <f>AG29/AG35</f>
        <v>0.5630630631</v>
      </c>
      <c r="AI29" s="193">
        <v>179.0</v>
      </c>
      <c r="AJ29" s="194">
        <f>AI29/AI35</f>
        <v>0.8063063063</v>
      </c>
      <c r="AK29" s="193">
        <v>187.0</v>
      </c>
      <c r="AL29" s="194">
        <f>AK29/AK35</f>
        <v>0.8423423423</v>
      </c>
      <c r="AM29" s="193">
        <v>187.0</v>
      </c>
      <c r="AN29" s="194">
        <f>AM29/AM35</f>
        <v>0.8423423423</v>
      </c>
      <c r="AO29" s="193">
        <v>188.0</v>
      </c>
      <c r="AP29" s="194">
        <f>AO29/AO35</f>
        <v>0.8468468468</v>
      </c>
      <c r="AQ29" s="193">
        <v>194.0</v>
      </c>
      <c r="AR29" s="194">
        <f>AQ29/AQ35</f>
        <v>0.8738738739</v>
      </c>
      <c r="AS29" s="193">
        <v>203.0</v>
      </c>
      <c r="AT29" s="194">
        <f>AS29/AS35</f>
        <v>0.9144144144</v>
      </c>
      <c r="AU29" s="193">
        <v>222.0</v>
      </c>
      <c r="AV29" s="194">
        <f>AU29/AU35</f>
        <v>1</v>
      </c>
      <c r="AW29" s="193">
        <v>222.0</v>
      </c>
      <c r="AX29" s="194">
        <f>AW29/AW35</f>
        <v>1</v>
      </c>
      <c r="AY29" s="193">
        <v>247.0</v>
      </c>
      <c r="AZ29" s="194">
        <f>AY29/AY35</f>
        <v>1.112612613</v>
      </c>
      <c r="BA29" s="193">
        <v>247.0</v>
      </c>
      <c r="BB29" s="194">
        <f>BA29/BA35</f>
        <v>1.112612613</v>
      </c>
      <c r="BC29" s="193">
        <v>247.0</v>
      </c>
      <c r="BD29" s="194">
        <f>BC29/BC35</f>
        <v>1.112612613</v>
      </c>
      <c r="BE29" s="193">
        <v>247.0</v>
      </c>
      <c r="BF29" s="194">
        <f>BE29/BE35</f>
        <v>1.112612613</v>
      </c>
      <c r="BG29" s="193">
        <v>247.0</v>
      </c>
      <c r="BH29" s="194">
        <f>BG29/BG35</f>
        <v>1.112612613</v>
      </c>
      <c r="BI29" s="193">
        <v>247.0</v>
      </c>
      <c r="BJ29" s="194">
        <f>BI29/BI35</f>
        <v>1.112612613</v>
      </c>
      <c r="BK29" s="193">
        <v>253.0</v>
      </c>
      <c r="BL29" s="194">
        <f>BK29/BK35</f>
        <v>1.13963964</v>
      </c>
      <c r="BM29" s="193"/>
      <c r="BN29" s="194">
        <f>BM29/BM35</f>
        <v>0</v>
      </c>
      <c r="BO29" s="193"/>
      <c r="BP29" s="194">
        <f>BO29/BO35</f>
        <v>0</v>
      </c>
    </row>
    <row r="30">
      <c r="A30" s="195" t="s">
        <v>5043</v>
      </c>
      <c r="B30" s="191">
        <f>COUNTIFS(Seeds!D:D,"=Ortografía+cast",Seeds!Y:Y,"=Magnitudes y medida")+B31</f>
        <v>222</v>
      </c>
      <c r="C30" s="206">
        <f>B30/B35</f>
        <v>1</v>
      </c>
      <c r="D30" s="187"/>
      <c r="E30" s="193">
        <v>0.0</v>
      </c>
      <c r="F30" s="194">
        <f>E30/E35</f>
        <v>0</v>
      </c>
      <c r="G30" s="193">
        <v>0.0</v>
      </c>
      <c r="H30" s="194">
        <f>G30/G35</f>
        <v>0</v>
      </c>
      <c r="I30" s="193">
        <v>0.0</v>
      </c>
      <c r="J30" s="194">
        <f>I30/I35</f>
        <v>0</v>
      </c>
      <c r="K30" s="193">
        <v>0.0</v>
      </c>
      <c r="L30" s="194">
        <f>K30/K35</f>
        <v>0</v>
      </c>
      <c r="M30" s="193">
        <v>15.0</v>
      </c>
      <c r="N30" s="194">
        <f>M30/M35</f>
        <v>0.06756756757</v>
      </c>
      <c r="O30" s="193">
        <v>38.0</v>
      </c>
      <c r="P30" s="194">
        <f>O30/O35</f>
        <v>0.1711711712</v>
      </c>
      <c r="Q30" s="193">
        <v>73.0</v>
      </c>
      <c r="R30" s="194">
        <f>Q30/Q35</f>
        <v>0.3288288288</v>
      </c>
      <c r="S30" s="193">
        <v>73.0</v>
      </c>
      <c r="T30" s="194">
        <f>S30/S35</f>
        <v>0.3288288288</v>
      </c>
      <c r="U30" s="193">
        <v>73.0</v>
      </c>
      <c r="V30" s="194">
        <f>U30/U35</f>
        <v>0.3288288288</v>
      </c>
      <c r="W30" s="193">
        <v>73.0</v>
      </c>
      <c r="X30" s="194">
        <f>W30/W35</f>
        <v>0.3288288288</v>
      </c>
      <c r="Y30" s="193">
        <v>73.0</v>
      </c>
      <c r="Z30" s="194">
        <f>Y30/Y35</f>
        <v>0.3288288288</v>
      </c>
      <c r="AA30" s="193">
        <v>73.0</v>
      </c>
      <c r="AB30" s="194">
        <f>AA30/AA35</f>
        <v>0.3288288288</v>
      </c>
      <c r="AC30" s="193">
        <v>80.0</v>
      </c>
      <c r="AD30" s="194">
        <f>AC30/AC35</f>
        <v>0.3603603604</v>
      </c>
      <c r="AE30" s="193">
        <v>77.0</v>
      </c>
      <c r="AF30" s="194">
        <f>AE30/AE35</f>
        <v>0.3468468468</v>
      </c>
      <c r="AG30" s="193">
        <v>85.0</v>
      </c>
      <c r="AH30" s="194">
        <f>AG30/AG35</f>
        <v>0.3828828829</v>
      </c>
      <c r="AI30" s="193">
        <v>85.0</v>
      </c>
      <c r="AJ30" s="194">
        <f>AI30/AI35</f>
        <v>0.3828828829</v>
      </c>
      <c r="AK30" s="193">
        <v>186.0</v>
      </c>
      <c r="AL30" s="194">
        <f>AK30/AK35</f>
        <v>0.8378378378</v>
      </c>
      <c r="AM30" s="193">
        <v>187.0</v>
      </c>
      <c r="AN30" s="194">
        <f>AM30/AM35</f>
        <v>0.8423423423</v>
      </c>
      <c r="AO30" s="193">
        <v>188.0</v>
      </c>
      <c r="AP30" s="194">
        <f>AO30/AO35</f>
        <v>0.8468468468</v>
      </c>
      <c r="AQ30" s="193">
        <v>194.0</v>
      </c>
      <c r="AR30" s="194">
        <f>AQ30/AQ35</f>
        <v>0.8738738739</v>
      </c>
      <c r="AS30" s="193">
        <v>199.0</v>
      </c>
      <c r="AT30" s="194">
        <f>AS30/AS35</f>
        <v>0.8963963964</v>
      </c>
      <c r="AU30" s="193">
        <v>217.0</v>
      </c>
      <c r="AV30" s="194">
        <f>AU30/AU35</f>
        <v>0.9774774775</v>
      </c>
      <c r="AW30" s="193">
        <v>217.0</v>
      </c>
      <c r="AX30" s="194">
        <f>AW30/AW35</f>
        <v>0.9774774775</v>
      </c>
      <c r="AY30" s="193">
        <v>242.0</v>
      </c>
      <c r="AZ30" s="194">
        <f>AY30/AY35</f>
        <v>1.09009009</v>
      </c>
      <c r="BA30" s="193">
        <v>242.0</v>
      </c>
      <c r="BB30" s="194">
        <f>BA30/BA35</f>
        <v>1.09009009</v>
      </c>
      <c r="BC30" s="193">
        <v>247.0</v>
      </c>
      <c r="BD30" s="194">
        <f>BC30/BC35</f>
        <v>1.112612613</v>
      </c>
      <c r="BE30" s="193">
        <v>247.0</v>
      </c>
      <c r="BF30" s="194">
        <f>BE30/BE35</f>
        <v>1.112612613</v>
      </c>
      <c r="BG30" s="193">
        <v>247.0</v>
      </c>
      <c r="BH30" s="194">
        <f>BG30/BG35</f>
        <v>1.112612613</v>
      </c>
      <c r="BI30" s="193">
        <v>247.0</v>
      </c>
      <c r="BJ30" s="194">
        <f>BI30/BI35</f>
        <v>1.112612613</v>
      </c>
      <c r="BK30" s="193">
        <v>253.0</v>
      </c>
      <c r="BL30" s="194">
        <f>BK30/BK35</f>
        <v>1.13963964</v>
      </c>
      <c r="BM30" s="193"/>
      <c r="BN30" s="194">
        <f>BM30/BM35</f>
        <v>0</v>
      </c>
      <c r="BO30" s="193"/>
      <c r="BP30" s="194">
        <f>BO30/BO35</f>
        <v>0</v>
      </c>
    </row>
    <row r="31">
      <c r="A31" s="190" t="s">
        <v>5045</v>
      </c>
      <c r="B31" s="191">
        <f>COUNTIFS(Seeds!D:D,"=JSON sin imagen",Seeds!Y:Y,"=Magnitudes y medida")+B32</f>
        <v>222</v>
      </c>
      <c r="C31" s="206">
        <f>B31/B35</f>
        <v>1</v>
      </c>
      <c r="D31" s="187"/>
      <c r="E31" s="193">
        <v>0.0</v>
      </c>
      <c r="F31" s="194">
        <f>E31/E35</f>
        <v>0</v>
      </c>
      <c r="G31" s="193">
        <v>0.0</v>
      </c>
      <c r="H31" s="194">
        <f>G31/G35</f>
        <v>0</v>
      </c>
      <c r="I31" s="193">
        <v>0.0</v>
      </c>
      <c r="J31" s="194">
        <f>I31/I35</f>
        <v>0</v>
      </c>
      <c r="K31" s="193">
        <v>0.0</v>
      </c>
      <c r="L31" s="194">
        <f>K31/K35</f>
        <v>0</v>
      </c>
      <c r="M31" s="193">
        <v>11.0</v>
      </c>
      <c r="N31" s="194">
        <f>M31/M35</f>
        <v>0.04954954955</v>
      </c>
      <c r="O31" s="193">
        <v>17.0</v>
      </c>
      <c r="P31" s="194">
        <f>O31/O35</f>
        <v>0.07657657658</v>
      </c>
      <c r="Q31" s="193">
        <v>56.0</v>
      </c>
      <c r="R31" s="194">
        <f>Q31/Q35</f>
        <v>0.2522522523</v>
      </c>
      <c r="S31" s="193">
        <v>56.0</v>
      </c>
      <c r="T31" s="194">
        <f>S31/S35</f>
        <v>0.2522522523</v>
      </c>
      <c r="U31" s="193">
        <v>62.0</v>
      </c>
      <c r="V31" s="194">
        <f>U31/U35</f>
        <v>0.2792792793</v>
      </c>
      <c r="W31" s="193">
        <v>62.0</v>
      </c>
      <c r="X31" s="194">
        <f>W31/W35</f>
        <v>0.2792792793</v>
      </c>
      <c r="Y31" s="193">
        <v>62.0</v>
      </c>
      <c r="Z31" s="194">
        <f>Y31/Y35</f>
        <v>0.2792792793</v>
      </c>
      <c r="AA31" s="193">
        <v>62.0</v>
      </c>
      <c r="AB31" s="194">
        <f>AA31/AA35</f>
        <v>0.2792792793</v>
      </c>
      <c r="AC31" s="193">
        <v>62.0</v>
      </c>
      <c r="AD31" s="194">
        <f>AC31/AC35</f>
        <v>0.2792792793</v>
      </c>
      <c r="AE31" s="193">
        <v>64.0</v>
      </c>
      <c r="AF31" s="194">
        <f>AE31/AE35</f>
        <v>0.2882882883</v>
      </c>
      <c r="AG31" s="193">
        <v>66.0</v>
      </c>
      <c r="AH31" s="194">
        <f>AG31/AG35</f>
        <v>0.2972972973</v>
      </c>
      <c r="AI31" s="193">
        <v>80.0</v>
      </c>
      <c r="AJ31" s="194">
        <f>AI31/AI35</f>
        <v>0.3603603604</v>
      </c>
      <c r="AK31" s="193">
        <v>85.0</v>
      </c>
      <c r="AL31" s="194">
        <f>AK31/AK35</f>
        <v>0.3828828829</v>
      </c>
      <c r="AM31" s="193">
        <v>120.0</v>
      </c>
      <c r="AN31" s="194">
        <f>AM31/AM35</f>
        <v>0.5405405405</v>
      </c>
      <c r="AO31" s="193">
        <v>183.0</v>
      </c>
      <c r="AP31" s="194">
        <f>AO31/AO35</f>
        <v>0.8243243243</v>
      </c>
      <c r="AQ31" s="193">
        <v>194.0</v>
      </c>
      <c r="AR31" s="194">
        <f>AQ31/AQ35</f>
        <v>0.8738738739</v>
      </c>
      <c r="AS31" s="193">
        <v>199.0</v>
      </c>
      <c r="AT31" s="194">
        <f>AS31/AS35</f>
        <v>0.8963963964</v>
      </c>
      <c r="AU31" s="193">
        <v>208.0</v>
      </c>
      <c r="AV31" s="194">
        <f>AU31/AU35</f>
        <v>0.9369369369</v>
      </c>
      <c r="AW31" s="193">
        <v>208.0</v>
      </c>
      <c r="AX31" s="194">
        <f>AW31/AW35</f>
        <v>0.9369369369</v>
      </c>
      <c r="AY31" s="193">
        <v>221.0</v>
      </c>
      <c r="AZ31" s="194">
        <f>AY31/AY35</f>
        <v>0.9954954955</v>
      </c>
      <c r="BA31" s="193">
        <v>232.0</v>
      </c>
      <c r="BB31" s="194">
        <f>BA31/BA35</f>
        <v>1.045045045</v>
      </c>
      <c r="BC31" s="193">
        <v>242.0</v>
      </c>
      <c r="BD31" s="194">
        <f>BC31/BC35</f>
        <v>1.09009009</v>
      </c>
      <c r="BE31" s="193">
        <v>242.0</v>
      </c>
      <c r="BF31" s="194">
        <f>BE31/BE35</f>
        <v>1.09009009</v>
      </c>
      <c r="BG31" s="193">
        <v>247.0</v>
      </c>
      <c r="BH31" s="194">
        <f>BG31/BG35</f>
        <v>1.112612613</v>
      </c>
      <c r="BI31" s="193">
        <v>247.0</v>
      </c>
      <c r="BJ31" s="194">
        <f>BI31/BI35</f>
        <v>1.112612613</v>
      </c>
      <c r="BK31" s="193">
        <v>253.0</v>
      </c>
      <c r="BL31" s="194">
        <f>BK31/BK35</f>
        <v>1.13963964</v>
      </c>
      <c r="BM31" s="193"/>
      <c r="BN31" s="194">
        <f>BM31/BM35</f>
        <v>0</v>
      </c>
      <c r="BO31" s="193"/>
      <c r="BP31" s="194">
        <f>BO31/BO35</f>
        <v>0</v>
      </c>
    </row>
    <row r="32">
      <c r="A32" s="190" t="s">
        <v>5047</v>
      </c>
      <c r="B32" s="191">
        <f>COUNTIFS(Seeds!D:D,"=JSON con imagen",Seeds!Y:Y,"=Magnitudes y medida")+B33</f>
        <v>222</v>
      </c>
      <c r="C32" s="206">
        <f>B32/B35</f>
        <v>1</v>
      </c>
      <c r="D32" s="187"/>
      <c r="E32" s="193">
        <v>0.0</v>
      </c>
      <c r="F32" s="194">
        <f>E32/E35</f>
        <v>0</v>
      </c>
      <c r="G32" s="193">
        <v>0.0</v>
      </c>
      <c r="H32" s="194">
        <f>G32/G35</f>
        <v>0</v>
      </c>
      <c r="I32" s="193">
        <v>0.0</v>
      </c>
      <c r="J32" s="194">
        <f>I32/I35</f>
        <v>0</v>
      </c>
      <c r="K32" s="193">
        <v>0.0</v>
      </c>
      <c r="L32" s="194">
        <f>K32/K35</f>
        <v>0</v>
      </c>
      <c r="M32" s="193">
        <v>4.0</v>
      </c>
      <c r="N32" s="194">
        <f>M32/M35</f>
        <v>0.01801801802</v>
      </c>
      <c r="O32" s="193">
        <v>17.0</v>
      </c>
      <c r="P32" s="194">
        <f>O32/O35</f>
        <v>0.07657657658</v>
      </c>
      <c r="Q32" s="193">
        <v>56.0</v>
      </c>
      <c r="R32" s="194">
        <f>Q32/Q35</f>
        <v>0.2522522523</v>
      </c>
      <c r="S32" s="193">
        <v>56.0</v>
      </c>
      <c r="T32" s="194">
        <f>S32/S35</f>
        <v>0.2522522523</v>
      </c>
      <c r="U32" s="193">
        <v>62.0</v>
      </c>
      <c r="V32" s="194">
        <f>U32/U35</f>
        <v>0.2792792793</v>
      </c>
      <c r="W32" s="193">
        <v>62.0</v>
      </c>
      <c r="X32" s="194">
        <f>W32/W35</f>
        <v>0.2792792793</v>
      </c>
      <c r="Y32" s="193">
        <v>62.0</v>
      </c>
      <c r="Z32" s="194">
        <f>Y32/Y35</f>
        <v>0.2792792793</v>
      </c>
      <c r="AA32" s="193">
        <v>62.0</v>
      </c>
      <c r="AB32" s="194">
        <f>AA32/AA35</f>
        <v>0.2792792793</v>
      </c>
      <c r="AC32" s="193">
        <v>62.0</v>
      </c>
      <c r="AD32" s="194">
        <f>AC32/AC35</f>
        <v>0.2792792793</v>
      </c>
      <c r="AE32" s="193">
        <v>63.0</v>
      </c>
      <c r="AF32" s="194">
        <f>AE32/AE35</f>
        <v>0.2837837838</v>
      </c>
      <c r="AG32" s="193">
        <v>63.0</v>
      </c>
      <c r="AH32" s="194">
        <f>AG32/AG35</f>
        <v>0.2837837838</v>
      </c>
      <c r="AI32" s="193">
        <v>79.0</v>
      </c>
      <c r="AJ32" s="194">
        <f>AI32/AI35</f>
        <v>0.3558558559</v>
      </c>
      <c r="AK32" s="193">
        <v>84.0</v>
      </c>
      <c r="AL32" s="194">
        <f>AK32/AK35</f>
        <v>0.3783783784</v>
      </c>
      <c r="AM32" s="193">
        <v>119.0</v>
      </c>
      <c r="AN32" s="194">
        <f>AM32/AM35</f>
        <v>0.536036036</v>
      </c>
      <c r="AO32" s="193">
        <v>171.0</v>
      </c>
      <c r="AP32" s="194">
        <f>AO32/AO35</f>
        <v>0.7702702703</v>
      </c>
      <c r="AQ32" s="193">
        <v>180.0</v>
      </c>
      <c r="AR32" s="194">
        <f>AQ32/AQ35</f>
        <v>0.8108108108</v>
      </c>
      <c r="AS32" s="193">
        <v>187.0</v>
      </c>
      <c r="AT32" s="194">
        <f>AS32/AS35</f>
        <v>0.8423423423</v>
      </c>
      <c r="AU32" s="193">
        <v>195.0</v>
      </c>
      <c r="AV32" s="194">
        <f>AU32/AU35</f>
        <v>0.8783783784</v>
      </c>
      <c r="AW32" s="193">
        <v>195.0</v>
      </c>
      <c r="AX32" s="194">
        <f>AW32/AW35</f>
        <v>0.8783783784</v>
      </c>
      <c r="AY32" s="193">
        <v>204.0</v>
      </c>
      <c r="AZ32" s="194">
        <f>AY32/AY35</f>
        <v>0.9189189189</v>
      </c>
      <c r="BA32" s="193">
        <v>215.0</v>
      </c>
      <c r="BB32" s="194">
        <f>BA32/BA35</f>
        <v>0.9684684685</v>
      </c>
      <c r="BC32" s="193">
        <v>242.0</v>
      </c>
      <c r="BD32" s="194">
        <f>BC32/BC35</f>
        <v>1.09009009</v>
      </c>
      <c r="BE32" s="193">
        <v>242.0</v>
      </c>
      <c r="BF32" s="194">
        <f>BE32/BE35</f>
        <v>1.09009009</v>
      </c>
      <c r="BG32" s="193">
        <v>247.0</v>
      </c>
      <c r="BH32" s="194">
        <f>BG32/BG35</f>
        <v>1.112612613</v>
      </c>
      <c r="BI32" s="193">
        <v>247.0</v>
      </c>
      <c r="BJ32" s="194">
        <f>BI32/BI35</f>
        <v>1.112612613</v>
      </c>
      <c r="BK32" s="193">
        <v>247.0</v>
      </c>
      <c r="BL32" s="194">
        <f>BK32/BK35</f>
        <v>1.112612613</v>
      </c>
      <c r="BM32" s="193"/>
      <c r="BN32" s="194">
        <f>BM32/BM35</f>
        <v>0</v>
      </c>
      <c r="BO32" s="193"/>
      <c r="BP32" s="194">
        <f>BO32/BO35</f>
        <v>0</v>
      </c>
    </row>
    <row r="33">
      <c r="A33" s="190" t="s">
        <v>36</v>
      </c>
      <c r="B33" s="207">
        <f>COUNTIFS(Seeds!D:D,"=JSON revisado",Seeds!Y:Y,"=Magnitudes y medida")</f>
        <v>222</v>
      </c>
      <c r="C33" s="206">
        <f>B33/B35</f>
        <v>1</v>
      </c>
      <c r="D33" s="187"/>
      <c r="E33" s="193">
        <v>0.0</v>
      </c>
      <c r="F33" s="194">
        <f>E33/E35</f>
        <v>0</v>
      </c>
      <c r="G33" s="193">
        <v>0.0</v>
      </c>
      <c r="H33" s="194">
        <f>G33/G35</f>
        <v>0</v>
      </c>
      <c r="I33" s="193">
        <v>0.0</v>
      </c>
      <c r="J33" s="194">
        <f>I33/I35</f>
        <v>0</v>
      </c>
      <c r="K33" s="193">
        <v>0.0</v>
      </c>
      <c r="L33" s="194">
        <f>K33/K35</f>
        <v>0</v>
      </c>
      <c r="M33" s="193">
        <v>0.0</v>
      </c>
      <c r="N33" s="194">
        <f>M33/M35</f>
        <v>0</v>
      </c>
      <c r="O33" s="193">
        <v>9.0</v>
      </c>
      <c r="P33" s="194">
        <f>O33/O35</f>
        <v>0.04054054054</v>
      </c>
      <c r="Q33" s="193">
        <v>9.0</v>
      </c>
      <c r="R33" s="194">
        <f>Q33/Q35</f>
        <v>0.04054054054</v>
      </c>
      <c r="S33" s="193">
        <v>9.0</v>
      </c>
      <c r="T33" s="194">
        <f>S33/S35</f>
        <v>0.04054054054</v>
      </c>
      <c r="U33" s="193">
        <v>30.0</v>
      </c>
      <c r="V33" s="194">
        <f>U33/U35</f>
        <v>0.1351351351</v>
      </c>
      <c r="W33" s="193">
        <v>36.0</v>
      </c>
      <c r="X33" s="194">
        <f>W33/W35</f>
        <v>0.1621621622</v>
      </c>
      <c r="Y33" s="193">
        <v>36.0</v>
      </c>
      <c r="Z33" s="194">
        <f>Y33/Y35</f>
        <v>0.1621621622</v>
      </c>
      <c r="AA33" s="193">
        <v>36.0</v>
      </c>
      <c r="AB33" s="194">
        <f>AA33/AA35</f>
        <v>0.1621621622</v>
      </c>
      <c r="AC33" s="193">
        <v>36.0</v>
      </c>
      <c r="AD33" s="194">
        <f>AC33/AC35</f>
        <v>0.1621621622</v>
      </c>
      <c r="AE33" s="193">
        <v>15.0</v>
      </c>
      <c r="AF33" s="194">
        <f>AE33/AE35</f>
        <v>0.06756756757</v>
      </c>
      <c r="AG33" s="193">
        <v>10.0</v>
      </c>
      <c r="AH33" s="194">
        <f>AG33/AG35</f>
        <v>0.04504504505</v>
      </c>
      <c r="AI33" s="193">
        <v>10.0</v>
      </c>
      <c r="AJ33" s="194">
        <f>AI33/AI35</f>
        <v>0.04504504505</v>
      </c>
      <c r="AK33" s="193">
        <v>10.0</v>
      </c>
      <c r="AL33" s="194">
        <f>AK33/AK35</f>
        <v>0.04504504505</v>
      </c>
      <c r="AM33" s="193">
        <v>10.0</v>
      </c>
      <c r="AN33" s="194">
        <f>AM33/AM35</f>
        <v>0.04504504505</v>
      </c>
      <c r="AO33" s="193">
        <v>26.0</v>
      </c>
      <c r="AP33" s="194">
        <f>AO33/AO35</f>
        <v>0.1171171171</v>
      </c>
      <c r="AQ33" s="193">
        <v>139.0</v>
      </c>
      <c r="AR33" s="194">
        <f>AQ33/AQ35</f>
        <v>0.6261261261</v>
      </c>
      <c r="AS33" s="193">
        <v>168.0</v>
      </c>
      <c r="AT33" s="194">
        <f>AS33/AS35</f>
        <v>0.7567567568</v>
      </c>
      <c r="AU33" s="193">
        <v>178.0</v>
      </c>
      <c r="AV33" s="194">
        <f>AU33/AU35</f>
        <v>0.8018018018</v>
      </c>
      <c r="AW33" s="193">
        <v>178.0</v>
      </c>
      <c r="AX33" s="194">
        <f>AW33/AW35</f>
        <v>0.8018018018</v>
      </c>
      <c r="AY33" s="193">
        <v>178.0</v>
      </c>
      <c r="AZ33" s="194">
        <f>AY33/AY35</f>
        <v>0.8018018018</v>
      </c>
      <c r="BA33" s="193">
        <v>196.0</v>
      </c>
      <c r="BB33" s="194">
        <f>BA33/BA35</f>
        <v>0.8828828829</v>
      </c>
      <c r="BC33" s="193">
        <v>217.0</v>
      </c>
      <c r="BD33" s="194">
        <f>BC33/BC35</f>
        <v>0.9774774775</v>
      </c>
      <c r="BE33" s="193">
        <v>217.0</v>
      </c>
      <c r="BF33" s="194">
        <f>BE33/BE35</f>
        <v>0.9774774775</v>
      </c>
      <c r="BG33" s="193">
        <v>225.0</v>
      </c>
      <c r="BH33" s="194">
        <f>BG33/BG35</f>
        <v>1.013513514</v>
      </c>
      <c r="BI33" s="193">
        <v>230.0</v>
      </c>
      <c r="BJ33" s="194">
        <f>BI33/BI35</f>
        <v>1.036036036</v>
      </c>
      <c r="BK33" s="193">
        <v>230.0</v>
      </c>
      <c r="BL33" s="194">
        <f>BK33/BK35</f>
        <v>1.036036036</v>
      </c>
      <c r="BM33" s="193"/>
      <c r="BN33" s="194">
        <f>BM33/BM35</f>
        <v>0</v>
      </c>
      <c r="BO33" s="193"/>
      <c r="BP33" s="194">
        <f>BO33/BO35</f>
        <v>0</v>
      </c>
    </row>
    <row r="34">
      <c r="A34" s="195" t="s">
        <v>5061</v>
      </c>
      <c r="B34" s="191">
        <f>COUNTIFS(Seeds!E:E,"=Sí",Seeds!Y:Y,"=Magnitudes y medida")</f>
        <v>0</v>
      </c>
      <c r="C34" s="206">
        <f>B34/B35</f>
        <v>0</v>
      </c>
      <c r="D34" s="187"/>
      <c r="E34" s="193">
        <v>0.0</v>
      </c>
      <c r="F34" s="194">
        <f>E34/E35</f>
        <v>0</v>
      </c>
      <c r="G34" s="193">
        <v>0.0</v>
      </c>
      <c r="H34" s="194">
        <f>G34/G35</f>
        <v>0</v>
      </c>
      <c r="I34" s="193">
        <v>0.0</v>
      </c>
      <c r="J34" s="194">
        <f>I34/I35</f>
        <v>0</v>
      </c>
      <c r="K34" s="193">
        <v>0.0</v>
      </c>
      <c r="L34" s="194">
        <f>K34/K35</f>
        <v>0</v>
      </c>
      <c r="M34" s="193">
        <v>0.0</v>
      </c>
      <c r="N34" s="194">
        <f>M34/M35</f>
        <v>0</v>
      </c>
      <c r="O34" s="193">
        <v>0.0</v>
      </c>
      <c r="P34" s="194">
        <f>O34/O35</f>
        <v>0</v>
      </c>
      <c r="Q34" s="193">
        <v>0.0</v>
      </c>
      <c r="R34" s="194">
        <f>Q34/Q35</f>
        <v>0</v>
      </c>
      <c r="S34" s="193">
        <v>0.0</v>
      </c>
      <c r="T34" s="194">
        <f>S34/S35</f>
        <v>0</v>
      </c>
      <c r="U34" s="193">
        <v>0.0</v>
      </c>
      <c r="V34" s="194">
        <f>U34/U35</f>
        <v>0</v>
      </c>
      <c r="W34" s="193">
        <v>0.0</v>
      </c>
      <c r="X34" s="194">
        <f>W34/W35</f>
        <v>0</v>
      </c>
      <c r="Y34" s="193">
        <v>0.0</v>
      </c>
      <c r="Z34" s="194">
        <f>Y34/Y35</f>
        <v>0</v>
      </c>
      <c r="AA34" s="193">
        <v>0.0</v>
      </c>
      <c r="AB34" s="194">
        <f>AA34/AA35</f>
        <v>0</v>
      </c>
      <c r="AC34" s="193">
        <v>0.0</v>
      </c>
      <c r="AD34" s="194">
        <f>AC34/AC35</f>
        <v>0</v>
      </c>
      <c r="AE34" s="193">
        <v>0.0</v>
      </c>
      <c r="AF34" s="194">
        <f>AE34/AE35</f>
        <v>0</v>
      </c>
      <c r="AG34" s="193">
        <v>0.0</v>
      </c>
      <c r="AH34" s="194">
        <f>AG34/AG35</f>
        <v>0</v>
      </c>
      <c r="AI34" s="193">
        <v>0.0</v>
      </c>
      <c r="AJ34" s="194">
        <f>AI34/AI35</f>
        <v>0</v>
      </c>
      <c r="AK34" s="193">
        <v>0.0</v>
      </c>
      <c r="AL34" s="194">
        <f>AK34/AK35</f>
        <v>0</v>
      </c>
      <c r="AM34" s="193">
        <v>0.0</v>
      </c>
      <c r="AN34" s="194">
        <f>AM34/AM35</f>
        <v>0</v>
      </c>
      <c r="AO34" s="193">
        <v>0.0</v>
      </c>
      <c r="AP34" s="194">
        <f>AO34/AO35</f>
        <v>0</v>
      </c>
      <c r="AQ34" s="193">
        <v>0.0</v>
      </c>
      <c r="AR34" s="194">
        <f>AQ34/AQ35</f>
        <v>0</v>
      </c>
      <c r="AS34" s="193">
        <v>0.0</v>
      </c>
      <c r="AT34" s="194">
        <f>AS34/AS35</f>
        <v>0</v>
      </c>
      <c r="AU34" s="193">
        <v>0.0</v>
      </c>
      <c r="AV34" s="194">
        <f>AU34/AU35</f>
        <v>0</v>
      </c>
      <c r="AW34" s="193">
        <v>0.0</v>
      </c>
      <c r="AX34" s="194">
        <f>AW34/AW35</f>
        <v>0</v>
      </c>
      <c r="AY34" s="193">
        <v>0.0</v>
      </c>
      <c r="AZ34" s="194">
        <f>AY34/AY35</f>
        <v>0</v>
      </c>
      <c r="BA34" s="193">
        <v>0.0</v>
      </c>
      <c r="BB34" s="194">
        <f>BA34/BA35</f>
        <v>0</v>
      </c>
      <c r="BC34" s="193">
        <v>0.0</v>
      </c>
      <c r="BD34" s="194">
        <f>BC34/BC35</f>
        <v>0</v>
      </c>
      <c r="BE34" s="193">
        <v>0.0</v>
      </c>
      <c r="BF34" s="194">
        <f>BE34/BE35</f>
        <v>0</v>
      </c>
      <c r="BG34" s="193">
        <v>0.0</v>
      </c>
      <c r="BH34" s="194">
        <f>BG34/BG35</f>
        <v>0</v>
      </c>
      <c r="BI34" s="193">
        <v>5.0</v>
      </c>
      <c r="BJ34" s="194">
        <f>BI34/BI35</f>
        <v>0.02252252252</v>
      </c>
      <c r="BK34" s="193">
        <v>5.0</v>
      </c>
      <c r="BL34" s="194">
        <f>BK34/BK35</f>
        <v>0.02252252252</v>
      </c>
      <c r="BM34" s="193"/>
      <c r="BN34" s="194">
        <f>BM34/BM35</f>
        <v>0</v>
      </c>
      <c r="BO34" s="193"/>
      <c r="BP34" s="194">
        <f>BO34/BO35</f>
        <v>0</v>
      </c>
    </row>
    <row r="35">
      <c r="A35" s="195" t="s">
        <v>280</v>
      </c>
      <c r="B35" s="191">
        <f>COUNTIFS(Seeds!Y:Y,"=Magnitudes y medida")-COUNTIFS(Seeds!Y:Y,"=Magnitudes y medida",Seeds!D:D,"=No hacer")</f>
        <v>222</v>
      </c>
      <c r="C35" s="198">
        <f>SUM(C29:C33)/5</f>
        <v>1</v>
      </c>
      <c r="D35" s="187"/>
      <c r="E35" s="214">
        <f>B35</f>
        <v>222</v>
      </c>
      <c r="F35" s="208"/>
      <c r="G35" s="214">
        <f>B35</f>
        <v>222</v>
      </c>
      <c r="H35" s="208"/>
      <c r="I35" s="214">
        <f>B35</f>
        <v>222</v>
      </c>
      <c r="J35" s="208"/>
      <c r="K35" s="214">
        <f>B35</f>
        <v>222</v>
      </c>
      <c r="L35" s="208"/>
      <c r="M35" s="214">
        <f>B35</f>
        <v>222</v>
      </c>
      <c r="N35" s="215"/>
      <c r="O35" s="214">
        <f>B35</f>
        <v>222</v>
      </c>
      <c r="P35" s="208"/>
      <c r="Q35" s="214">
        <f>B35</f>
        <v>222</v>
      </c>
      <c r="R35" s="208"/>
      <c r="S35" s="214">
        <f>B35</f>
        <v>222</v>
      </c>
      <c r="T35" s="209"/>
      <c r="U35" s="214">
        <f>B35</f>
        <v>222</v>
      </c>
      <c r="V35" s="209"/>
      <c r="W35" s="214">
        <f>B35</f>
        <v>222</v>
      </c>
      <c r="X35" s="209"/>
      <c r="Y35" s="214">
        <f>B35</f>
        <v>222</v>
      </c>
      <c r="Z35" s="209"/>
      <c r="AA35" s="199">
        <f>B35</f>
        <v>222</v>
      </c>
      <c r="AB35" s="200">
        <f>SUM(AB29:AB33)/5</f>
        <v>0.281981982</v>
      </c>
      <c r="AC35" s="199">
        <f>B35</f>
        <v>222</v>
      </c>
      <c r="AD35" s="200">
        <f>SUM(AD29:AD33)/5</f>
        <v>0.2882882883</v>
      </c>
      <c r="AE35" s="199">
        <f>B35</f>
        <v>222</v>
      </c>
      <c r="AF35" s="200">
        <f>SUM(AF29:AF33)/5</f>
        <v>0.2846846847</v>
      </c>
      <c r="AG35" s="199">
        <f>B35</f>
        <v>222</v>
      </c>
      <c r="AH35" s="200">
        <f>SUM(AH29:AH33)/5</f>
        <v>0.3144144144</v>
      </c>
      <c r="AI35" s="199">
        <f>B35</f>
        <v>222</v>
      </c>
      <c r="AJ35" s="200">
        <f>SUM(AJ29:AJ33)/5</f>
        <v>0.3900900901</v>
      </c>
      <c r="AK35" s="199">
        <f>B35</f>
        <v>222</v>
      </c>
      <c r="AL35" s="200">
        <f>SUM(AL29:AL33)/5</f>
        <v>0.4972972973</v>
      </c>
      <c r="AM35" s="199">
        <f>B35</f>
        <v>222</v>
      </c>
      <c r="AN35" s="200">
        <f>SUM(AN29:AN33)/5</f>
        <v>0.5612612613</v>
      </c>
      <c r="AO35" s="199">
        <f>B35</f>
        <v>222</v>
      </c>
      <c r="AP35" s="200">
        <f>SUM(AP29:AP33)/5</f>
        <v>0.6810810811</v>
      </c>
      <c r="AQ35" s="199">
        <f>B35</f>
        <v>222</v>
      </c>
      <c r="AR35" s="200">
        <f>SUM(AR29:AR33)/5</f>
        <v>0.8117117117</v>
      </c>
      <c r="AS35" s="199">
        <f>B35</f>
        <v>222</v>
      </c>
      <c r="AT35" s="200">
        <f>SUM(AT29:AT33)/5</f>
        <v>0.8612612613</v>
      </c>
      <c r="AU35" s="199">
        <f>B35</f>
        <v>222</v>
      </c>
      <c r="AV35" s="200">
        <f>SUM(AV29:AV33)/5</f>
        <v>0.9189189189</v>
      </c>
      <c r="AW35" s="199">
        <f>B35</f>
        <v>222</v>
      </c>
      <c r="AX35" s="200">
        <f>SUM(AX29:AX33)/5</f>
        <v>0.9189189189</v>
      </c>
      <c r="AY35" s="199">
        <f>B35</f>
        <v>222</v>
      </c>
      <c r="AZ35" s="200">
        <f>SUM(AZ29:AZ33)/5</f>
        <v>0.9837837838</v>
      </c>
      <c r="BA35" s="199">
        <f>B35</f>
        <v>222</v>
      </c>
      <c r="BB35" s="200">
        <f>SUM(BB29:BB33)/5</f>
        <v>1.01981982</v>
      </c>
      <c r="BC35" s="199">
        <f>B35</f>
        <v>222</v>
      </c>
      <c r="BD35" s="200">
        <f>SUM(BD29:BD33)/5</f>
        <v>1.076576577</v>
      </c>
      <c r="BE35" s="199">
        <f>B35</f>
        <v>222</v>
      </c>
      <c r="BF35" s="200">
        <f>SUM(BF29:BF33)/5</f>
        <v>1.076576577</v>
      </c>
      <c r="BG35" s="199">
        <f>B35</f>
        <v>222</v>
      </c>
      <c r="BH35" s="200">
        <f>SUM(BH29:BH33)/5</f>
        <v>1.092792793</v>
      </c>
      <c r="BI35" s="199">
        <f>B35</f>
        <v>222</v>
      </c>
      <c r="BJ35" s="200">
        <f>SUM(BJ29:BJ33)/5</f>
        <v>1.097297297</v>
      </c>
      <c r="BK35" s="199">
        <f>B35</f>
        <v>222</v>
      </c>
      <c r="BL35" s="200">
        <f>SUM(BL29:BL33)/5</f>
        <v>1.113513514</v>
      </c>
      <c r="BM35" s="199">
        <f>B35</f>
        <v>222</v>
      </c>
      <c r="BN35" s="200">
        <f>SUM(BN29:BN33)/5</f>
        <v>0</v>
      </c>
      <c r="BO35" s="199">
        <f>B35</f>
        <v>222</v>
      </c>
      <c r="BP35" s="200">
        <f>SUM(BP29:BP33)/5</f>
        <v>0</v>
      </c>
    </row>
    <row r="36">
      <c r="A36" s="201"/>
      <c r="B36" s="187"/>
      <c r="C36" s="210"/>
      <c r="D36" s="187"/>
      <c r="E36" s="201"/>
      <c r="F36" s="211"/>
      <c r="G36" s="201"/>
      <c r="H36" s="211"/>
      <c r="I36" s="201"/>
      <c r="J36" s="211"/>
      <c r="K36" s="201"/>
      <c r="L36" s="211"/>
      <c r="M36" s="201"/>
      <c r="N36" s="211"/>
      <c r="O36" s="201"/>
      <c r="P36" s="211"/>
      <c r="Q36" s="201"/>
      <c r="R36" s="211"/>
      <c r="S36" s="201"/>
      <c r="T36" s="212"/>
      <c r="U36" s="201"/>
      <c r="V36" s="212"/>
      <c r="W36" s="201"/>
      <c r="X36" s="212"/>
      <c r="Y36" s="213"/>
      <c r="Z36" s="212"/>
      <c r="AA36" s="201"/>
      <c r="AB36" s="212"/>
      <c r="AC36" s="201"/>
      <c r="AD36" s="212"/>
      <c r="AE36" s="211"/>
      <c r="AF36" s="212"/>
      <c r="AG36" s="211"/>
      <c r="AH36" s="212"/>
      <c r="AI36" s="211"/>
      <c r="AJ36" s="212"/>
      <c r="AK36" s="211"/>
      <c r="AL36" s="212"/>
      <c r="AM36" s="211"/>
      <c r="AN36" s="212"/>
      <c r="AO36" s="211"/>
      <c r="AP36" s="212"/>
      <c r="AQ36" s="211"/>
      <c r="AR36" s="212"/>
      <c r="AS36" s="211"/>
      <c r="AT36" s="212"/>
      <c r="AU36" s="211"/>
      <c r="AV36" s="212"/>
      <c r="AW36" s="211"/>
      <c r="AX36" s="212"/>
      <c r="AY36" s="211"/>
      <c r="AZ36" s="212"/>
      <c r="BA36" s="211"/>
      <c r="BB36" s="212"/>
      <c r="BC36" s="211"/>
      <c r="BD36" s="212"/>
      <c r="BE36" s="211"/>
      <c r="BF36" s="212"/>
      <c r="BG36" s="211"/>
      <c r="BH36" s="212"/>
      <c r="BI36" s="211"/>
      <c r="BJ36" s="212"/>
      <c r="BK36" s="211"/>
      <c r="BL36" s="212"/>
      <c r="BM36" s="211"/>
      <c r="BN36" s="212"/>
      <c r="BO36" s="211"/>
      <c r="BP36" s="212"/>
    </row>
    <row r="37">
      <c r="A37" s="205" t="s">
        <v>3448</v>
      </c>
      <c r="B37" s="173"/>
      <c r="C37" s="174"/>
      <c r="D37" s="187"/>
      <c r="E37" s="188">
        <v>44669.0</v>
      </c>
      <c r="F37" s="174"/>
      <c r="G37" s="188">
        <v>44676.0</v>
      </c>
      <c r="H37" s="174"/>
      <c r="I37" s="188">
        <v>44683.0</v>
      </c>
      <c r="J37" s="174"/>
      <c r="K37" s="188">
        <v>44690.0</v>
      </c>
      <c r="L37" s="174"/>
      <c r="M37" s="188">
        <v>44697.0</v>
      </c>
      <c r="N37" s="174"/>
      <c r="O37" s="188">
        <v>44704.0</v>
      </c>
      <c r="P37" s="174"/>
      <c r="Q37" s="188">
        <v>44711.0</v>
      </c>
      <c r="R37" s="174"/>
      <c r="S37" s="189">
        <v>44718.0</v>
      </c>
      <c r="T37" s="174"/>
      <c r="U37" s="189">
        <v>44725.0</v>
      </c>
      <c r="V37" s="174"/>
      <c r="W37" s="189">
        <v>44732.0</v>
      </c>
      <c r="X37" s="174"/>
      <c r="Y37" s="189">
        <v>44739.0</v>
      </c>
      <c r="Z37" s="174"/>
      <c r="AA37" s="189">
        <v>44746.0</v>
      </c>
      <c r="AB37" s="174"/>
      <c r="AC37" s="189">
        <v>44753.0</v>
      </c>
      <c r="AD37" s="174"/>
      <c r="AE37" s="189">
        <v>44760.0</v>
      </c>
      <c r="AF37" s="174"/>
      <c r="AG37" s="189">
        <v>44767.0</v>
      </c>
      <c r="AH37" s="174"/>
      <c r="AI37" s="189">
        <v>44771.0</v>
      </c>
      <c r="AJ37" s="174"/>
      <c r="AK37" s="189">
        <v>44778.0</v>
      </c>
      <c r="AL37" s="174"/>
      <c r="AM37" s="189">
        <v>44785.0</v>
      </c>
      <c r="AN37" s="174"/>
      <c r="AO37" s="189">
        <v>44792.0</v>
      </c>
      <c r="AP37" s="174"/>
      <c r="AQ37" s="189">
        <v>44799.0</v>
      </c>
      <c r="AR37" s="174"/>
      <c r="AS37" s="189">
        <v>44806.0</v>
      </c>
      <c r="AT37" s="174"/>
      <c r="AU37" s="189">
        <v>44813.0</v>
      </c>
      <c r="AV37" s="174"/>
      <c r="AW37" s="189">
        <v>44820.0</v>
      </c>
      <c r="AX37" s="174"/>
      <c r="AY37" s="189">
        <v>44827.0</v>
      </c>
      <c r="AZ37" s="174"/>
      <c r="BA37" s="189">
        <v>44834.0</v>
      </c>
      <c r="BB37" s="174"/>
      <c r="BC37" s="189">
        <v>44841.0</v>
      </c>
      <c r="BD37" s="174"/>
      <c r="BE37" s="189">
        <v>44848.0</v>
      </c>
      <c r="BF37" s="174"/>
      <c r="BG37" s="189">
        <v>44855.0</v>
      </c>
      <c r="BH37" s="174"/>
      <c r="BI37" s="189">
        <v>44862.0</v>
      </c>
      <c r="BJ37" s="174"/>
      <c r="BK37" s="189">
        <v>44911.0</v>
      </c>
      <c r="BL37" s="174"/>
      <c r="BM37" s="189">
        <v>44918.0</v>
      </c>
      <c r="BN37" s="174"/>
      <c r="BO37" s="189">
        <v>44925.0</v>
      </c>
      <c r="BP37" s="174"/>
    </row>
    <row r="38">
      <c r="A38" s="190" t="s">
        <v>5040</v>
      </c>
      <c r="B38" s="191">
        <f>COUNTIFS(Seeds!D:D,"=Pendiente de revisión",Seeds!Y:Y,"=Estadística y probabilidad")+B39</f>
        <v>24</v>
      </c>
      <c r="C38" s="206">
        <f>B38/B44</f>
        <v>1</v>
      </c>
      <c r="D38" s="187"/>
      <c r="E38" s="193">
        <v>0.0</v>
      </c>
      <c r="F38" s="194">
        <f>E38/E44</f>
        <v>0</v>
      </c>
      <c r="G38" s="193">
        <v>0.0</v>
      </c>
      <c r="H38" s="194">
        <f>G38/G44</f>
        <v>0</v>
      </c>
      <c r="I38" s="193">
        <v>9.0</v>
      </c>
      <c r="J38" s="194">
        <f>I38/I44</f>
        <v>0.375</v>
      </c>
      <c r="K38" s="193">
        <v>9.0</v>
      </c>
      <c r="L38" s="194">
        <f>K38/K44</f>
        <v>0.375</v>
      </c>
      <c r="M38" s="193">
        <v>9.0</v>
      </c>
      <c r="N38" s="194">
        <f>M38/M44</f>
        <v>0.375</v>
      </c>
      <c r="O38" s="193">
        <v>11.0</v>
      </c>
      <c r="P38" s="194">
        <f>O38/O44</f>
        <v>0.4583333333</v>
      </c>
      <c r="Q38" s="193">
        <v>11.0</v>
      </c>
      <c r="R38" s="194">
        <f>Q38/Q44</f>
        <v>0.4583333333</v>
      </c>
      <c r="S38" s="193">
        <v>11.0</v>
      </c>
      <c r="T38" s="194">
        <f>S38/S44</f>
        <v>0.4583333333</v>
      </c>
      <c r="U38" s="193">
        <v>11.0</v>
      </c>
      <c r="V38" s="194">
        <f>U38/U44</f>
        <v>0.4583333333</v>
      </c>
      <c r="W38" s="193">
        <v>11.0</v>
      </c>
      <c r="X38" s="194">
        <f>W38/W44</f>
        <v>0.4583333333</v>
      </c>
      <c r="Y38" s="193">
        <v>11.0</v>
      </c>
      <c r="Z38" s="194">
        <f>Y38/Y44</f>
        <v>0.4583333333</v>
      </c>
      <c r="AA38" s="193">
        <v>11.0</v>
      </c>
      <c r="AB38" s="194">
        <f>AA38/AA44</f>
        <v>0.4583333333</v>
      </c>
      <c r="AC38" s="193">
        <v>11.0</v>
      </c>
      <c r="AD38" s="194">
        <f>AC38/AC44</f>
        <v>0.4583333333</v>
      </c>
      <c r="AE38" s="193">
        <v>11.0</v>
      </c>
      <c r="AF38" s="194">
        <f>AE38/AE44</f>
        <v>0.4583333333</v>
      </c>
      <c r="AG38" s="193">
        <v>19.0</v>
      </c>
      <c r="AH38" s="194">
        <f>AG38/AG44</f>
        <v>0.7916666667</v>
      </c>
      <c r="AI38" s="193">
        <v>23.0</v>
      </c>
      <c r="AJ38" s="194">
        <f>AI38/AI44</f>
        <v>0.9583333333</v>
      </c>
      <c r="AK38" s="193">
        <v>25.0</v>
      </c>
      <c r="AL38" s="194">
        <f>AK38/AK44</f>
        <v>1.041666667</v>
      </c>
      <c r="AM38" s="193">
        <v>26.0</v>
      </c>
      <c r="AN38" s="194">
        <f>AM38/AM44</f>
        <v>1.083333333</v>
      </c>
      <c r="AO38" s="193">
        <v>35.0</v>
      </c>
      <c r="AP38" s="194">
        <f>AO38/AO44</f>
        <v>1.458333333</v>
      </c>
      <c r="AQ38" s="193">
        <v>35.0</v>
      </c>
      <c r="AR38" s="194">
        <f>AQ38/AQ44</f>
        <v>1.458333333</v>
      </c>
      <c r="AS38" s="193">
        <v>35.0</v>
      </c>
      <c r="AT38" s="194">
        <f>AS38/AS44</f>
        <v>1.458333333</v>
      </c>
      <c r="AU38" s="193">
        <v>35.0</v>
      </c>
      <c r="AV38" s="194">
        <f>AU38/AU44</f>
        <v>1.458333333</v>
      </c>
      <c r="AW38" s="193">
        <v>35.0</v>
      </c>
      <c r="AX38" s="194">
        <f>AW38/AW44</f>
        <v>1.458333333</v>
      </c>
      <c r="AY38" s="193">
        <v>35.0</v>
      </c>
      <c r="AZ38" s="194">
        <f>AY38/AY44</f>
        <v>1.458333333</v>
      </c>
      <c r="BA38" s="193">
        <v>35.0</v>
      </c>
      <c r="BB38" s="194">
        <f>BA38/BA44</f>
        <v>1.458333333</v>
      </c>
      <c r="BC38" s="193">
        <v>35.0</v>
      </c>
      <c r="BD38" s="194">
        <f>BC38/BC44</f>
        <v>1.458333333</v>
      </c>
      <c r="BE38" s="193">
        <v>35.0</v>
      </c>
      <c r="BF38" s="194">
        <f>BE38/BE44</f>
        <v>1.458333333</v>
      </c>
      <c r="BG38" s="193">
        <v>35.0</v>
      </c>
      <c r="BH38" s="194">
        <f>BG38/BG44</f>
        <v>1.458333333</v>
      </c>
      <c r="BI38" s="193">
        <v>35.0</v>
      </c>
      <c r="BJ38" s="194">
        <f>BI38/BI44</f>
        <v>1.458333333</v>
      </c>
      <c r="BK38" s="193">
        <v>35.0</v>
      </c>
      <c r="BL38" s="194">
        <f>BK38/BK44</f>
        <v>1.458333333</v>
      </c>
      <c r="BM38" s="193"/>
      <c r="BN38" s="194">
        <f>BM38/BM44</f>
        <v>0</v>
      </c>
      <c r="BO38" s="193"/>
      <c r="BP38" s="194">
        <f>BO38/BO44</f>
        <v>0</v>
      </c>
    </row>
    <row r="39">
      <c r="A39" s="195" t="s">
        <v>5043</v>
      </c>
      <c r="B39" s="191">
        <f>COUNTIFS(Seeds!D:D,"=Ortografía+cast",Seeds!Y:Y,"=Estadística y probabilidad")+B40</f>
        <v>24</v>
      </c>
      <c r="C39" s="206">
        <f>B39/B44</f>
        <v>1</v>
      </c>
      <c r="D39" s="187"/>
      <c r="E39" s="193">
        <v>0.0</v>
      </c>
      <c r="F39" s="194">
        <f>E39/E44</f>
        <v>0</v>
      </c>
      <c r="G39" s="193">
        <v>0.0</v>
      </c>
      <c r="H39" s="194">
        <f>G39/G44</f>
        <v>0</v>
      </c>
      <c r="I39" s="193">
        <v>0.0</v>
      </c>
      <c r="J39" s="194">
        <f>I39/I44</f>
        <v>0</v>
      </c>
      <c r="K39" s="193">
        <v>0.0</v>
      </c>
      <c r="L39" s="194">
        <f>K39/K44</f>
        <v>0</v>
      </c>
      <c r="M39" s="193">
        <v>9.0</v>
      </c>
      <c r="N39" s="194">
        <f>M39/M44</f>
        <v>0.375</v>
      </c>
      <c r="O39" s="193">
        <v>11.0</v>
      </c>
      <c r="P39" s="194">
        <f>O39/O44</f>
        <v>0.4583333333</v>
      </c>
      <c r="Q39" s="193">
        <v>11.0</v>
      </c>
      <c r="R39" s="194">
        <f>Q39/Q44</f>
        <v>0.4583333333</v>
      </c>
      <c r="S39" s="193">
        <v>11.0</v>
      </c>
      <c r="T39" s="194">
        <f>S39/S44</f>
        <v>0.4583333333</v>
      </c>
      <c r="U39" s="193">
        <v>11.0</v>
      </c>
      <c r="V39" s="194">
        <f>U39/U44</f>
        <v>0.4583333333</v>
      </c>
      <c r="W39" s="193">
        <v>11.0</v>
      </c>
      <c r="X39" s="194">
        <f>W39/W44</f>
        <v>0.4583333333</v>
      </c>
      <c r="Y39" s="193">
        <v>11.0</v>
      </c>
      <c r="Z39" s="194">
        <f>Y39/Y44</f>
        <v>0.4583333333</v>
      </c>
      <c r="AA39" s="193">
        <v>11.0</v>
      </c>
      <c r="AB39" s="194">
        <f>AA39/AA44</f>
        <v>0.4583333333</v>
      </c>
      <c r="AC39" s="193">
        <v>11.0</v>
      </c>
      <c r="AD39" s="194">
        <f>AC39/AC44</f>
        <v>0.4583333333</v>
      </c>
      <c r="AE39" s="193">
        <v>11.0</v>
      </c>
      <c r="AF39" s="194">
        <f>AE39/AE44</f>
        <v>0.4583333333</v>
      </c>
      <c r="AG39" s="193">
        <v>11.0</v>
      </c>
      <c r="AH39" s="194">
        <f>AG39/AG44</f>
        <v>0.4583333333</v>
      </c>
      <c r="AI39" s="193">
        <v>11.0</v>
      </c>
      <c r="AJ39" s="194">
        <f>AI39/AI44</f>
        <v>0.4583333333</v>
      </c>
      <c r="AK39" s="193">
        <v>25.0</v>
      </c>
      <c r="AL39" s="194">
        <f>AK39/AK44</f>
        <v>1.041666667</v>
      </c>
      <c r="AM39" s="193">
        <v>26.0</v>
      </c>
      <c r="AN39" s="194">
        <f>AM39/AM44</f>
        <v>1.083333333</v>
      </c>
      <c r="AO39" s="193">
        <v>26.0</v>
      </c>
      <c r="AP39" s="194">
        <f>AO39/AO44</f>
        <v>1.083333333</v>
      </c>
      <c r="AQ39" s="193">
        <v>33.0</v>
      </c>
      <c r="AR39" s="194">
        <f>AQ39/AQ44</f>
        <v>1.375</v>
      </c>
      <c r="AS39" s="193">
        <v>33.0</v>
      </c>
      <c r="AT39" s="194">
        <f>AS39/AS44</f>
        <v>1.375</v>
      </c>
      <c r="AU39" s="193">
        <v>33.0</v>
      </c>
      <c r="AV39" s="194">
        <f>AU39/AU44</f>
        <v>1.375</v>
      </c>
      <c r="AW39" s="193">
        <v>33.0</v>
      </c>
      <c r="AX39" s="194">
        <f>AW39/AW44</f>
        <v>1.375</v>
      </c>
      <c r="AY39" s="193">
        <v>33.0</v>
      </c>
      <c r="AZ39" s="194">
        <f>AY39/AY44</f>
        <v>1.375</v>
      </c>
      <c r="BA39" s="193">
        <v>33.0</v>
      </c>
      <c r="BB39" s="194">
        <f>BA39/BA44</f>
        <v>1.375</v>
      </c>
      <c r="BC39" s="193">
        <v>33.0</v>
      </c>
      <c r="BD39" s="194">
        <f>BC39/BC44</f>
        <v>1.375</v>
      </c>
      <c r="BE39" s="193">
        <v>33.0</v>
      </c>
      <c r="BF39" s="194">
        <f>BE39/BE44</f>
        <v>1.375</v>
      </c>
      <c r="BG39" s="193">
        <v>33.0</v>
      </c>
      <c r="BH39" s="194">
        <f>BG39/BG44</f>
        <v>1.375</v>
      </c>
      <c r="BI39" s="193">
        <v>33.0</v>
      </c>
      <c r="BJ39" s="194">
        <f>BI39/BI44</f>
        <v>1.375</v>
      </c>
      <c r="BK39" s="193">
        <v>35.0</v>
      </c>
      <c r="BL39" s="194">
        <f>BK39/BK44</f>
        <v>1.458333333</v>
      </c>
      <c r="BM39" s="193"/>
      <c r="BN39" s="194">
        <f>BM39/BM44</f>
        <v>0</v>
      </c>
      <c r="BO39" s="193"/>
      <c r="BP39" s="194">
        <f>BO39/BO44</f>
        <v>0</v>
      </c>
    </row>
    <row r="40">
      <c r="A40" s="190" t="s">
        <v>5045</v>
      </c>
      <c r="B40" s="191">
        <f>COUNTIFS(Seeds!D:D,"=JSON sin imagen",Seeds!Y:Y,"=Estadística y probabilidad")+B41</f>
        <v>24</v>
      </c>
      <c r="C40" s="206">
        <f>B40/B44</f>
        <v>1</v>
      </c>
      <c r="D40" s="187"/>
      <c r="E40" s="193">
        <v>0.0</v>
      </c>
      <c r="F40" s="194">
        <f>E40/E44</f>
        <v>0</v>
      </c>
      <c r="G40" s="193">
        <v>0.0</v>
      </c>
      <c r="H40" s="194">
        <f>G40/G44</f>
        <v>0</v>
      </c>
      <c r="I40" s="193">
        <v>0.0</v>
      </c>
      <c r="J40" s="194">
        <f>I40/I44</f>
        <v>0</v>
      </c>
      <c r="K40" s="193">
        <v>0.0</v>
      </c>
      <c r="L40" s="194">
        <f>K40/K44</f>
        <v>0</v>
      </c>
      <c r="M40" s="193">
        <v>9.0</v>
      </c>
      <c r="N40" s="194">
        <f>M40/M44</f>
        <v>0.375</v>
      </c>
      <c r="O40" s="193">
        <v>9.0</v>
      </c>
      <c r="P40" s="194">
        <f>O40/O44</f>
        <v>0.375</v>
      </c>
      <c r="Q40" s="193">
        <v>9.0</v>
      </c>
      <c r="R40" s="194">
        <f>Q40/Q44</f>
        <v>0.375</v>
      </c>
      <c r="S40" s="193">
        <v>9.0</v>
      </c>
      <c r="T40" s="194">
        <f>S40/S44</f>
        <v>0.375</v>
      </c>
      <c r="U40" s="193">
        <v>9.0</v>
      </c>
      <c r="V40" s="194">
        <f>U40/U44</f>
        <v>0.375</v>
      </c>
      <c r="W40" s="193">
        <v>9.0</v>
      </c>
      <c r="X40" s="194">
        <f>W40/W44</f>
        <v>0.375</v>
      </c>
      <c r="Y40" s="193">
        <v>9.0</v>
      </c>
      <c r="Z40" s="194">
        <f>Y40/Y44</f>
        <v>0.375</v>
      </c>
      <c r="AA40" s="193">
        <v>9.0</v>
      </c>
      <c r="AB40" s="194">
        <f>AA40/AA44</f>
        <v>0.375</v>
      </c>
      <c r="AC40" s="193">
        <v>9.0</v>
      </c>
      <c r="AD40" s="194">
        <f>AC40/AC44</f>
        <v>0.375</v>
      </c>
      <c r="AE40" s="193">
        <v>11.0</v>
      </c>
      <c r="AF40" s="194">
        <f>AE40/AE44</f>
        <v>0.4583333333</v>
      </c>
      <c r="AG40" s="193">
        <v>11.0</v>
      </c>
      <c r="AH40" s="194">
        <f>AG40/AG44</f>
        <v>0.4583333333</v>
      </c>
      <c r="AI40" s="193">
        <v>11.0</v>
      </c>
      <c r="AJ40" s="194">
        <f>AI40/AI44</f>
        <v>0.4583333333</v>
      </c>
      <c r="AK40" s="193">
        <v>11.0</v>
      </c>
      <c r="AL40" s="194">
        <f>AK40/AK44</f>
        <v>0.4583333333</v>
      </c>
      <c r="AM40" s="193">
        <v>11.0</v>
      </c>
      <c r="AN40" s="194">
        <f>AM40/AM44</f>
        <v>0.4583333333</v>
      </c>
      <c r="AO40" s="193">
        <v>24.0</v>
      </c>
      <c r="AP40" s="194">
        <f>AO40/AO44</f>
        <v>1</v>
      </c>
      <c r="AQ40" s="193">
        <v>28.0</v>
      </c>
      <c r="AR40" s="194">
        <f>AQ40/AQ44</f>
        <v>1.166666667</v>
      </c>
      <c r="AS40" s="193">
        <v>28.0</v>
      </c>
      <c r="AT40" s="194">
        <f>AS40/AS44</f>
        <v>1.166666667</v>
      </c>
      <c r="AU40" s="193">
        <v>28.0</v>
      </c>
      <c r="AV40" s="194">
        <f>AU40/AU44</f>
        <v>1.166666667</v>
      </c>
      <c r="AW40" s="193">
        <v>28.0</v>
      </c>
      <c r="AX40" s="194">
        <f>AW40/AW44</f>
        <v>1.166666667</v>
      </c>
      <c r="AY40" s="193">
        <v>28.0</v>
      </c>
      <c r="AZ40" s="194">
        <f>AY40/AY44</f>
        <v>1.166666667</v>
      </c>
      <c r="BA40" s="193">
        <v>28.0</v>
      </c>
      <c r="BB40" s="194">
        <f>BA40/BA44</f>
        <v>1.166666667</v>
      </c>
      <c r="BC40" s="193">
        <v>28.0</v>
      </c>
      <c r="BD40" s="194">
        <f>BC40/BC44</f>
        <v>1.166666667</v>
      </c>
      <c r="BE40" s="193">
        <v>28.0</v>
      </c>
      <c r="BF40" s="194">
        <f>BE40/BE44</f>
        <v>1.166666667</v>
      </c>
      <c r="BG40" s="193">
        <v>33.0</v>
      </c>
      <c r="BH40" s="194">
        <f>BG40/BG44</f>
        <v>1.375</v>
      </c>
      <c r="BI40" s="193">
        <v>33.0</v>
      </c>
      <c r="BJ40" s="194">
        <f>BI40/BI44</f>
        <v>1.375</v>
      </c>
      <c r="BK40" s="193">
        <v>35.0</v>
      </c>
      <c r="BL40" s="194">
        <f>BK40/BK44</f>
        <v>1.458333333</v>
      </c>
      <c r="BM40" s="193"/>
      <c r="BN40" s="194">
        <f>BM40/BM44</f>
        <v>0</v>
      </c>
      <c r="BO40" s="193"/>
      <c r="BP40" s="194">
        <f>BO40/BO44</f>
        <v>0</v>
      </c>
    </row>
    <row r="41">
      <c r="A41" s="190" t="s">
        <v>5047</v>
      </c>
      <c r="B41" s="191">
        <f>COUNTIFS(Seeds!D:D,"=JSON con imagen",Seeds!Y:Y,"=Estadística y probabilidad")+B42</f>
        <v>24</v>
      </c>
      <c r="C41" s="206">
        <f>B41/B44</f>
        <v>1</v>
      </c>
      <c r="D41" s="187"/>
      <c r="E41" s="193">
        <v>0.0</v>
      </c>
      <c r="F41" s="194">
        <f>E41/E44</f>
        <v>0</v>
      </c>
      <c r="G41" s="193">
        <v>0.0</v>
      </c>
      <c r="H41" s="194">
        <f>G41/G44</f>
        <v>0</v>
      </c>
      <c r="I41" s="193">
        <v>0.0</v>
      </c>
      <c r="J41" s="194">
        <f>I41/I44</f>
        <v>0</v>
      </c>
      <c r="K41" s="193">
        <v>0.0</v>
      </c>
      <c r="L41" s="194">
        <f>K41/K44</f>
        <v>0</v>
      </c>
      <c r="M41" s="193">
        <v>9.0</v>
      </c>
      <c r="N41" s="194">
        <f>M41/M44</f>
        <v>0.375</v>
      </c>
      <c r="O41" s="193">
        <v>6.0</v>
      </c>
      <c r="P41" s="194">
        <f>O41/O44</f>
        <v>0.25</v>
      </c>
      <c r="Q41" s="193">
        <v>9.0</v>
      </c>
      <c r="R41" s="194">
        <f>Q41/Q44</f>
        <v>0.375</v>
      </c>
      <c r="S41" s="193">
        <v>9.0</v>
      </c>
      <c r="T41" s="194">
        <f>S41/S44</f>
        <v>0.375</v>
      </c>
      <c r="U41" s="193">
        <v>9.0</v>
      </c>
      <c r="V41" s="194">
        <f>U41/U44</f>
        <v>0.375</v>
      </c>
      <c r="W41" s="193">
        <v>9.0</v>
      </c>
      <c r="X41" s="194">
        <f>W41/W44</f>
        <v>0.375</v>
      </c>
      <c r="Y41" s="193">
        <v>9.0</v>
      </c>
      <c r="Z41" s="194">
        <f>Y41/Y44</f>
        <v>0.375</v>
      </c>
      <c r="AA41" s="193">
        <v>9.0</v>
      </c>
      <c r="AB41" s="194">
        <f>AA41/AA44</f>
        <v>0.375</v>
      </c>
      <c r="AC41" s="193">
        <v>9.0</v>
      </c>
      <c r="AD41" s="194">
        <f>AC41/AC44</f>
        <v>0.375</v>
      </c>
      <c r="AE41" s="193">
        <v>11.0</v>
      </c>
      <c r="AF41" s="194">
        <f>AE41/AE44</f>
        <v>0.4583333333</v>
      </c>
      <c r="AG41" s="193">
        <v>11.0</v>
      </c>
      <c r="AH41" s="194">
        <f>AG41/AG44</f>
        <v>0.4583333333</v>
      </c>
      <c r="AI41" s="193">
        <v>11.0</v>
      </c>
      <c r="AJ41" s="194">
        <f>AI41/AI44</f>
        <v>0.4583333333</v>
      </c>
      <c r="AK41" s="193">
        <v>11.0</v>
      </c>
      <c r="AL41" s="194">
        <f>AK41/AK44</f>
        <v>0.4583333333</v>
      </c>
      <c r="AM41" s="193">
        <v>11.0</v>
      </c>
      <c r="AN41" s="194">
        <f>AM41/AM44</f>
        <v>0.4583333333</v>
      </c>
      <c r="AO41" s="193">
        <v>23.0</v>
      </c>
      <c r="AP41" s="194">
        <f>AO41/AO44</f>
        <v>0.9583333333</v>
      </c>
      <c r="AQ41" s="193">
        <v>28.0</v>
      </c>
      <c r="AR41" s="194">
        <f>AQ41/AQ44</f>
        <v>1.166666667</v>
      </c>
      <c r="AS41" s="193">
        <v>28.0</v>
      </c>
      <c r="AT41" s="194">
        <f>AS41/AS44</f>
        <v>1.166666667</v>
      </c>
      <c r="AU41" s="193">
        <v>28.0</v>
      </c>
      <c r="AV41" s="194">
        <f>AU41/AU44</f>
        <v>1.166666667</v>
      </c>
      <c r="AW41" s="193">
        <v>28.0</v>
      </c>
      <c r="AX41" s="194">
        <f>AW41/AW44</f>
        <v>1.166666667</v>
      </c>
      <c r="AY41" s="193">
        <v>28.0</v>
      </c>
      <c r="AZ41" s="194">
        <f>AY41/AY44</f>
        <v>1.166666667</v>
      </c>
      <c r="BA41" s="193">
        <v>28.0</v>
      </c>
      <c r="BB41" s="194">
        <f>BA41/BA44</f>
        <v>1.166666667</v>
      </c>
      <c r="BC41" s="193">
        <v>28.0</v>
      </c>
      <c r="BD41" s="194">
        <f>BC41/BC44</f>
        <v>1.166666667</v>
      </c>
      <c r="BE41" s="193">
        <v>28.0</v>
      </c>
      <c r="BF41" s="194">
        <f>BE41/BE44</f>
        <v>1.166666667</v>
      </c>
      <c r="BG41" s="193">
        <v>33.0</v>
      </c>
      <c r="BH41" s="194">
        <f>BG41/BG44</f>
        <v>1.375</v>
      </c>
      <c r="BI41" s="193">
        <v>33.0</v>
      </c>
      <c r="BJ41" s="194">
        <f>BI41/BI44</f>
        <v>1.375</v>
      </c>
      <c r="BK41" s="193">
        <v>35.0</v>
      </c>
      <c r="BL41" s="194">
        <f>BK41/BK44</f>
        <v>1.458333333</v>
      </c>
      <c r="BM41" s="193"/>
      <c r="BN41" s="194">
        <f>BM41/BM44</f>
        <v>0</v>
      </c>
      <c r="BO41" s="193"/>
      <c r="BP41" s="194">
        <f>BO41/BO44</f>
        <v>0</v>
      </c>
    </row>
    <row r="42">
      <c r="A42" s="190" t="s">
        <v>36</v>
      </c>
      <c r="B42" s="191">
        <f>COUNTIFS(Seeds!D:D,"=JSON revisado",Seeds!Y:Y,"=Estadística y probabilidad")</f>
        <v>24</v>
      </c>
      <c r="C42" s="206">
        <f>B42/B44</f>
        <v>1</v>
      </c>
      <c r="D42" s="187"/>
      <c r="E42" s="193">
        <v>0.0</v>
      </c>
      <c r="F42" s="194">
        <f>E42/E44</f>
        <v>0</v>
      </c>
      <c r="G42" s="193">
        <v>0.0</v>
      </c>
      <c r="H42" s="194">
        <f>G42/G44</f>
        <v>0</v>
      </c>
      <c r="I42" s="193">
        <v>0.0</v>
      </c>
      <c r="J42" s="194">
        <f>I42/I44</f>
        <v>0</v>
      </c>
      <c r="K42" s="193">
        <v>0.0</v>
      </c>
      <c r="L42" s="194">
        <f>K42/K44</f>
        <v>0</v>
      </c>
      <c r="M42" s="193">
        <v>0.0</v>
      </c>
      <c r="N42" s="194">
        <f>M42/M44</f>
        <v>0</v>
      </c>
      <c r="O42" s="193">
        <v>6.0</v>
      </c>
      <c r="P42" s="194">
        <f>O42/O44</f>
        <v>0.25</v>
      </c>
      <c r="Q42" s="193">
        <v>6.0</v>
      </c>
      <c r="R42" s="194">
        <f>Q42/Q44</f>
        <v>0.25</v>
      </c>
      <c r="S42" s="193">
        <v>6.0</v>
      </c>
      <c r="T42" s="194">
        <f>S42/S44</f>
        <v>0.25</v>
      </c>
      <c r="U42" s="193">
        <v>6.0</v>
      </c>
      <c r="V42" s="194">
        <f>U42/U44</f>
        <v>0.25</v>
      </c>
      <c r="W42" s="193">
        <v>6.0</v>
      </c>
      <c r="X42" s="194">
        <f>W42/W44</f>
        <v>0.25</v>
      </c>
      <c r="Y42" s="193">
        <v>6.0</v>
      </c>
      <c r="Z42" s="194">
        <f>Y42/Y44</f>
        <v>0.25</v>
      </c>
      <c r="AA42" s="193">
        <v>6.0</v>
      </c>
      <c r="AB42" s="194">
        <f>AA42/AA44</f>
        <v>0.25</v>
      </c>
      <c r="AC42" s="193">
        <v>6.0</v>
      </c>
      <c r="AD42" s="194">
        <f>AC42/AC44</f>
        <v>0.25</v>
      </c>
      <c r="AE42" s="193">
        <v>6.0</v>
      </c>
      <c r="AF42" s="194">
        <f>AE42/AE44</f>
        <v>0.25</v>
      </c>
      <c r="AG42" s="193">
        <v>6.0</v>
      </c>
      <c r="AH42" s="194">
        <f>AG42/AG44</f>
        <v>0.25</v>
      </c>
      <c r="AI42" s="193">
        <v>6.0</v>
      </c>
      <c r="AJ42" s="194">
        <f>AI42/AI44</f>
        <v>0.25</v>
      </c>
      <c r="AK42" s="193">
        <v>6.0</v>
      </c>
      <c r="AL42" s="194">
        <f>AK42/AK44</f>
        <v>0.25</v>
      </c>
      <c r="AM42" s="193">
        <v>6.0</v>
      </c>
      <c r="AN42" s="194">
        <f>AM42/AM44</f>
        <v>0.25</v>
      </c>
      <c r="AO42" s="193">
        <v>9.0</v>
      </c>
      <c r="AP42" s="194">
        <f>AO42/AO44</f>
        <v>0.375</v>
      </c>
      <c r="AQ42" s="193">
        <v>18.0</v>
      </c>
      <c r="AR42" s="194">
        <f>AQ42/AQ44</f>
        <v>0.75</v>
      </c>
      <c r="AS42" s="193">
        <v>21.0</v>
      </c>
      <c r="AT42" s="194">
        <f>AS42/AS44</f>
        <v>0.875</v>
      </c>
      <c r="AU42" s="193">
        <v>28.0</v>
      </c>
      <c r="AV42" s="194">
        <f>AU42/AU44</f>
        <v>1.166666667</v>
      </c>
      <c r="AW42" s="193">
        <v>28.0</v>
      </c>
      <c r="AX42" s="194">
        <f>AW42/AW44</f>
        <v>1.166666667</v>
      </c>
      <c r="AY42" s="193">
        <v>28.0</v>
      </c>
      <c r="AZ42" s="194">
        <f>AY42/AY44</f>
        <v>1.166666667</v>
      </c>
      <c r="BA42" s="193">
        <v>28.0</v>
      </c>
      <c r="BB42" s="194">
        <f>BA42/BA44</f>
        <v>1.166666667</v>
      </c>
      <c r="BC42" s="193">
        <v>28.0</v>
      </c>
      <c r="BD42" s="194">
        <f>BC42/BC44</f>
        <v>1.166666667</v>
      </c>
      <c r="BE42" s="193">
        <v>28.0</v>
      </c>
      <c r="BF42" s="194">
        <f>BE42/BE44</f>
        <v>1.166666667</v>
      </c>
      <c r="BG42" s="193">
        <v>33.0</v>
      </c>
      <c r="BH42" s="194">
        <f>BG42/BG44</f>
        <v>1.375</v>
      </c>
      <c r="BI42" s="193">
        <v>33.0</v>
      </c>
      <c r="BJ42" s="194">
        <f>BI42/BI44</f>
        <v>1.375</v>
      </c>
      <c r="BK42" s="193">
        <v>33.0</v>
      </c>
      <c r="BL42" s="194">
        <f>BK42/BK44</f>
        <v>1.375</v>
      </c>
      <c r="BM42" s="193"/>
      <c r="BN42" s="194">
        <f>BM42/BM44</f>
        <v>0</v>
      </c>
      <c r="BO42" s="193"/>
      <c r="BP42" s="194">
        <f>BO42/BO44</f>
        <v>0</v>
      </c>
    </row>
    <row r="43">
      <c r="A43" s="197" t="s">
        <v>5061</v>
      </c>
      <c r="B43" s="191">
        <f>COUNTIFS(Seeds!E:E,"=Sí",Seeds!Y:Y,"=Estadística y probabilidad")</f>
        <v>0</v>
      </c>
      <c r="C43" s="206">
        <f>B43/B44</f>
        <v>0</v>
      </c>
      <c r="D43" s="187"/>
      <c r="E43" s="193">
        <v>0.0</v>
      </c>
      <c r="F43" s="194">
        <f>E43/E44</f>
        <v>0</v>
      </c>
      <c r="G43" s="193">
        <v>0.0</v>
      </c>
      <c r="H43" s="194">
        <f>G43/G44</f>
        <v>0</v>
      </c>
      <c r="I43" s="193">
        <v>0.0</v>
      </c>
      <c r="J43" s="194">
        <f>I43/I44</f>
        <v>0</v>
      </c>
      <c r="K43" s="193">
        <v>0.0</v>
      </c>
      <c r="L43" s="194">
        <f>K43/K44</f>
        <v>0</v>
      </c>
      <c r="M43" s="193">
        <v>0.0</v>
      </c>
      <c r="N43" s="194">
        <f>M43/M44</f>
        <v>0</v>
      </c>
      <c r="O43" s="193">
        <v>0.0</v>
      </c>
      <c r="P43" s="194">
        <f>O43/O44</f>
        <v>0</v>
      </c>
      <c r="Q43" s="193">
        <v>0.0</v>
      </c>
      <c r="R43" s="194">
        <f>Q43/Q44</f>
        <v>0</v>
      </c>
      <c r="S43" s="193">
        <v>0.0</v>
      </c>
      <c r="T43" s="194">
        <f>S43/S44</f>
        <v>0</v>
      </c>
      <c r="U43" s="193">
        <v>0.0</v>
      </c>
      <c r="V43" s="194">
        <f>U43/U44</f>
        <v>0</v>
      </c>
      <c r="W43" s="193">
        <v>0.0</v>
      </c>
      <c r="X43" s="194">
        <f>W43/W44</f>
        <v>0</v>
      </c>
      <c r="Y43" s="193">
        <v>0.0</v>
      </c>
      <c r="Z43" s="194">
        <f>Y43/Y44</f>
        <v>0</v>
      </c>
      <c r="AA43" s="193">
        <v>0.0</v>
      </c>
      <c r="AB43" s="194">
        <f>AA43/AA44</f>
        <v>0</v>
      </c>
      <c r="AC43" s="193">
        <v>0.0</v>
      </c>
      <c r="AD43" s="194">
        <f>AC43/AC44</f>
        <v>0</v>
      </c>
      <c r="AE43" s="193">
        <v>0.0</v>
      </c>
      <c r="AF43" s="194">
        <f>AE43/AE44</f>
        <v>0</v>
      </c>
      <c r="AG43" s="193">
        <v>0.0</v>
      </c>
      <c r="AH43" s="194">
        <f>AG43/AG44</f>
        <v>0</v>
      </c>
      <c r="AI43" s="193">
        <v>0.0</v>
      </c>
      <c r="AJ43" s="194">
        <f>AI43/AI44</f>
        <v>0</v>
      </c>
      <c r="AK43" s="193">
        <v>0.0</v>
      </c>
      <c r="AL43" s="194">
        <f>AK43/AK44</f>
        <v>0</v>
      </c>
      <c r="AM43" s="193">
        <v>0.0</v>
      </c>
      <c r="AN43" s="194">
        <f>AM43/AM44</f>
        <v>0</v>
      </c>
      <c r="AO43" s="193">
        <v>0.0</v>
      </c>
      <c r="AP43" s="194">
        <f>AO43/AO44</f>
        <v>0</v>
      </c>
      <c r="AQ43" s="193">
        <v>0.0</v>
      </c>
      <c r="AR43" s="194">
        <f>AQ43/AQ44</f>
        <v>0</v>
      </c>
      <c r="AS43" s="193">
        <v>0.0</v>
      </c>
      <c r="AT43" s="194">
        <f>AS43/AS44</f>
        <v>0</v>
      </c>
      <c r="AU43" s="193">
        <v>0.0</v>
      </c>
      <c r="AV43" s="194">
        <f>AU43/AU44</f>
        <v>0</v>
      </c>
      <c r="AW43" s="193">
        <v>0.0</v>
      </c>
      <c r="AX43" s="194">
        <f>AW43/AW44</f>
        <v>0</v>
      </c>
      <c r="AY43" s="193">
        <v>0.0</v>
      </c>
      <c r="AZ43" s="194">
        <f>AY43/AY44</f>
        <v>0</v>
      </c>
      <c r="BA43" s="193">
        <v>0.0</v>
      </c>
      <c r="BB43" s="194">
        <f>BA43/BA44</f>
        <v>0</v>
      </c>
      <c r="BC43" s="193">
        <v>0.0</v>
      </c>
      <c r="BD43" s="194">
        <f>BC43/BC44</f>
        <v>0</v>
      </c>
      <c r="BE43" s="193">
        <v>0.0</v>
      </c>
      <c r="BF43" s="194">
        <f>BE43/BE44</f>
        <v>0</v>
      </c>
      <c r="BG43" s="193">
        <v>0.0</v>
      </c>
      <c r="BH43" s="194">
        <f>BG43/BG44</f>
        <v>0</v>
      </c>
      <c r="BI43" s="193">
        <v>0.0</v>
      </c>
      <c r="BJ43" s="194">
        <f>BI43/BI44</f>
        <v>0</v>
      </c>
      <c r="BK43" s="193">
        <v>0.0</v>
      </c>
      <c r="BL43" s="194">
        <f>BK43/BK44</f>
        <v>0</v>
      </c>
      <c r="BM43" s="193"/>
      <c r="BN43" s="194">
        <f>BM43/BM44</f>
        <v>0</v>
      </c>
      <c r="BO43" s="193"/>
      <c r="BP43" s="194">
        <f>BO43/BO44</f>
        <v>0</v>
      </c>
    </row>
    <row r="44">
      <c r="A44" s="197" t="s">
        <v>280</v>
      </c>
      <c r="B44" s="191">
        <f>COUNTIFS(Seeds!Y:Y,"=Estadística y probabilidad")-COUNTIFS(Seeds!Y:Y,"=Estadística y probabilidad",Seeds!D:D,"=No hacer")</f>
        <v>24</v>
      </c>
      <c r="C44" s="198">
        <f>SUM(C38:C42)/5</f>
        <v>1</v>
      </c>
      <c r="D44" s="187"/>
      <c r="E44" s="199">
        <f>B44</f>
        <v>24</v>
      </c>
      <c r="F44" s="208"/>
      <c r="G44" s="199">
        <f>B44</f>
        <v>24</v>
      </c>
      <c r="H44" s="208"/>
      <c r="I44" s="199">
        <f>B44</f>
        <v>24</v>
      </c>
      <c r="J44" s="208"/>
      <c r="K44" s="199">
        <f>B44</f>
        <v>24</v>
      </c>
      <c r="L44" s="208"/>
      <c r="M44" s="199">
        <f>B44</f>
        <v>24</v>
      </c>
      <c r="N44" s="208"/>
      <c r="O44" s="199">
        <f>B44</f>
        <v>24</v>
      </c>
      <c r="P44" s="208"/>
      <c r="Q44" s="199">
        <f>B44</f>
        <v>24</v>
      </c>
      <c r="R44" s="208"/>
      <c r="S44" s="199">
        <f>B44</f>
        <v>24</v>
      </c>
      <c r="T44" s="209"/>
      <c r="U44" s="199">
        <f>B44</f>
        <v>24</v>
      </c>
      <c r="V44" s="209"/>
      <c r="W44" s="199">
        <f>B44</f>
        <v>24</v>
      </c>
      <c r="X44" s="209"/>
      <c r="Y44" s="199">
        <f>B44</f>
        <v>24</v>
      </c>
      <c r="Z44" s="209"/>
      <c r="AA44" s="199">
        <f>B44</f>
        <v>24</v>
      </c>
      <c r="AB44" s="200">
        <f>SUM(AB38:AB42)/5</f>
        <v>0.3833333333</v>
      </c>
      <c r="AC44" s="199">
        <f>B44</f>
        <v>24</v>
      </c>
      <c r="AD44" s="200">
        <f>SUM(AD38:AD42)/5</f>
        <v>0.3833333333</v>
      </c>
      <c r="AE44" s="199">
        <f>B44</f>
        <v>24</v>
      </c>
      <c r="AF44" s="200">
        <f>SUM(AF38:AF42)/5</f>
        <v>0.4166666667</v>
      </c>
      <c r="AG44" s="199">
        <f>B44</f>
        <v>24</v>
      </c>
      <c r="AH44" s="200">
        <f>SUM(AH38:AH42)/5</f>
        <v>0.4833333333</v>
      </c>
      <c r="AI44" s="199">
        <f>B44</f>
        <v>24</v>
      </c>
      <c r="AJ44" s="200">
        <f>SUM(AJ38:AJ42)/5</f>
        <v>0.5166666667</v>
      </c>
      <c r="AK44" s="199">
        <f>B44</f>
        <v>24</v>
      </c>
      <c r="AL44" s="200">
        <f>SUM(AL38:AL42)/5</f>
        <v>0.65</v>
      </c>
      <c r="AM44" s="199">
        <f>B44</f>
        <v>24</v>
      </c>
      <c r="AN44" s="200">
        <f>SUM(AN38:AN42)/5</f>
        <v>0.6666666667</v>
      </c>
      <c r="AO44" s="199">
        <f>B44</f>
        <v>24</v>
      </c>
      <c r="AP44" s="200">
        <f>SUM(AP38:AP42)/5</f>
        <v>0.975</v>
      </c>
      <c r="AQ44" s="199">
        <f>B44</f>
        <v>24</v>
      </c>
      <c r="AR44" s="200">
        <f>SUM(AR38:AR42)/5</f>
        <v>1.183333333</v>
      </c>
      <c r="AS44" s="199">
        <f>B44</f>
        <v>24</v>
      </c>
      <c r="AT44" s="200">
        <f>SUM(AT38:AT42)/5</f>
        <v>1.208333333</v>
      </c>
      <c r="AU44" s="199">
        <f>B44</f>
        <v>24</v>
      </c>
      <c r="AV44" s="200">
        <f>SUM(AV38:AV42)/5</f>
        <v>1.266666667</v>
      </c>
      <c r="AW44" s="199">
        <f>B44</f>
        <v>24</v>
      </c>
      <c r="AX44" s="200">
        <f>SUM(AX38:AX42)/5</f>
        <v>1.266666667</v>
      </c>
      <c r="AY44" s="199">
        <f>B44</f>
        <v>24</v>
      </c>
      <c r="AZ44" s="200">
        <f>SUM(AZ38:AZ42)/5</f>
        <v>1.266666667</v>
      </c>
      <c r="BA44" s="199">
        <f>B44</f>
        <v>24</v>
      </c>
      <c r="BB44" s="200">
        <f>SUM(BB38:BB42)/5</f>
        <v>1.266666667</v>
      </c>
      <c r="BC44" s="199">
        <f>B44</f>
        <v>24</v>
      </c>
      <c r="BD44" s="200">
        <f>SUM(BD38:BD42)/5</f>
        <v>1.266666667</v>
      </c>
      <c r="BE44" s="199">
        <f>B44</f>
        <v>24</v>
      </c>
      <c r="BF44" s="200">
        <f>SUM(BF38:BF42)/5</f>
        <v>1.266666667</v>
      </c>
      <c r="BG44" s="199">
        <f>B44</f>
        <v>24</v>
      </c>
      <c r="BH44" s="200">
        <f>SUM(BH38:BH42)/5</f>
        <v>1.391666667</v>
      </c>
      <c r="BI44" s="199">
        <f>B44</f>
        <v>24</v>
      </c>
      <c r="BJ44" s="200">
        <f>SUM(BJ38:BJ42)/5</f>
        <v>1.391666667</v>
      </c>
      <c r="BK44" s="199">
        <f>B44</f>
        <v>24</v>
      </c>
      <c r="BL44" s="200">
        <f>SUM(BL38:BL42)/5</f>
        <v>1.441666667</v>
      </c>
      <c r="BM44" s="199">
        <f>B44</f>
        <v>24</v>
      </c>
      <c r="BN44" s="200">
        <f>SUM(BN38:BN42)/5</f>
        <v>0</v>
      </c>
      <c r="BO44" s="199">
        <f>B44</f>
        <v>24</v>
      </c>
      <c r="BP44" s="200">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16"/>
      <c r="B1" s="217"/>
      <c r="C1" s="218" t="s">
        <v>35</v>
      </c>
      <c r="D1" s="218" t="s">
        <v>50</v>
      </c>
      <c r="E1" s="219" t="s">
        <v>68</v>
      </c>
      <c r="F1" s="219" t="s">
        <v>280</v>
      </c>
    </row>
    <row r="2">
      <c r="A2" s="220" t="s">
        <v>5062</v>
      </c>
      <c r="B2" s="221" t="s">
        <v>5063</v>
      </c>
      <c r="C2" s="222" t="str">
        <f>COUNTIFS(Seeds!C:C,"=Identificar",#REF!,"*ct-chart*",#REF!,"*bar*")</f>
        <v>#VALUE!</v>
      </c>
      <c r="D2" s="222" t="str">
        <f>COUNTIFS(Seeds!C:C,"=Evocar",#REF!,"=*ct-chart*",#REF!,"*bar*")</f>
        <v>#VALUE!</v>
      </c>
      <c r="E2" s="222" t="str">
        <f>COUNTIFS(Seeds!C:C,"=Aplicar",#REF!,"=*ct-chart*",#REF!,"*bar*")</f>
        <v>#VALUE!</v>
      </c>
      <c r="F2" s="222" t="str">
        <f t="shared" ref="F2:F20" si="1">SUM(C2:E2)</f>
        <v>#VALUE!</v>
      </c>
    </row>
    <row r="3">
      <c r="A3" s="220" t="s">
        <v>5064</v>
      </c>
      <c r="B3" s="223" t="s">
        <v>5065</v>
      </c>
      <c r="C3" s="222" t="str">
        <f>COUNTIFS(Seeds!C:C,"=Identificar",#REF!,"*ct-chart*",#REF!,"*line*")</f>
        <v>#VALUE!</v>
      </c>
      <c r="D3" s="222" t="str">
        <f>COUNTIFS(Seeds!C:C,"=Evocar",#REF!,"=*ct-chart*",#REF!,"*line*")</f>
        <v>#VALUE!</v>
      </c>
      <c r="E3" s="222" t="str">
        <f>COUNTIFS(Seeds!C:C,"=Aplicar",#REF!,"=*ct-chart*",#REF!,"*line*")</f>
        <v>#VALUE!</v>
      </c>
      <c r="F3" s="222" t="str">
        <f t="shared" si="1"/>
        <v>#VALUE!</v>
      </c>
    </row>
    <row r="4">
      <c r="A4" s="220" t="s">
        <v>5066</v>
      </c>
      <c r="B4" s="221" t="s">
        <v>5067</v>
      </c>
      <c r="C4" s="222" t="str">
        <f>COUNTIFS(Seeds!C:C,"=Identificar",#REF!,"*ct-chart*",#REF!,"*pie*")</f>
        <v>#VALUE!</v>
      </c>
      <c r="D4" s="222" t="str">
        <f>COUNTIFS(Seeds!C:C,"=Evocar",#REF!,"=*ct-chart*",#REF!,"*pie*")</f>
        <v>#VALUE!</v>
      </c>
      <c r="E4" s="222" t="str">
        <f>COUNTIFS(Seeds!C:C,"=Aplicar",#REF!,"=*ct-chart*",#REF!,"*pie*")</f>
        <v>#VALUE!</v>
      </c>
      <c r="F4" s="222" t="str">
        <f t="shared" si="1"/>
        <v>#VALUE!</v>
      </c>
    </row>
    <row r="5">
      <c r="A5" s="220" t="s">
        <v>5068</v>
      </c>
      <c r="B5" s="221" t="s">
        <v>5069</v>
      </c>
      <c r="C5" s="222" t="str">
        <f>COUNTIFS(Seeds!C:C,"=Identificar",#REF!,"*Choice matrix – inline*")</f>
        <v>#VALUE!</v>
      </c>
      <c r="D5" s="222" t="str">
        <f>COUNTIFS(Seeds!C:C,"=Evocar",#REF!,"=*Choice matrix – inline*")</f>
        <v>#VALUE!</v>
      </c>
      <c r="E5" s="222" t="str">
        <f>COUNTIFS(Seeds!C:C,"=Aplicar",#REF!,"=*Choice matrix – inline*")</f>
        <v>#VALUE!</v>
      </c>
      <c r="F5" s="222" t="str">
        <f t="shared" si="1"/>
        <v>#VALUE!</v>
      </c>
    </row>
    <row r="6">
      <c r="A6" s="220" t="s">
        <v>5070</v>
      </c>
      <c r="B6" s="221" t="s">
        <v>3052</v>
      </c>
      <c r="C6" s="222" t="str">
        <f>COUNTIFS(Seeds!C:C,"=Identificar",#REF!,"*clock*")</f>
        <v>#VALUE!</v>
      </c>
      <c r="D6" s="222" t="str">
        <f>COUNTIFS(Seeds!C:C,"=Evocar",#REF!,"=*clock*")</f>
        <v>#VALUE!</v>
      </c>
      <c r="E6" s="222" t="str">
        <f>COUNTIFS(Seeds!C:C,"=Aplicar",#REF!,"=*clock*")</f>
        <v>#VALUE!</v>
      </c>
      <c r="F6" s="222" t="str">
        <f t="shared" si="1"/>
        <v>#VALUE!</v>
      </c>
    </row>
    <row r="7">
      <c r="A7" s="220" t="s">
        <v>5071</v>
      </c>
      <c r="B7" s="221" t="s">
        <v>456</v>
      </c>
      <c r="C7" s="222" t="str">
        <f>COUNTIFS(Seeds!C:C,"=Identificar",#REF!,"*Cloze with drag &amp; drop*",#REF!,"*calculateoperation*")</f>
        <v>#VALUE!</v>
      </c>
      <c r="D7" s="222" t="str">
        <f>COUNTIFS(Seeds!C:C,"=Evocar",#REF!,"=*Cloze with drag &amp; drop*",#REF!,"*calculateoperation*")</f>
        <v>#VALUE!</v>
      </c>
      <c r="E7" s="222" t="str">
        <f>COUNTIFS(Seeds!C:C,"=Aplicar",#REF!,"=*Cloze with drag &amp; drop*",#REF!,"*calculateoperation*")</f>
        <v>#VALUE!</v>
      </c>
      <c r="F7" s="222" t="str">
        <f t="shared" si="1"/>
        <v>#VALUE!</v>
      </c>
    </row>
    <row r="8">
      <c r="A8" s="220" t="s">
        <v>5072</v>
      </c>
      <c r="B8" s="221" t="s">
        <v>1198</v>
      </c>
      <c r="C8" s="222" t="str">
        <f>COUNTIFS(Seeds!C:C,"=Identificar",#REF!,"*Cloze with drop down*")</f>
        <v>#VALUE!</v>
      </c>
      <c r="D8" s="222" t="str">
        <f>COUNTIFS(Seeds!C:C,"=Evocar",#REF!,"=*Cloze with drop down*")</f>
        <v>#VALUE!</v>
      </c>
      <c r="E8" s="222" t="str">
        <f>COUNTIFS(Seeds!C:C,"=Aplicar",#REF!,"=*Cloze with drop down*")</f>
        <v>#VALUE!</v>
      </c>
      <c r="F8" s="222" t="str">
        <f t="shared" si="1"/>
        <v>#VALUE!</v>
      </c>
    </row>
    <row r="9">
      <c r="A9" s="220" t="s">
        <v>52</v>
      </c>
      <c r="B9" s="221" t="s">
        <v>52</v>
      </c>
      <c r="C9" s="222" t="str">
        <f>COUNTIFS(Seeds!C:C,"=Identificar",#REF!,"*Cloze with text*")</f>
        <v>#VALUE!</v>
      </c>
      <c r="D9" s="222" t="str">
        <f>COUNTIFS(Seeds!C:C,"=Evocar",#REF!,"=*Cloze with text*")</f>
        <v>#VALUE!</v>
      </c>
      <c r="E9" s="222" t="str">
        <f>COUNTIFS(Seeds!C:C,"=Aplicar",#REF!,"=*Cloze with text*")</f>
        <v>#VALUE!</v>
      </c>
      <c r="F9" s="222" t="str">
        <f t="shared" si="1"/>
        <v>#VALUE!</v>
      </c>
    </row>
    <row r="10">
      <c r="A10" s="220" t="s">
        <v>5073</v>
      </c>
      <c r="B10" s="221" t="s">
        <v>5074</v>
      </c>
      <c r="C10" s="222" t="str">
        <f>COUNTIFS(Seeds!C:C,"=Identificar",#REF!,"*counting*")</f>
        <v>#VALUE!</v>
      </c>
      <c r="D10" s="222" t="str">
        <f>COUNTIFS(Seeds!C:C,"=Evocar",#REF!,"=*counting*")</f>
        <v>#VALUE!</v>
      </c>
      <c r="E10" s="222" t="str">
        <f>COUNTIFS(Seeds!C:C,"=Aplicar",#REF!,"=*counting*")</f>
        <v>#VALUE!</v>
      </c>
      <c r="F10" s="222" t="str">
        <f t="shared" si="1"/>
        <v>#VALUE!</v>
      </c>
    </row>
    <row r="11">
      <c r="A11" s="220" t="s">
        <v>5075</v>
      </c>
      <c r="B11" s="221" t="s">
        <v>5076</v>
      </c>
      <c r="C11" s="222" t="str">
        <f>COUNTIFS(Seeds!C:C,"=Identificar",#REF!,"*equivLiteral*")</f>
        <v>#VALUE!</v>
      </c>
      <c r="D11" s="222" t="str">
        <f>COUNTIFS(Seeds!C:C,"=Evocar",#REF!,"=*equivLiteral*")</f>
        <v>#VALUE!</v>
      </c>
      <c r="E11" s="222" t="str">
        <f>COUNTIFS(Seeds!C:C,"=Aplicar",#REF!,"=*equivLiteral*")</f>
        <v>#VALUE!</v>
      </c>
      <c r="F11" s="222" t="str">
        <f t="shared" si="1"/>
        <v>#VALUE!</v>
      </c>
    </row>
    <row r="12">
      <c r="A12" s="220" t="s">
        <v>5077</v>
      </c>
      <c r="B12" s="221" t="s">
        <v>5078</v>
      </c>
      <c r="C12" s="222" t="str">
        <f>COUNTIFS(Seeds!C:C,"=Identificar",#REF!,"*equivSymbolic*")</f>
        <v>#VALUE!</v>
      </c>
      <c r="D12" s="222" t="str">
        <f>COUNTIFS(Seeds!C:C,"=Evocar",#REF!,"=*equivSymbolic*")</f>
        <v>#VALUE!</v>
      </c>
      <c r="E12" s="222" t="str">
        <f>COUNTIFS(Seeds!C:C,"=Aplicar",#REF!,"=*equivSymbolic*")</f>
        <v>#VALUE!</v>
      </c>
      <c r="F12" s="222" t="str">
        <f t="shared" si="1"/>
        <v>#VALUE!</v>
      </c>
    </row>
    <row r="13">
      <c r="A13" s="220" t="s">
        <v>5079</v>
      </c>
      <c r="B13" s="221" t="s">
        <v>5080</v>
      </c>
      <c r="C13" s="222" t="str">
        <f>COUNTIFS(Seeds!C:C,"=Identificar",#REF!,"*labelImage*")</f>
        <v>#VALUE!</v>
      </c>
      <c r="D13" s="222" t="str">
        <f>COUNTIFS(Seeds!C:C,"=Evocar",#REF!,"=*labelImage*")</f>
        <v>#VALUE!</v>
      </c>
      <c r="E13" s="222" t="str">
        <f>COUNTIFS(Seeds!C:C,"=Aplicar",#REF!,"=*labelImage*")</f>
        <v>#VALUE!</v>
      </c>
      <c r="F13" s="222" t="str">
        <f t="shared" si="1"/>
        <v>#VALUE!</v>
      </c>
    </row>
    <row r="14">
      <c r="A14" s="220" t="s">
        <v>5081</v>
      </c>
      <c r="B14" s="221" t="s">
        <v>5081</v>
      </c>
      <c r="C14" s="222" t="str">
        <f>COUNTIFS(Seeds!C:C,"=Identificar",#REF!,"*Match list*")</f>
        <v>#VALUE!</v>
      </c>
      <c r="D14" s="222" t="str">
        <f>COUNTIFS(Seeds!C:C,"=Evocar",#REF!,"=*Match list*")</f>
        <v>#VALUE!</v>
      </c>
      <c r="E14" s="222" t="str">
        <f>COUNTIFS(Seeds!C:C,"=Aplicar",#REF!,"=*Match list*")</f>
        <v>#VALUE!</v>
      </c>
      <c r="F14" s="222" t="str">
        <f t="shared" si="1"/>
        <v>#VALUE!</v>
      </c>
    </row>
    <row r="15">
      <c r="A15" s="220" t="s">
        <v>5082</v>
      </c>
      <c r="B15" s="221" t="s">
        <v>2483</v>
      </c>
      <c r="C15" s="222" t="str">
        <f>COUNTIFS(Seeds!C:C,"=Identificar",#REF!,"*Multiple choice – multiple response*")</f>
        <v>#VALUE!</v>
      </c>
      <c r="D15" s="222" t="str">
        <f>COUNTIFS(Seeds!C:C,"=Evocar",#REF!,"=*Multiple choice – multiple response*")</f>
        <v>#VALUE!</v>
      </c>
      <c r="E15" s="222" t="str">
        <f>COUNTIFS(Seeds!C:C,"=Aplicar",#REF!,"=*Multiple choice – multiple response*")</f>
        <v>#VALUE!</v>
      </c>
      <c r="F15" s="222" t="str">
        <f t="shared" si="1"/>
        <v>#VALUE!</v>
      </c>
    </row>
    <row r="16">
      <c r="A16" s="220" t="s">
        <v>5083</v>
      </c>
      <c r="B16" s="221" t="s">
        <v>309</v>
      </c>
      <c r="C16" s="222" t="str">
        <f>COUNTIFS(Seeds!C:C,"=Identificar",#REF!,"*Multiple choice – standard*")</f>
        <v>#VALUE!</v>
      </c>
      <c r="D16" s="222" t="str">
        <f>COUNTIFS(Seeds!C:C,"=Evocar",#REF!,"=*Multiple choice – standard*")</f>
        <v>#VALUE!</v>
      </c>
      <c r="E16" s="222" t="str">
        <f>COUNTIFS(Seeds!C:C,"=Aplicar",#REF!,"=*Multiple choice – standard*")</f>
        <v>#VALUE!</v>
      </c>
      <c r="F16" s="222" t="str">
        <f t="shared" si="1"/>
        <v>#VALUE!</v>
      </c>
    </row>
    <row r="17">
      <c r="A17" s="220" t="s">
        <v>5084</v>
      </c>
      <c r="B17" s="221" t="s">
        <v>5085</v>
      </c>
      <c r="C17" s="222" t="str">
        <f>COUNTIFS(Seeds!C:C,"=Identificar",#REF!,"*numberline*")</f>
        <v>#VALUE!</v>
      </c>
      <c r="D17" s="222" t="str">
        <f>COUNTIFS(Seeds!C:C,"=Evocar",#REF!,"=*numberline*")</f>
        <v>#VALUE!</v>
      </c>
      <c r="E17" s="222" t="str">
        <f>COUNTIFS(Seeds!C:C,"=Aplicar",#REF!,"=*numberline*")</f>
        <v>#VALUE!</v>
      </c>
      <c r="F17" s="222" t="str">
        <f t="shared" si="1"/>
        <v>#VALUE!</v>
      </c>
    </row>
    <row r="18">
      <c r="A18" s="220" t="s">
        <v>5086</v>
      </c>
      <c r="B18" s="221" t="s">
        <v>5087</v>
      </c>
      <c r="C18" s="222" t="str">
        <f>COUNTIFS(Seeds!C:C,"=Identificar",#REF!,"*orderNumbers*")</f>
        <v>#VALUE!</v>
      </c>
      <c r="D18" s="222" t="str">
        <f>COUNTIFS(Seeds!C:C,"=Evocar",#REF!,"=*orderNumbers*")</f>
        <v>#VALUE!</v>
      </c>
      <c r="E18" s="222" t="str">
        <f>COUNTIFS(Seeds!C:C,"=Aplicar",#REF!,"=*orderNumbers*")</f>
        <v>#VALUE!</v>
      </c>
      <c r="F18" s="222" t="str">
        <f t="shared" si="1"/>
        <v>#VALUE!</v>
      </c>
    </row>
    <row r="19">
      <c r="A19" s="220" t="s">
        <v>5088</v>
      </c>
      <c r="B19" s="221" t="s">
        <v>5089</v>
      </c>
      <c r="C19" s="222" t="str">
        <f>COUNTIFS(Seeds!C:C,"=Identificar",#REF!,"*pathway*")</f>
        <v>#VALUE!</v>
      </c>
      <c r="D19" s="222" t="str">
        <f>COUNTIFS(Seeds!C:C,"=Evocar",#REF!,"=*pathway*")</f>
        <v>#VALUE!</v>
      </c>
      <c r="E19" s="222" t="str">
        <f>COUNTIFS(Seeds!C:C,"=Aplicar",#REF!,"=*pathway*")</f>
        <v>#VALUE!</v>
      </c>
      <c r="F19" s="222" t="str">
        <f t="shared" si="1"/>
        <v>#VALUE!</v>
      </c>
    </row>
    <row r="20">
      <c r="A20" s="220" t="s">
        <v>5090</v>
      </c>
      <c r="B20" s="221" t="s">
        <v>3481</v>
      </c>
      <c r="C20" s="222" t="str">
        <f>COUNTIFS(Seeds!C:C,"=Identificar",#REF!,"*pictograph*")</f>
        <v>#VALUE!</v>
      </c>
      <c r="D20" s="222" t="str">
        <f>COUNTIFS(Seeds!C:C,"=Evocar",#REF!,"=*pictograph*")</f>
        <v>#VALUE!</v>
      </c>
      <c r="E20" s="222" t="str">
        <f>COUNTIFS(Seeds!C:C,"=Aplicar",#REF!,"=*pictograph*")</f>
        <v>#VALUE!</v>
      </c>
      <c r="F20" s="222"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24" t="str">
        <f>Seeds!AB1</f>
        <v>Referencia para ID</v>
      </c>
      <c r="B1" s="225" t="str">
        <f t="shared" ref="B1:C1" si="1">#REF!</f>
        <v>#REF!</v>
      </c>
      <c r="C1" s="225" t="str">
        <f t="shared" si="1"/>
        <v>#REF!</v>
      </c>
      <c r="D1" s="226" t="s">
        <v>5091</v>
      </c>
    </row>
    <row r="2" ht="15.75" customHeight="1">
      <c r="A2" s="227" t="str">
        <f>Seeds!AB2</f>
        <v>M3-NyO-1a-I-1</v>
      </c>
      <c r="B2" s="228" t="str">
        <f t="shared" ref="B2:C2" si="2">#REF!</f>
        <v>#REF!</v>
      </c>
      <c r="C2" s="228" t="str">
        <f t="shared" si="2"/>
        <v>#REF!</v>
      </c>
      <c r="D2" s="229" t="str">
        <f t="shared" ref="D2:D881" si="4">IF(B2=C2,0,1)</f>
        <v>#REF!</v>
      </c>
    </row>
    <row r="3" ht="15.75" customHeight="1">
      <c r="A3" s="227" t="str">
        <f>Seeds!AB3</f>
        <v>M3-NyO-1a-E-1</v>
      </c>
      <c r="B3" s="228" t="str">
        <f t="shared" ref="B3:C3" si="3">#REF!</f>
        <v>#REF!</v>
      </c>
      <c r="C3" s="228" t="str">
        <f t="shared" si="3"/>
        <v>#REF!</v>
      </c>
      <c r="D3" s="229" t="str">
        <f t="shared" si="4"/>
        <v>#REF!</v>
      </c>
    </row>
    <row r="4" ht="15.75" customHeight="1">
      <c r="A4" s="227" t="str">
        <f>Seeds!AB4</f>
        <v>M3-NyO-1a-E-2</v>
      </c>
      <c r="B4" s="228" t="str">
        <f t="shared" ref="B4:C4" si="5">#REF!</f>
        <v>#REF!</v>
      </c>
      <c r="C4" s="228" t="str">
        <f t="shared" si="5"/>
        <v>#REF!</v>
      </c>
      <c r="D4" s="229" t="str">
        <f t="shared" si="4"/>
        <v>#REF!</v>
      </c>
    </row>
    <row r="5" ht="15.75" customHeight="1">
      <c r="A5" s="227" t="str">
        <f>Seeds!AB5</f>
        <v>M3-NyO-1a-E-3</v>
      </c>
      <c r="B5" s="228" t="str">
        <f t="shared" ref="B5:C5" si="6">#REF!</f>
        <v>#REF!</v>
      </c>
      <c r="C5" s="228" t="str">
        <f t="shared" si="6"/>
        <v>#REF!</v>
      </c>
      <c r="D5" s="229" t="str">
        <f t="shared" si="4"/>
        <v>#REF!</v>
      </c>
    </row>
    <row r="6" ht="15.75" customHeight="1">
      <c r="A6" s="227" t="str">
        <f>Seeds!AB6</f>
        <v>M3-NyO-1a-E-4</v>
      </c>
      <c r="B6" s="228" t="str">
        <f t="shared" ref="B6:C6" si="7">#REF!</f>
        <v>#REF!</v>
      </c>
      <c r="C6" s="228" t="str">
        <f t="shared" si="7"/>
        <v>#REF!</v>
      </c>
      <c r="D6" s="229" t="str">
        <f t="shared" si="4"/>
        <v>#REF!</v>
      </c>
    </row>
    <row r="7" ht="15.75" customHeight="1">
      <c r="A7" s="227" t="str">
        <f>Seeds!AB7</f>
        <v>M3-NyO-1a-A-1</v>
      </c>
      <c r="B7" s="228" t="str">
        <f t="shared" ref="B7:C7" si="8">#REF!</f>
        <v>#REF!</v>
      </c>
      <c r="C7" s="228" t="str">
        <f t="shared" si="8"/>
        <v>#REF!</v>
      </c>
      <c r="D7" s="229" t="str">
        <f t="shared" si="4"/>
        <v>#REF!</v>
      </c>
    </row>
    <row r="8" ht="15.75" customHeight="1">
      <c r="A8" s="227" t="str">
        <f>Seeds!AB8</f>
        <v>M3-NyO-1a-A-2</v>
      </c>
      <c r="B8" s="228" t="str">
        <f t="shared" ref="B8:C8" si="9">#REF!</f>
        <v>#REF!</v>
      </c>
      <c r="C8" s="228" t="str">
        <f t="shared" si="9"/>
        <v>#REF!</v>
      </c>
      <c r="D8" s="229" t="str">
        <f t="shared" si="4"/>
        <v>#REF!</v>
      </c>
    </row>
    <row r="9" ht="15.75" customHeight="1">
      <c r="A9" s="227" t="str">
        <f>Seeds!AB9</f>
        <v>M3-NyO-1a-A-3</v>
      </c>
      <c r="B9" s="228" t="str">
        <f t="shared" ref="B9:C9" si="10">#REF!</f>
        <v>#REF!</v>
      </c>
      <c r="C9" s="228" t="str">
        <f t="shared" si="10"/>
        <v>#REF!</v>
      </c>
      <c r="D9" s="229" t="str">
        <f t="shared" si="4"/>
        <v>#REF!</v>
      </c>
    </row>
    <row r="10" ht="15.75" customHeight="1">
      <c r="A10" s="227" t="str">
        <f>Seeds!AB10</f>
        <v>M3-NyO-1a-A-4</v>
      </c>
      <c r="B10" s="228" t="str">
        <f t="shared" ref="B10:C10" si="11">#REF!</f>
        <v>#REF!</v>
      </c>
      <c r="C10" s="228" t="str">
        <f t="shared" si="11"/>
        <v>#REF!</v>
      </c>
      <c r="D10" s="229" t="str">
        <f t="shared" si="4"/>
        <v>#REF!</v>
      </c>
    </row>
    <row r="11" ht="15.75" customHeight="1">
      <c r="A11" s="227" t="str">
        <f>Seeds!AB11</f>
        <v>M3-NyO-1a-A-5</v>
      </c>
      <c r="B11" s="228" t="str">
        <f t="shared" ref="B11:C11" si="12">#REF!</f>
        <v>#REF!</v>
      </c>
      <c r="C11" s="228" t="str">
        <f t="shared" si="12"/>
        <v>#REF!</v>
      </c>
      <c r="D11" s="229" t="str">
        <f t="shared" si="4"/>
        <v>#REF!</v>
      </c>
    </row>
    <row r="12" ht="15.75" customHeight="1">
      <c r="A12" s="227" t="str">
        <f>Seeds!AB12</f>
        <v>M3-NyO-1b-I-1</v>
      </c>
      <c r="B12" s="228" t="str">
        <f t="shared" ref="B12:C12" si="13">#REF!</f>
        <v>#REF!</v>
      </c>
      <c r="C12" s="228" t="str">
        <f t="shared" si="13"/>
        <v>#REF!</v>
      </c>
      <c r="D12" s="229" t="str">
        <f t="shared" si="4"/>
        <v>#REF!</v>
      </c>
    </row>
    <row r="13" ht="15.75" customHeight="1">
      <c r="A13" s="227" t="str">
        <f>Seeds!AB13</f>
        <v>M3-NyO-1b-E-1</v>
      </c>
      <c r="B13" s="228" t="str">
        <f t="shared" ref="B13:C13" si="14">#REF!</f>
        <v>#REF!</v>
      </c>
      <c r="C13" s="228" t="str">
        <f t="shared" si="14"/>
        <v>#REF!</v>
      </c>
      <c r="D13" s="229" t="str">
        <f t="shared" si="4"/>
        <v>#REF!</v>
      </c>
    </row>
    <row r="14" ht="15.75" customHeight="1">
      <c r="A14" s="227" t="str">
        <f>Seeds!AB14</f>
        <v>M3-NyO-1b-A-1</v>
      </c>
      <c r="B14" s="228" t="str">
        <f t="shared" ref="B14:C14" si="15">#REF!</f>
        <v>#REF!</v>
      </c>
      <c r="C14" s="228" t="str">
        <f t="shared" si="15"/>
        <v>#REF!</v>
      </c>
      <c r="D14" s="229" t="str">
        <f t="shared" si="4"/>
        <v>#REF!</v>
      </c>
    </row>
    <row r="15" ht="15.75" customHeight="1">
      <c r="A15" s="227" t="str">
        <f>Seeds!AB15</f>
        <v>M3-NyO-1b-A-2</v>
      </c>
      <c r="B15" s="228" t="str">
        <f t="shared" ref="B15:C15" si="16">#REF!</f>
        <v>#REF!</v>
      </c>
      <c r="C15" s="228" t="str">
        <f t="shared" si="16"/>
        <v>#REF!</v>
      </c>
      <c r="D15" s="229" t="str">
        <f t="shared" si="4"/>
        <v>#REF!</v>
      </c>
    </row>
    <row r="16" ht="15.75" customHeight="1">
      <c r="A16" s="227" t="str">
        <f>Seeds!AB16</f>
        <v>M3-NyO-1b-A-3</v>
      </c>
      <c r="B16" s="228" t="str">
        <f t="shared" ref="B16:C16" si="17">#REF!</f>
        <v>#REF!</v>
      </c>
      <c r="C16" s="228" t="str">
        <f t="shared" si="17"/>
        <v>#REF!</v>
      </c>
      <c r="D16" s="229" t="str">
        <f t="shared" si="4"/>
        <v>#REF!</v>
      </c>
    </row>
    <row r="17" ht="15.75" customHeight="1">
      <c r="A17" s="227" t="str">
        <f>Seeds!AB17</f>
        <v>M3-NyO-1b-A-4</v>
      </c>
      <c r="B17" s="228" t="str">
        <f t="shared" ref="B17:C17" si="18">#REF!</f>
        <v>#REF!</v>
      </c>
      <c r="C17" s="228" t="str">
        <f t="shared" si="18"/>
        <v>#REF!</v>
      </c>
      <c r="D17" s="229" t="str">
        <f t="shared" si="4"/>
        <v>#REF!</v>
      </c>
    </row>
    <row r="18" ht="15.75" customHeight="1">
      <c r="A18" s="227" t="str">
        <f>Seeds!AB18</f>
        <v>M3-NyO-1b-A-5</v>
      </c>
      <c r="B18" s="228" t="str">
        <f t="shared" ref="B18:C18" si="19">#REF!</f>
        <v>#REF!</v>
      </c>
      <c r="C18" s="228" t="str">
        <f t="shared" si="19"/>
        <v>#REF!</v>
      </c>
      <c r="D18" s="229" t="str">
        <f t="shared" si="4"/>
        <v>#REF!</v>
      </c>
    </row>
    <row r="19" ht="15.75" customHeight="1">
      <c r="A19" s="227" t="str">
        <f>Seeds!AB19</f>
        <v>M3-NyO-36a-I-1</v>
      </c>
      <c r="B19" s="228" t="str">
        <f t="shared" ref="B19:C19" si="20">#REF!</f>
        <v>#REF!</v>
      </c>
      <c r="C19" s="228" t="str">
        <f t="shared" si="20"/>
        <v>#REF!</v>
      </c>
      <c r="D19" s="229" t="str">
        <f t="shared" si="4"/>
        <v>#REF!</v>
      </c>
    </row>
    <row r="20" ht="15.75" customHeight="1">
      <c r="A20" s="227" t="str">
        <f>Seeds!AB20</f>
        <v>M3-NyO-36a-E-1</v>
      </c>
      <c r="B20" s="228" t="str">
        <f t="shared" ref="B20:C20" si="21">#REF!</f>
        <v>#REF!</v>
      </c>
      <c r="C20" s="228" t="str">
        <f t="shared" si="21"/>
        <v>#REF!</v>
      </c>
      <c r="D20" s="229" t="str">
        <f t="shared" si="4"/>
        <v>#REF!</v>
      </c>
    </row>
    <row r="21" ht="15.75" customHeight="1">
      <c r="A21" s="227" t="str">
        <f>Seeds!AB21</f>
        <v>M3-NyO-36a-E-2</v>
      </c>
      <c r="B21" s="228" t="str">
        <f t="shared" ref="B21:C21" si="22">#REF!</f>
        <v>#REF!</v>
      </c>
      <c r="C21" s="228" t="str">
        <f t="shared" si="22"/>
        <v>#REF!</v>
      </c>
      <c r="D21" s="229" t="str">
        <f t="shared" si="4"/>
        <v>#REF!</v>
      </c>
    </row>
    <row r="22" ht="15.75" customHeight="1">
      <c r="A22" s="227" t="str">
        <f>Seeds!AB22</f>
        <v>M3-NyO-36a-E-3</v>
      </c>
      <c r="B22" s="228" t="str">
        <f t="shared" ref="B22:C22" si="23">#REF!</f>
        <v>#REF!</v>
      </c>
      <c r="C22" s="228" t="str">
        <f t="shared" si="23"/>
        <v>#REF!</v>
      </c>
      <c r="D22" s="229" t="str">
        <f t="shared" si="4"/>
        <v>#REF!</v>
      </c>
    </row>
    <row r="23" ht="15.75" customHeight="1">
      <c r="A23" s="227" t="str">
        <f>Seeds!AB23</f>
        <v>M3-NyO-36a-A-1</v>
      </c>
      <c r="B23" s="228" t="str">
        <f t="shared" ref="B23:C23" si="24">#REF!</f>
        <v>#REF!</v>
      </c>
      <c r="C23" s="228" t="str">
        <f t="shared" si="24"/>
        <v>#REF!</v>
      </c>
      <c r="D23" s="229" t="str">
        <f t="shared" si="4"/>
        <v>#REF!</v>
      </c>
    </row>
    <row r="24" ht="15.75" customHeight="1">
      <c r="A24" s="227" t="str">
        <f>Seeds!AB24</f>
        <v>M3-NyO-36a-A-2</v>
      </c>
      <c r="B24" s="228" t="str">
        <f t="shared" ref="B24:C24" si="25">#REF!</f>
        <v>#REF!</v>
      </c>
      <c r="C24" s="228" t="str">
        <f t="shared" si="25"/>
        <v>#REF!</v>
      </c>
      <c r="D24" s="229" t="str">
        <f t="shared" si="4"/>
        <v>#REF!</v>
      </c>
    </row>
    <row r="25" ht="15.75" customHeight="1">
      <c r="A25" s="227" t="str">
        <f>Seeds!AB25</f>
        <v>M3-NyO-36a-A-3</v>
      </c>
      <c r="B25" s="228" t="str">
        <f t="shared" ref="B25:C25" si="26">#REF!</f>
        <v>#REF!</v>
      </c>
      <c r="C25" s="228" t="str">
        <f t="shared" si="26"/>
        <v>#REF!</v>
      </c>
      <c r="D25" s="229" t="str">
        <f t="shared" si="4"/>
        <v>#REF!</v>
      </c>
    </row>
    <row r="26" ht="15.75" customHeight="1">
      <c r="A26" s="227" t="str">
        <f>Seeds!AB26</f>
        <v>M3-NyO-36a-A-4</v>
      </c>
      <c r="B26" s="228" t="str">
        <f t="shared" ref="B26:C26" si="27">#REF!</f>
        <v>#REF!</v>
      </c>
      <c r="C26" s="228" t="str">
        <f t="shared" si="27"/>
        <v>#REF!</v>
      </c>
      <c r="D26" s="229" t="str">
        <f t="shared" si="4"/>
        <v>#REF!</v>
      </c>
    </row>
    <row r="27" ht="15.75" customHeight="1">
      <c r="A27" s="227" t="str">
        <f>Seeds!AB27</f>
        <v>M3-NyO-36a-A-5</v>
      </c>
      <c r="B27" s="228" t="str">
        <f t="shared" ref="B27:C27" si="28">#REF!</f>
        <v>#REF!</v>
      </c>
      <c r="C27" s="228" t="str">
        <f t="shared" si="28"/>
        <v>#REF!</v>
      </c>
      <c r="D27" s="229" t="str">
        <f t="shared" si="4"/>
        <v>#REF!</v>
      </c>
    </row>
    <row r="28" ht="15.75" customHeight="1">
      <c r="A28" s="227" t="str">
        <f>Seeds!AB28</f>
        <v>M3-NyO-36b-I-1</v>
      </c>
      <c r="B28" s="228" t="str">
        <f t="shared" ref="B28:C28" si="29">#REF!</f>
        <v>#REF!</v>
      </c>
      <c r="C28" s="228" t="str">
        <f t="shared" si="29"/>
        <v>#REF!</v>
      </c>
      <c r="D28" s="229" t="str">
        <f t="shared" si="4"/>
        <v>#REF!</v>
      </c>
    </row>
    <row r="29" ht="15.75" customHeight="1">
      <c r="A29" s="227" t="str">
        <f>Seeds!AB29</f>
        <v>M3-NyO-36b-E-1</v>
      </c>
      <c r="B29" s="228" t="str">
        <f t="shared" ref="B29:C29" si="30">#REF!</f>
        <v>#REF!</v>
      </c>
      <c r="C29" s="228" t="str">
        <f t="shared" si="30"/>
        <v>#REF!</v>
      </c>
      <c r="D29" s="229" t="str">
        <f t="shared" si="4"/>
        <v>#REF!</v>
      </c>
    </row>
    <row r="30" ht="15.75" customHeight="1">
      <c r="A30" s="227" t="str">
        <f>Seeds!AB30</f>
        <v>M3-NyO-36b-A-1</v>
      </c>
      <c r="B30" s="228" t="str">
        <f t="shared" ref="B30:C30" si="31">#REF!</f>
        <v>#REF!</v>
      </c>
      <c r="C30" s="228" t="str">
        <f t="shared" si="31"/>
        <v>#REF!</v>
      </c>
      <c r="D30" s="229" t="str">
        <f t="shared" si="4"/>
        <v>#REF!</v>
      </c>
    </row>
    <row r="31" ht="15.75" customHeight="1">
      <c r="A31" s="227" t="str">
        <f>Seeds!AB31</f>
        <v>M3-NyO-36b-A-2</v>
      </c>
      <c r="B31" s="228" t="str">
        <f t="shared" ref="B31:C31" si="32">#REF!</f>
        <v>#REF!</v>
      </c>
      <c r="C31" s="228" t="str">
        <f t="shared" si="32"/>
        <v>#REF!</v>
      </c>
      <c r="D31" s="229" t="str">
        <f t="shared" si="4"/>
        <v>#REF!</v>
      </c>
    </row>
    <row r="32" ht="15.75" customHeight="1">
      <c r="A32" s="227" t="str">
        <f>Seeds!AB32</f>
        <v>M3-NyO-36b-A-3</v>
      </c>
      <c r="B32" s="228" t="str">
        <f t="shared" ref="B32:C32" si="33">#REF!</f>
        <v>#REF!</v>
      </c>
      <c r="C32" s="228" t="str">
        <f t="shared" si="33"/>
        <v>#REF!</v>
      </c>
      <c r="D32" s="229" t="str">
        <f t="shared" si="4"/>
        <v>#REF!</v>
      </c>
    </row>
    <row r="33" ht="15.75" customHeight="1">
      <c r="A33" s="227" t="str">
        <f>Seeds!AB33</f>
        <v>M3-NyO-2a-I-1</v>
      </c>
      <c r="B33" s="228" t="str">
        <f t="shared" ref="B33:C33" si="34">#REF!</f>
        <v>#REF!</v>
      </c>
      <c r="C33" s="228" t="str">
        <f t="shared" si="34"/>
        <v>#REF!</v>
      </c>
      <c r="D33" s="229" t="str">
        <f t="shared" si="4"/>
        <v>#REF!</v>
      </c>
    </row>
    <row r="34" ht="15.75" customHeight="1">
      <c r="A34" s="227" t="str">
        <f>Seeds!AB34</f>
        <v>M3-NyO-2a-E-1</v>
      </c>
      <c r="B34" s="228" t="str">
        <f t="shared" ref="B34:C34" si="35">#REF!</f>
        <v>#REF!</v>
      </c>
      <c r="C34" s="228" t="str">
        <f t="shared" si="35"/>
        <v>#REF!</v>
      </c>
      <c r="D34" s="229" t="str">
        <f t="shared" si="4"/>
        <v>#REF!</v>
      </c>
    </row>
    <row r="35" ht="15.75" customHeight="1">
      <c r="A35" s="227" t="str">
        <f>Seeds!AB35</f>
        <v>M3-NyO-2a-E-2</v>
      </c>
      <c r="B35" s="228" t="str">
        <f t="shared" ref="B35:C35" si="36">#REF!</f>
        <v>#REF!</v>
      </c>
      <c r="C35" s="228" t="str">
        <f t="shared" si="36"/>
        <v>#REF!</v>
      </c>
      <c r="D35" s="229" t="str">
        <f t="shared" si="4"/>
        <v>#REF!</v>
      </c>
    </row>
    <row r="36" ht="15.75" customHeight="1">
      <c r="A36" s="227" t="str">
        <f>Seeds!AB36</f>
        <v>M3-NyO-2a-E-3</v>
      </c>
      <c r="B36" s="228" t="str">
        <f t="shared" ref="B36:C36" si="37">#REF!</f>
        <v>#REF!</v>
      </c>
      <c r="C36" s="228" t="str">
        <f t="shared" si="37"/>
        <v>#REF!</v>
      </c>
      <c r="D36" s="229" t="str">
        <f t="shared" si="4"/>
        <v>#REF!</v>
      </c>
    </row>
    <row r="37" ht="15.75" customHeight="1">
      <c r="A37" s="227" t="str">
        <f>Seeds!AB37</f>
        <v>M3-NyO-2a-E-4</v>
      </c>
      <c r="B37" s="228" t="str">
        <f t="shared" ref="B37:C37" si="38">#REF!</f>
        <v>#REF!</v>
      </c>
      <c r="C37" s="228" t="str">
        <f t="shared" si="38"/>
        <v>#REF!</v>
      </c>
      <c r="D37" s="229" t="str">
        <f t="shared" si="4"/>
        <v>#REF!</v>
      </c>
    </row>
    <row r="38" ht="15.75" customHeight="1">
      <c r="A38" s="227" t="str">
        <f>Seeds!AB38</f>
        <v>M3-NyO-2a-E-5</v>
      </c>
      <c r="B38" s="228" t="str">
        <f t="shared" ref="B38:C38" si="39">#REF!</f>
        <v>#REF!</v>
      </c>
      <c r="C38" s="228" t="str">
        <f t="shared" si="39"/>
        <v>#REF!</v>
      </c>
      <c r="D38" s="229" t="str">
        <f t="shared" si="4"/>
        <v>#REF!</v>
      </c>
    </row>
    <row r="39" ht="15.75" customHeight="1">
      <c r="A39" s="227" t="str">
        <f>Seeds!AB39</f>
        <v>M3-NyO-2a-A-1</v>
      </c>
      <c r="B39" s="228" t="str">
        <f t="shared" ref="B39:C39" si="40">#REF!</f>
        <v>#REF!</v>
      </c>
      <c r="C39" s="228" t="str">
        <f t="shared" si="40"/>
        <v>#REF!</v>
      </c>
      <c r="D39" s="229" t="str">
        <f t="shared" si="4"/>
        <v>#REF!</v>
      </c>
    </row>
    <row r="40" ht="15.75" customHeight="1">
      <c r="A40" s="227" t="str">
        <f>Seeds!AB40</f>
        <v>M3-NyO-2a-A-2</v>
      </c>
      <c r="B40" s="228" t="str">
        <f t="shared" ref="B40:C40" si="41">#REF!</f>
        <v>#REF!</v>
      </c>
      <c r="C40" s="228" t="str">
        <f t="shared" si="41"/>
        <v>#REF!</v>
      </c>
      <c r="D40" s="229" t="str">
        <f t="shared" si="4"/>
        <v>#REF!</v>
      </c>
    </row>
    <row r="41" ht="15.75" customHeight="1">
      <c r="A41" s="227" t="str">
        <f>Seeds!AB41</f>
        <v>M3-NyO-2a-A-3</v>
      </c>
      <c r="B41" s="228" t="str">
        <f t="shared" ref="B41:C41" si="42">#REF!</f>
        <v>#REF!</v>
      </c>
      <c r="C41" s="228" t="str">
        <f t="shared" si="42"/>
        <v>#REF!</v>
      </c>
      <c r="D41" s="229" t="str">
        <f t="shared" si="4"/>
        <v>#REF!</v>
      </c>
    </row>
    <row r="42" ht="15.75" customHeight="1">
      <c r="A42" s="227" t="str">
        <f>Seeds!AB42</f>
        <v>M3-NyO-2a-A-4</v>
      </c>
      <c r="B42" s="228" t="str">
        <f t="shared" ref="B42:C42" si="43">#REF!</f>
        <v>#REF!</v>
      </c>
      <c r="C42" s="228" t="str">
        <f t="shared" si="43"/>
        <v>#REF!</v>
      </c>
      <c r="D42" s="229" t="str">
        <f t="shared" si="4"/>
        <v>#REF!</v>
      </c>
    </row>
    <row r="43" ht="15.75" customHeight="1">
      <c r="A43" s="227" t="str">
        <f>Seeds!AB43</f>
        <v>M3-NyO-2a-A-5</v>
      </c>
      <c r="B43" s="228" t="str">
        <f t="shared" ref="B43:C43" si="44">#REF!</f>
        <v>#REF!</v>
      </c>
      <c r="C43" s="228" t="str">
        <f t="shared" si="44"/>
        <v>#REF!</v>
      </c>
      <c r="D43" s="229" t="str">
        <f t="shared" si="4"/>
        <v>#REF!</v>
      </c>
    </row>
    <row r="44" ht="15.75" customHeight="1">
      <c r="A44" s="227" t="str">
        <f>Seeds!AB44</f>
        <v>M3-NyO-2b-I-1</v>
      </c>
      <c r="B44" s="228" t="str">
        <f t="shared" ref="B44:C44" si="45">#REF!</f>
        <v>#REF!</v>
      </c>
      <c r="C44" s="228" t="str">
        <f t="shared" si="45"/>
        <v>#REF!</v>
      </c>
      <c r="D44" s="229" t="str">
        <f t="shared" si="4"/>
        <v>#REF!</v>
      </c>
    </row>
    <row r="45" ht="15.75" customHeight="1">
      <c r="A45" s="227" t="str">
        <f>Seeds!AB45</f>
        <v>M3-NyO-2b-E-1</v>
      </c>
      <c r="B45" s="228" t="str">
        <f t="shared" ref="B45:C45" si="46">#REF!</f>
        <v>#REF!</v>
      </c>
      <c r="C45" s="228" t="str">
        <f t="shared" si="46"/>
        <v>#REF!</v>
      </c>
      <c r="D45" s="229" t="str">
        <f t="shared" si="4"/>
        <v>#REF!</v>
      </c>
    </row>
    <row r="46" ht="15.75" customHeight="1">
      <c r="A46" s="227" t="str">
        <f>Seeds!AB46</f>
        <v>M3-NyO-2b-A-1</v>
      </c>
      <c r="B46" s="228" t="str">
        <f t="shared" ref="B46:C46" si="47">#REF!</f>
        <v>#REF!</v>
      </c>
      <c r="C46" s="228" t="str">
        <f t="shared" si="47"/>
        <v>#REF!</v>
      </c>
      <c r="D46" s="229" t="str">
        <f t="shared" si="4"/>
        <v>#REF!</v>
      </c>
    </row>
    <row r="47" ht="15.75" customHeight="1">
      <c r="A47" s="227" t="str">
        <f>Seeds!AB47</f>
        <v>M3-NyO-2b-A-2</v>
      </c>
      <c r="B47" s="228" t="str">
        <f t="shared" ref="B47:C47" si="48">#REF!</f>
        <v>#REF!</v>
      </c>
      <c r="C47" s="228" t="str">
        <f t="shared" si="48"/>
        <v>#REF!</v>
      </c>
      <c r="D47" s="229" t="str">
        <f t="shared" si="4"/>
        <v>#REF!</v>
      </c>
    </row>
    <row r="48" ht="15.75" customHeight="1">
      <c r="A48" s="227" t="str">
        <f>Seeds!AB48</f>
        <v>M3-NyO-2b-A-3</v>
      </c>
      <c r="B48" s="228" t="str">
        <f t="shared" ref="B48:C48" si="49">#REF!</f>
        <v>#REF!</v>
      </c>
      <c r="C48" s="228" t="str">
        <f t="shared" si="49"/>
        <v>#REF!</v>
      </c>
      <c r="D48" s="229" t="str">
        <f t="shared" si="4"/>
        <v>#REF!</v>
      </c>
    </row>
    <row r="49" ht="15.75" customHeight="1">
      <c r="A49" s="227" t="str">
        <f>Seeds!AB49</f>
        <v>M3-NyO-2b-A-4</v>
      </c>
      <c r="B49" s="228" t="str">
        <f t="shared" ref="B49:C49" si="50">#REF!</f>
        <v>#REF!</v>
      </c>
      <c r="C49" s="228" t="str">
        <f t="shared" si="50"/>
        <v>#REF!</v>
      </c>
      <c r="D49" s="229" t="str">
        <f t="shared" si="4"/>
        <v>#REF!</v>
      </c>
    </row>
    <row r="50" ht="15.75" customHeight="1">
      <c r="A50" s="227" t="str">
        <f>Seeds!AB50</f>
        <v>M3-NyO-2b-A-5</v>
      </c>
      <c r="B50" s="228" t="str">
        <f t="shared" ref="B50:C50" si="51">#REF!</f>
        <v>#REF!</v>
      </c>
      <c r="C50" s="228" t="str">
        <f t="shared" si="51"/>
        <v>#REF!</v>
      </c>
      <c r="D50" s="229" t="str">
        <f t="shared" si="4"/>
        <v>#REF!</v>
      </c>
    </row>
    <row r="51" ht="15.75" customHeight="1">
      <c r="A51" s="227" t="str">
        <f>Seeds!AB51</f>
        <v>M3-NyO-3a-I-1</v>
      </c>
      <c r="B51" s="228" t="str">
        <f t="shared" ref="B51:C51" si="52">#REF!</f>
        <v>#REF!</v>
      </c>
      <c r="C51" s="228" t="str">
        <f t="shared" si="52"/>
        <v>#REF!</v>
      </c>
      <c r="D51" s="229" t="str">
        <f t="shared" si="4"/>
        <v>#REF!</v>
      </c>
    </row>
    <row r="52" ht="15.75" customHeight="1">
      <c r="A52" s="227" t="str">
        <f>Seeds!AB52</f>
        <v>M3-NyO-3a-E-1</v>
      </c>
      <c r="B52" s="228" t="str">
        <f t="shared" ref="B52:C52" si="53">#REF!</f>
        <v>#REF!</v>
      </c>
      <c r="C52" s="228" t="str">
        <f t="shared" si="53"/>
        <v>#REF!</v>
      </c>
      <c r="D52" s="229" t="str">
        <f t="shared" si="4"/>
        <v>#REF!</v>
      </c>
    </row>
    <row r="53" ht="15.75" customHeight="1">
      <c r="A53" s="227" t="str">
        <f>Seeds!AB53</f>
        <v>M3-NyO-3a-A-1</v>
      </c>
      <c r="B53" s="228" t="str">
        <f t="shared" ref="B53:C53" si="54">#REF!</f>
        <v>#REF!</v>
      </c>
      <c r="C53" s="228" t="str">
        <f t="shared" si="54"/>
        <v>#REF!</v>
      </c>
      <c r="D53" s="229" t="str">
        <f t="shared" si="4"/>
        <v>#REF!</v>
      </c>
    </row>
    <row r="54" ht="15.75" customHeight="1">
      <c r="A54" s="227" t="str">
        <f>Seeds!AB54</f>
        <v>M3-NyO-3a-A-2</v>
      </c>
      <c r="B54" s="228" t="str">
        <f t="shared" ref="B54:C54" si="55">#REF!</f>
        <v>#REF!</v>
      </c>
      <c r="C54" s="228" t="str">
        <f t="shared" si="55"/>
        <v>#REF!</v>
      </c>
      <c r="D54" s="229" t="str">
        <f t="shared" si="4"/>
        <v>#REF!</v>
      </c>
    </row>
    <row r="55" ht="15.75" customHeight="1">
      <c r="A55" s="227" t="str">
        <f>Seeds!AB55</f>
        <v>M3-NyO-3a-A-3</v>
      </c>
      <c r="B55" s="228" t="str">
        <f t="shared" ref="B55:C55" si="56">#REF!</f>
        <v>#REF!</v>
      </c>
      <c r="C55" s="228" t="str">
        <f t="shared" si="56"/>
        <v>#REF!</v>
      </c>
      <c r="D55" s="229" t="str">
        <f t="shared" si="4"/>
        <v>#REF!</v>
      </c>
    </row>
    <row r="56" ht="15.75" customHeight="1">
      <c r="A56" s="227" t="str">
        <f>Seeds!AB56</f>
        <v>M3-NyO-3b-I-1</v>
      </c>
      <c r="B56" s="228" t="str">
        <f t="shared" ref="B56:C56" si="57">#REF!</f>
        <v>#REF!</v>
      </c>
      <c r="C56" s="228" t="str">
        <f t="shared" si="57"/>
        <v>#REF!</v>
      </c>
      <c r="D56" s="229" t="str">
        <f t="shared" si="4"/>
        <v>#REF!</v>
      </c>
    </row>
    <row r="57" ht="15.75" customHeight="1">
      <c r="A57" s="227" t="str">
        <f>Seeds!AB57</f>
        <v>M3-NyO-3b-I-2</v>
      </c>
      <c r="B57" s="228" t="str">
        <f t="shared" ref="B57:C57" si="58">#REF!</f>
        <v>#REF!</v>
      </c>
      <c r="C57" s="228" t="str">
        <f t="shared" si="58"/>
        <v>#REF!</v>
      </c>
      <c r="D57" s="229" t="str">
        <f t="shared" si="4"/>
        <v>#REF!</v>
      </c>
    </row>
    <row r="58" ht="15.75" customHeight="1">
      <c r="A58" s="227" t="str">
        <f>Seeds!AB58</f>
        <v>M3-NyO-3b-I-3</v>
      </c>
      <c r="B58" s="228" t="str">
        <f t="shared" ref="B58:C58" si="59">#REF!</f>
        <v>#REF!</v>
      </c>
      <c r="C58" s="228" t="str">
        <f t="shared" si="59"/>
        <v>#REF!</v>
      </c>
      <c r="D58" s="229" t="str">
        <f t="shared" si="4"/>
        <v>#REF!</v>
      </c>
    </row>
    <row r="59" ht="15.75" customHeight="1">
      <c r="A59" s="227" t="str">
        <f>Seeds!AB59</f>
        <v>M3-NyO-34a-I-1</v>
      </c>
      <c r="B59" s="228" t="str">
        <f t="shared" ref="B59:C59" si="60">#REF!</f>
        <v>#REF!</v>
      </c>
      <c r="C59" s="228" t="str">
        <f t="shared" si="60"/>
        <v>#REF!</v>
      </c>
      <c r="D59" s="229" t="str">
        <f t="shared" si="4"/>
        <v>#REF!</v>
      </c>
    </row>
    <row r="60" ht="15.75" customHeight="1">
      <c r="A60" s="227" t="str">
        <f>Seeds!AB60</f>
        <v>M3-NyO-34a-E-1</v>
      </c>
      <c r="B60" s="228" t="str">
        <f t="shared" ref="B60:C60" si="61">#REF!</f>
        <v>#REF!</v>
      </c>
      <c r="C60" s="228" t="str">
        <f t="shared" si="61"/>
        <v>#REF!</v>
      </c>
      <c r="D60" s="229" t="str">
        <f t="shared" si="4"/>
        <v>#REF!</v>
      </c>
    </row>
    <row r="61" ht="15.75" customHeight="1">
      <c r="A61" s="227" t="str">
        <f>Seeds!AB61</f>
        <v>M3-NyO-34a-A-1</v>
      </c>
      <c r="B61" s="228" t="str">
        <f t="shared" ref="B61:C61" si="62">#REF!</f>
        <v>#REF!</v>
      </c>
      <c r="C61" s="228" t="str">
        <f t="shared" si="62"/>
        <v>#REF!</v>
      </c>
      <c r="D61" s="229" t="str">
        <f t="shared" si="4"/>
        <v>#REF!</v>
      </c>
    </row>
    <row r="62" ht="15.75" customHeight="1">
      <c r="A62" s="227" t="str">
        <f>Seeds!AB62</f>
        <v>M3-NyO-34a-A-2</v>
      </c>
      <c r="B62" s="228" t="str">
        <f t="shared" ref="B62:C62" si="63">#REF!</f>
        <v>#REF!</v>
      </c>
      <c r="C62" s="228" t="str">
        <f t="shared" si="63"/>
        <v>#REF!</v>
      </c>
      <c r="D62" s="229" t="str">
        <f t="shared" si="4"/>
        <v>#REF!</v>
      </c>
    </row>
    <row r="63" ht="15.75" customHeight="1">
      <c r="A63" s="227" t="str">
        <f>Seeds!AB63</f>
        <v>M3-NyO-34a-A-3</v>
      </c>
      <c r="B63" s="228" t="str">
        <f t="shared" ref="B63:C63" si="64">#REF!</f>
        <v>#REF!</v>
      </c>
      <c r="C63" s="228" t="str">
        <f t="shared" si="64"/>
        <v>#REF!</v>
      </c>
      <c r="D63" s="229" t="str">
        <f t="shared" si="4"/>
        <v>#REF!</v>
      </c>
    </row>
    <row r="64" ht="15.75" customHeight="1">
      <c r="A64" s="227" t="str">
        <f>Seeds!AB64</f>
        <v>M3-NyO-4a-I-1</v>
      </c>
      <c r="B64" s="228" t="str">
        <f t="shared" ref="B64:C64" si="65">#REF!</f>
        <v>#REF!</v>
      </c>
      <c r="C64" s="228" t="str">
        <f t="shared" si="65"/>
        <v>#REF!</v>
      </c>
      <c r="D64" s="229" t="str">
        <f t="shared" si="4"/>
        <v>#REF!</v>
      </c>
    </row>
    <row r="65" ht="15.75" customHeight="1">
      <c r="A65" s="227" t="str">
        <f>Seeds!AB65</f>
        <v>M3-NyO-4a-E-1</v>
      </c>
      <c r="B65" s="228" t="str">
        <f t="shared" ref="B65:C65" si="66">#REF!</f>
        <v>#REF!</v>
      </c>
      <c r="C65" s="228" t="str">
        <f t="shared" si="66"/>
        <v>#REF!</v>
      </c>
      <c r="D65" s="229" t="str">
        <f t="shared" si="4"/>
        <v>#REF!</v>
      </c>
    </row>
    <row r="66" ht="15.75" customHeight="1">
      <c r="A66" s="227" t="str">
        <f>Seeds!AB66</f>
        <v>M3-NyO-4a-A-1</v>
      </c>
      <c r="B66" s="228" t="str">
        <f t="shared" ref="B66:C66" si="67">#REF!</f>
        <v>#REF!</v>
      </c>
      <c r="C66" s="228" t="str">
        <f t="shared" si="67"/>
        <v>#REF!</v>
      </c>
      <c r="D66" s="229" t="str">
        <f t="shared" si="4"/>
        <v>#REF!</v>
      </c>
    </row>
    <row r="67" ht="15.75" customHeight="1">
      <c r="A67" s="227" t="str">
        <f>Seeds!AB67</f>
        <v>M3-NyO-4a-A-2</v>
      </c>
      <c r="B67" s="228" t="str">
        <f t="shared" ref="B67:C67" si="68">#REF!</f>
        <v>#REF!</v>
      </c>
      <c r="C67" s="228" t="str">
        <f t="shared" si="68"/>
        <v>#REF!</v>
      </c>
      <c r="D67" s="229" t="str">
        <f t="shared" si="4"/>
        <v>#REF!</v>
      </c>
    </row>
    <row r="68" ht="15.75" customHeight="1">
      <c r="A68" s="227" t="str">
        <f>Seeds!AB68</f>
        <v>M3-NyO-4a-A-3</v>
      </c>
      <c r="B68" s="228" t="str">
        <f t="shared" ref="B68:C68" si="69">#REF!</f>
        <v>#REF!</v>
      </c>
      <c r="C68" s="228" t="str">
        <f t="shared" si="69"/>
        <v>#REF!</v>
      </c>
      <c r="D68" s="229" t="str">
        <f t="shared" si="4"/>
        <v>#REF!</v>
      </c>
    </row>
    <row r="69" ht="15.75" customHeight="1">
      <c r="A69" s="227" t="str">
        <f>Seeds!AB69</f>
        <v>M3-NyO-4a-A-4</v>
      </c>
      <c r="B69" s="228" t="str">
        <f t="shared" ref="B69:C69" si="70">#REF!</f>
        <v>#REF!</v>
      </c>
      <c r="C69" s="228" t="str">
        <f t="shared" si="70"/>
        <v>#REF!</v>
      </c>
      <c r="D69" s="229" t="str">
        <f t="shared" si="4"/>
        <v>#REF!</v>
      </c>
    </row>
    <row r="70" ht="15.75" customHeight="1">
      <c r="A70" s="227" t="str">
        <f>Seeds!AB70</f>
        <v>M3-NyO-4a-A-5</v>
      </c>
      <c r="B70" s="228" t="str">
        <f t="shared" ref="B70:C70" si="71">#REF!</f>
        <v>#REF!</v>
      </c>
      <c r="C70" s="228" t="str">
        <f t="shared" si="71"/>
        <v>#REF!</v>
      </c>
      <c r="D70" s="229" t="str">
        <f t="shared" si="4"/>
        <v>#REF!</v>
      </c>
    </row>
    <row r="71" ht="15.75" customHeight="1">
      <c r="A71" s="227" t="str">
        <f>Seeds!AB71</f>
        <v>M3-NyO-4b-I-1</v>
      </c>
      <c r="B71" s="228" t="str">
        <f t="shared" ref="B71:C71" si="72">#REF!</f>
        <v>#REF!</v>
      </c>
      <c r="C71" s="228" t="str">
        <f t="shared" si="72"/>
        <v>#REF!</v>
      </c>
      <c r="D71" s="229" t="str">
        <f t="shared" si="4"/>
        <v>#REF!</v>
      </c>
    </row>
    <row r="72" ht="15.75" customHeight="1">
      <c r="A72" s="227" t="str">
        <f>Seeds!AB72</f>
        <v>M3-NyO-4b-E-1</v>
      </c>
      <c r="B72" s="228" t="str">
        <f t="shared" ref="B72:C72" si="73">#REF!</f>
        <v>#REF!</v>
      </c>
      <c r="C72" s="228" t="str">
        <f t="shared" si="73"/>
        <v>#REF!</v>
      </c>
      <c r="D72" s="229" t="str">
        <f t="shared" si="4"/>
        <v>#REF!</v>
      </c>
    </row>
    <row r="73" ht="15.75" customHeight="1">
      <c r="A73" s="227" t="str">
        <f>Seeds!AB73</f>
        <v>M3-NyO-4b-A-1</v>
      </c>
      <c r="B73" s="228" t="str">
        <f t="shared" ref="B73:C73" si="74">#REF!</f>
        <v>#REF!</v>
      </c>
      <c r="C73" s="228" t="str">
        <f t="shared" si="74"/>
        <v>#REF!</v>
      </c>
      <c r="D73" s="229" t="str">
        <f t="shared" si="4"/>
        <v>#REF!</v>
      </c>
    </row>
    <row r="74" ht="15.75" customHeight="1">
      <c r="A74" s="227" t="str">
        <f>Seeds!AB74</f>
        <v>M3-NyO-4b-A-2</v>
      </c>
      <c r="B74" s="228" t="str">
        <f t="shared" ref="B74:C74" si="75">#REF!</f>
        <v>#REF!</v>
      </c>
      <c r="C74" s="228" t="str">
        <f t="shared" si="75"/>
        <v>#REF!</v>
      </c>
      <c r="D74" s="229" t="str">
        <f t="shared" si="4"/>
        <v>#REF!</v>
      </c>
    </row>
    <row r="75" ht="15.75" customHeight="1">
      <c r="A75" s="227" t="str">
        <f>Seeds!AB75</f>
        <v>M3-NyO-4b-A-3</v>
      </c>
      <c r="B75" s="228" t="str">
        <f t="shared" ref="B75:C75" si="76">#REF!</f>
        <v>#REF!</v>
      </c>
      <c r="C75" s="228" t="str">
        <f t="shared" si="76"/>
        <v>#REF!</v>
      </c>
      <c r="D75" s="229" t="str">
        <f t="shared" si="4"/>
        <v>#REF!</v>
      </c>
    </row>
    <row r="76" ht="15.75" customHeight="1">
      <c r="A76" s="227" t="str">
        <f>Seeds!AB76</f>
        <v>M3-NyO-4b-A-4</v>
      </c>
      <c r="B76" s="228" t="str">
        <f t="shared" ref="B76:C76" si="77">#REF!</f>
        <v>#REF!</v>
      </c>
      <c r="C76" s="228" t="str">
        <f t="shared" si="77"/>
        <v>#REF!</v>
      </c>
      <c r="D76" s="229" t="str">
        <f t="shared" si="4"/>
        <v>#REF!</v>
      </c>
    </row>
    <row r="77" ht="15.75" customHeight="1">
      <c r="A77" s="227" t="str">
        <f>Seeds!AB77</f>
        <v>M3-NyO-4b-A-5</v>
      </c>
      <c r="B77" s="228" t="str">
        <f t="shared" ref="B77:C77" si="78">#REF!</f>
        <v>#REF!</v>
      </c>
      <c r="C77" s="228" t="str">
        <f t="shared" si="78"/>
        <v>#REF!</v>
      </c>
      <c r="D77" s="229" t="str">
        <f t="shared" si="4"/>
        <v>#REF!</v>
      </c>
    </row>
    <row r="78" ht="15.75" customHeight="1">
      <c r="A78" s="227" t="str">
        <f t="shared" ref="A78:C78" si="79">#REF!</f>
        <v>#REF!</v>
      </c>
      <c r="B78" s="228" t="str">
        <f t="shared" si="79"/>
        <v>#REF!</v>
      </c>
      <c r="C78" s="228" t="str">
        <f t="shared" si="79"/>
        <v>#REF!</v>
      </c>
      <c r="D78" s="229" t="str">
        <f t="shared" si="4"/>
        <v>#REF!</v>
      </c>
    </row>
    <row r="79" ht="15.75" customHeight="1">
      <c r="A79" s="227" t="str">
        <f t="shared" ref="A79:C79" si="80">#REF!</f>
        <v>#REF!</v>
      </c>
      <c r="B79" s="228" t="str">
        <f t="shared" si="80"/>
        <v>#REF!</v>
      </c>
      <c r="C79" s="228" t="str">
        <f t="shared" si="80"/>
        <v>#REF!</v>
      </c>
      <c r="D79" s="229" t="str">
        <f t="shared" si="4"/>
        <v>#REF!</v>
      </c>
    </row>
    <row r="80" ht="15.75" customHeight="1">
      <c r="A80" s="227" t="str">
        <f t="shared" ref="A80:C80" si="81">#REF!</f>
        <v>#REF!</v>
      </c>
      <c r="B80" s="228" t="str">
        <f t="shared" si="81"/>
        <v>#REF!</v>
      </c>
      <c r="C80" s="228" t="str">
        <f t="shared" si="81"/>
        <v>#REF!</v>
      </c>
      <c r="D80" s="229" t="str">
        <f t="shared" si="4"/>
        <v>#REF!</v>
      </c>
    </row>
    <row r="81" ht="15.75" customHeight="1">
      <c r="A81" s="227" t="str">
        <f t="shared" ref="A81:C81" si="82">#REF!</f>
        <v>#REF!</v>
      </c>
      <c r="B81" s="228" t="str">
        <f t="shared" si="82"/>
        <v>#REF!</v>
      </c>
      <c r="C81" s="228" t="str">
        <f t="shared" si="82"/>
        <v>#REF!</v>
      </c>
      <c r="D81" s="229" t="str">
        <f t="shared" si="4"/>
        <v>#REF!</v>
      </c>
    </row>
    <row r="82" ht="15.75" customHeight="1">
      <c r="A82" s="227" t="str">
        <f t="shared" ref="A82:C82" si="83">#REF!</f>
        <v>#REF!</v>
      </c>
      <c r="B82" s="228" t="str">
        <f t="shared" si="83"/>
        <v>#REF!</v>
      </c>
      <c r="C82" s="228" t="str">
        <f t="shared" si="83"/>
        <v>#REF!</v>
      </c>
      <c r="D82" s="229" t="str">
        <f t="shared" si="4"/>
        <v>#REF!</v>
      </c>
    </row>
    <row r="83" ht="15.75" customHeight="1">
      <c r="A83" s="227" t="str">
        <f t="shared" ref="A83:C83" si="84">#REF!</f>
        <v>#REF!</v>
      </c>
      <c r="B83" s="228" t="str">
        <f t="shared" si="84"/>
        <v>#REF!</v>
      </c>
      <c r="C83" s="228" t="str">
        <f t="shared" si="84"/>
        <v>#REF!</v>
      </c>
      <c r="D83" s="229" t="str">
        <f t="shared" si="4"/>
        <v>#REF!</v>
      </c>
    </row>
    <row r="84" ht="15.75" customHeight="1">
      <c r="A84" s="227" t="str">
        <f t="shared" ref="A84:C84" si="85">#REF!</f>
        <v>#REF!</v>
      </c>
      <c r="B84" s="228" t="str">
        <f t="shared" si="85"/>
        <v>#REF!</v>
      </c>
      <c r="C84" s="228" t="str">
        <f t="shared" si="85"/>
        <v>#REF!</v>
      </c>
      <c r="D84" s="229" t="str">
        <f t="shared" si="4"/>
        <v>#REF!</v>
      </c>
    </row>
    <row r="85" ht="15.75" customHeight="1">
      <c r="A85" s="227" t="str">
        <f t="shared" ref="A85:C85" si="86">#REF!</f>
        <v>#REF!</v>
      </c>
      <c r="B85" s="228" t="str">
        <f t="shared" si="86"/>
        <v>#REF!</v>
      </c>
      <c r="C85" s="228" t="str">
        <f t="shared" si="86"/>
        <v>#REF!</v>
      </c>
      <c r="D85" s="229" t="str">
        <f t="shared" si="4"/>
        <v>#REF!</v>
      </c>
    </row>
    <row r="86" ht="15.75" customHeight="1">
      <c r="A86" s="227" t="str">
        <f t="shared" ref="A86:C86" si="87">#REF!</f>
        <v>#REF!</v>
      </c>
      <c r="B86" s="228" t="str">
        <f t="shared" si="87"/>
        <v>#REF!</v>
      </c>
      <c r="C86" s="228" t="str">
        <f t="shared" si="87"/>
        <v>#REF!</v>
      </c>
      <c r="D86" s="229" t="str">
        <f t="shared" si="4"/>
        <v>#REF!</v>
      </c>
    </row>
    <row r="87" ht="15.75" customHeight="1">
      <c r="A87" s="227" t="str">
        <f t="shared" ref="A87:C87" si="88">#REF!</f>
        <v>#REF!</v>
      </c>
      <c r="B87" s="228" t="str">
        <f t="shared" si="88"/>
        <v>#REF!</v>
      </c>
      <c r="C87" s="228" t="str">
        <f t="shared" si="88"/>
        <v>#REF!</v>
      </c>
      <c r="D87" s="229" t="str">
        <f t="shared" si="4"/>
        <v>#REF!</v>
      </c>
    </row>
    <row r="88" ht="15.75" customHeight="1">
      <c r="A88" s="227" t="str">
        <f t="shared" ref="A88:C88" si="89">#REF!</f>
        <v>#REF!</v>
      </c>
      <c r="B88" s="228" t="str">
        <f t="shared" si="89"/>
        <v>#REF!</v>
      </c>
      <c r="C88" s="228" t="str">
        <f t="shared" si="89"/>
        <v>#REF!</v>
      </c>
      <c r="D88" s="229" t="str">
        <f t="shared" si="4"/>
        <v>#REF!</v>
      </c>
    </row>
    <row r="89" ht="15.75" customHeight="1">
      <c r="A89" s="227" t="str">
        <f t="shared" ref="A89:C89" si="90">#REF!</f>
        <v>#REF!</v>
      </c>
      <c r="B89" s="228" t="str">
        <f t="shared" si="90"/>
        <v>#REF!</v>
      </c>
      <c r="C89" s="228" t="str">
        <f t="shared" si="90"/>
        <v>#REF!</v>
      </c>
      <c r="D89" s="229" t="str">
        <f t="shared" si="4"/>
        <v>#REF!</v>
      </c>
    </row>
    <row r="90" ht="15.75" customHeight="1">
      <c r="A90" s="227" t="str">
        <f t="shared" ref="A90:C90" si="91">#REF!</f>
        <v>#REF!</v>
      </c>
      <c r="B90" s="228" t="str">
        <f t="shared" si="91"/>
        <v>#REF!</v>
      </c>
      <c r="C90" s="228" t="str">
        <f t="shared" si="91"/>
        <v>#REF!</v>
      </c>
      <c r="D90" s="229" t="str">
        <f t="shared" si="4"/>
        <v>#REF!</v>
      </c>
    </row>
    <row r="91" ht="15.75" customHeight="1">
      <c r="A91" s="227" t="str">
        <f t="shared" ref="A91:C91" si="92">#REF!</f>
        <v>#REF!</v>
      </c>
      <c r="B91" s="228" t="str">
        <f t="shared" si="92"/>
        <v>#REF!</v>
      </c>
      <c r="C91" s="228" t="str">
        <f t="shared" si="92"/>
        <v>#REF!</v>
      </c>
      <c r="D91" s="229" t="str">
        <f t="shared" si="4"/>
        <v>#REF!</v>
      </c>
    </row>
    <row r="92" ht="15.75" customHeight="1">
      <c r="A92" s="227" t="str">
        <f t="shared" ref="A92:C92" si="93">#REF!</f>
        <v>#REF!</v>
      </c>
      <c r="B92" s="228" t="str">
        <f t="shared" si="93"/>
        <v>#REF!</v>
      </c>
      <c r="C92" s="228" t="str">
        <f t="shared" si="93"/>
        <v>#REF!</v>
      </c>
      <c r="D92" s="229" t="str">
        <f t="shared" si="4"/>
        <v>#REF!</v>
      </c>
    </row>
    <row r="93" ht="15.75" customHeight="1">
      <c r="A93" s="227" t="str">
        <f t="shared" ref="A93:C93" si="94">#REF!</f>
        <v>#REF!</v>
      </c>
      <c r="B93" s="228" t="str">
        <f t="shared" si="94"/>
        <v>#REF!</v>
      </c>
      <c r="C93" s="228" t="str">
        <f t="shared" si="94"/>
        <v>#REF!</v>
      </c>
      <c r="D93" s="229" t="str">
        <f t="shared" si="4"/>
        <v>#REF!</v>
      </c>
    </row>
    <row r="94" ht="15.75" customHeight="1">
      <c r="A94" s="227" t="str">
        <f t="shared" ref="A94:C94" si="95">#REF!</f>
        <v>#REF!</v>
      </c>
      <c r="B94" s="228" t="str">
        <f t="shared" si="95"/>
        <v>#REF!</v>
      </c>
      <c r="C94" s="228" t="str">
        <f t="shared" si="95"/>
        <v>#REF!</v>
      </c>
      <c r="D94" s="229" t="str">
        <f t="shared" si="4"/>
        <v>#REF!</v>
      </c>
    </row>
    <row r="95" ht="15.75" customHeight="1">
      <c r="A95" s="227" t="str">
        <f t="shared" ref="A95:C95" si="96">#REF!</f>
        <v>#REF!</v>
      </c>
      <c r="B95" s="228" t="str">
        <f t="shared" si="96"/>
        <v>#REF!</v>
      </c>
      <c r="C95" s="228" t="str">
        <f t="shared" si="96"/>
        <v>#REF!</v>
      </c>
      <c r="D95" s="229" t="str">
        <f t="shared" si="4"/>
        <v>#REF!</v>
      </c>
    </row>
    <row r="96" ht="15.75" customHeight="1">
      <c r="A96" s="227" t="str">
        <f t="shared" ref="A96:C96" si="97">#REF!</f>
        <v>#REF!</v>
      </c>
      <c r="B96" s="228" t="str">
        <f t="shared" si="97"/>
        <v>#REF!</v>
      </c>
      <c r="C96" s="228" t="str">
        <f t="shared" si="97"/>
        <v>#REF!</v>
      </c>
      <c r="D96" s="229" t="str">
        <f t="shared" si="4"/>
        <v>#REF!</v>
      </c>
    </row>
    <row r="97" ht="15.75" customHeight="1">
      <c r="A97" s="227" t="str">
        <f t="shared" ref="A97:C97" si="98">#REF!</f>
        <v>#REF!</v>
      </c>
      <c r="B97" s="228" t="str">
        <f t="shared" si="98"/>
        <v>#REF!</v>
      </c>
      <c r="C97" s="228" t="str">
        <f t="shared" si="98"/>
        <v>#REF!</v>
      </c>
      <c r="D97" s="229" t="str">
        <f t="shared" si="4"/>
        <v>#REF!</v>
      </c>
    </row>
    <row r="98" ht="15.75" customHeight="1">
      <c r="A98" s="227" t="str">
        <f t="shared" ref="A98:C98" si="99">#REF!</f>
        <v>#REF!</v>
      </c>
      <c r="B98" s="228" t="str">
        <f t="shared" si="99"/>
        <v>#REF!</v>
      </c>
      <c r="C98" s="228" t="str">
        <f t="shared" si="99"/>
        <v>#REF!</v>
      </c>
      <c r="D98" s="229" t="str">
        <f t="shared" si="4"/>
        <v>#REF!</v>
      </c>
    </row>
    <row r="99" ht="15.75" customHeight="1">
      <c r="A99" s="227" t="str">
        <f t="shared" ref="A99:C99" si="100">#REF!</f>
        <v>#REF!</v>
      </c>
      <c r="B99" s="228" t="str">
        <f t="shared" si="100"/>
        <v>#REF!</v>
      </c>
      <c r="C99" s="228" t="str">
        <f t="shared" si="100"/>
        <v>#REF!</v>
      </c>
      <c r="D99" s="229" t="str">
        <f t="shared" si="4"/>
        <v>#REF!</v>
      </c>
    </row>
    <row r="100" ht="15.75" customHeight="1">
      <c r="A100" s="227" t="str">
        <f t="shared" ref="A100:C100" si="101">#REF!</f>
        <v>#REF!</v>
      </c>
      <c r="B100" s="228" t="str">
        <f t="shared" si="101"/>
        <v>#REF!</v>
      </c>
      <c r="C100" s="228" t="str">
        <f t="shared" si="101"/>
        <v>#REF!</v>
      </c>
      <c r="D100" s="229" t="str">
        <f t="shared" si="4"/>
        <v>#REF!</v>
      </c>
    </row>
    <row r="101" ht="15.75" customHeight="1">
      <c r="A101" s="227" t="str">
        <f t="shared" ref="A101:C101" si="102">#REF!</f>
        <v>#REF!</v>
      </c>
      <c r="B101" s="228" t="str">
        <f t="shared" si="102"/>
        <v>#REF!</v>
      </c>
      <c r="C101" s="228" t="str">
        <f t="shared" si="102"/>
        <v>#REF!</v>
      </c>
      <c r="D101" s="229" t="str">
        <f t="shared" si="4"/>
        <v>#REF!</v>
      </c>
    </row>
    <row r="102" ht="15.75" customHeight="1">
      <c r="A102" s="227" t="str">
        <f t="shared" ref="A102:C102" si="103">#REF!</f>
        <v>#REF!</v>
      </c>
      <c r="B102" s="228" t="str">
        <f t="shared" si="103"/>
        <v>#REF!</v>
      </c>
      <c r="C102" s="228" t="str">
        <f t="shared" si="103"/>
        <v>#REF!</v>
      </c>
      <c r="D102" s="229" t="str">
        <f t="shared" si="4"/>
        <v>#REF!</v>
      </c>
    </row>
    <row r="103" ht="15.75" customHeight="1">
      <c r="A103" s="227" t="str">
        <f t="shared" ref="A103:C103" si="104">#REF!</f>
        <v>#REF!</v>
      </c>
      <c r="B103" s="228" t="str">
        <f t="shared" si="104"/>
        <v>#REF!</v>
      </c>
      <c r="C103" s="228" t="str">
        <f t="shared" si="104"/>
        <v>#REF!</v>
      </c>
      <c r="D103" s="229" t="str">
        <f t="shared" si="4"/>
        <v>#REF!</v>
      </c>
    </row>
    <row r="104" ht="15.75" customHeight="1">
      <c r="A104" s="227" t="str">
        <f t="shared" ref="A104:C104" si="105">#REF!</f>
        <v>#REF!</v>
      </c>
      <c r="B104" s="228" t="str">
        <f t="shared" si="105"/>
        <v>#REF!</v>
      </c>
      <c r="C104" s="228" t="str">
        <f t="shared" si="105"/>
        <v>#REF!</v>
      </c>
      <c r="D104" s="229" t="str">
        <f t="shared" si="4"/>
        <v>#REF!</v>
      </c>
    </row>
    <row r="105" ht="15.75" customHeight="1">
      <c r="A105" s="227" t="str">
        <f t="shared" ref="A105:C105" si="106">#REF!</f>
        <v>#REF!</v>
      </c>
      <c r="B105" s="228" t="str">
        <f t="shared" si="106"/>
        <v>#REF!</v>
      </c>
      <c r="C105" s="228" t="str">
        <f t="shared" si="106"/>
        <v>#REF!</v>
      </c>
      <c r="D105" s="229" t="str">
        <f t="shared" si="4"/>
        <v>#REF!</v>
      </c>
    </row>
    <row r="106" ht="15.75" customHeight="1">
      <c r="A106" s="227" t="str">
        <f>Seeds!AB78</f>
        <v>M3-NyO-31a-I-1</v>
      </c>
      <c r="B106" s="228" t="str">
        <f t="shared" ref="B106:C106" si="107">#REF!</f>
        <v>#REF!</v>
      </c>
      <c r="C106" s="228" t="str">
        <f t="shared" si="107"/>
        <v>#REF!</v>
      </c>
      <c r="D106" s="229" t="str">
        <f t="shared" si="4"/>
        <v>#REF!</v>
      </c>
    </row>
    <row r="107" ht="15.75" customHeight="1">
      <c r="A107" s="227" t="str">
        <f>Seeds!AB79</f>
        <v>M3-NyO-31a-E-1</v>
      </c>
      <c r="B107" s="228" t="str">
        <f t="shared" ref="B107:C107" si="108">#REF!</f>
        <v>#REF!</v>
      </c>
      <c r="C107" s="228" t="str">
        <f t="shared" si="108"/>
        <v>#REF!</v>
      </c>
      <c r="D107" s="229" t="str">
        <f t="shared" si="4"/>
        <v>#REF!</v>
      </c>
    </row>
    <row r="108" ht="15.75" customHeight="1">
      <c r="A108" s="227" t="str">
        <f>Seeds!AB80</f>
        <v>M3-NyO-31a-A-1</v>
      </c>
      <c r="B108" s="228" t="str">
        <f t="shared" ref="B108:C108" si="109">#REF!</f>
        <v>#REF!</v>
      </c>
      <c r="C108" s="228" t="str">
        <f t="shared" si="109"/>
        <v>#REF!</v>
      </c>
      <c r="D108" s="229" t="str">
        <f t="shared" si="4"/>
        <v>#REF!</v>
      </c>
    </row>
    <row r="109" ht="15.75" customHeight="1">
      <c r="A109" s="227" t="str">
        <f>Seeds!AB81</f>
        <v>M3-NyO-31a-A-2</v>
      </c>
      <c r="B109" s="228" t="str">
        <f t="shared" ref="B109:C109" si="110">#REF!</f>
        <v>#REF!</v>
      </c>
      <c r="C109" s="228" t="str">
        <f t="shared" si="110"/>
        <v>#REF!</v>
      </c>
      <c r="D109" s="229" t="str">
        <f t="shared" si="4"/>
        <v>#REF!</v>
      </c>
    </row>
    <row r="110" ht="15.75" customHeight="1">
      <c r="A110" s="227" t="str">
        <f>Seeds!AB82</f>
        <v>M3-NyO-31a-A-3</v>
      </c>
      <c r="B110" s="228" t="str">
        <f t="shared" ref="B110:C110" si="111">#REF!</f>
        <v>#REF!</v>
      </c>
      <c r="C110" s="228" t="str">
        <f t="shared" si="111"/>
        <v>#REF!</v>
      </c>
      <c r="D110" s="229" t="str">
        <f t="shared" si="4"/>
        <v>#REF!</v>
      </c>
    </row>
    <row r="111" ht="15.75" customHeight="1">
      <c r="A111" s="227" t="str">
        <f>Seeds!AB88</f>
        <v>M3-NyO-31c-I-1</v>
      </c>
      <c r="B111" s="228" t="str">
        <f t="shared" ref="B111:C111" si="112">#REF!</f>
        <v>#REF!</v>
      </c>
      <c r="C111" s="228" t="str">
        <f t="shared" si="112"/>
        <v>#REF!</v>
      </c>
      <c r="D111" s="229" t="str">
        <f t="shared" si="4"/>
        <v>#REF!</v>
      </c>
    </row>
    <row r="112" ht="15.75" customHeight="1">
      <c r="A112" s="227" t="str">
        <f>Seeds!AB89</f>
        <v>M3-NyO-31c-E-1</v>
      </c>
      <c r="B112" s="228" t="str">
        <f t="shared" ref="B112:C112" si="113">#REF!</f>
        <v>#REF!</v>
      </c>
      <c r="C112" s="228" t="str">
        <f t="shared" si="113"/>
        <v>#REF!</v>
      </c>
      <c r="D112" s="229" t="str">
        <f t="shared" si="4"/>
        <v>#REF!</v>
      </c>
    </row>
    <row r="113" ht="15.75" customHeight="1">
      <c r="A113" s="227" t="str">
        <f>Seeds!AB90</f>
        <v>M3-NyO-31c-A-1</v>
      </c>
      <c r="B113" s="228" t="str">
        <f t="shared" ref="B113:C113" si="114">#REF!</f>
        <v>#REF!</v>
      </c>
      <c r="C113" s="228" t="str">
        <f t="shared" si="114"/>
        <v>#REF!</v>
      </c>
      <c r="D113" s="229" t="str">
        <f t="shared" si="4"/>
        <v>#REF!</v>
      </c>
    </row>
    <row r="114" ht="15.75" customHeight="1">
      <c r="A114" s="227" t="str">
        <f>Seeds!AB91</f>
        <v>M3-NyO-31c-A-2</v>
      </c>
      <c r="B114" s="228" t="str">
        <f t="shared" ref="B114:C114" si="115">#REF!</f>
        <v>#REF!</v>
      </c>
      <c r="C114" s="228" t="str">
        <f t="shared" si="115"/>
        <v>#REF!</v>
      </c>
      <c r="D114" s="229" t="str">
        <f t="shared" si="4"/>
        <v>#REF!</v>
      </c>
    </row>
    <row r="115" ht="15.75" customHeight="1">
      <c r="A115" s="227" t="str">
        <f>Seeds!AB92</f>
        <v>M3-NyO-31c-A-3</v>
      </c>
      <c r="B115" s="228" t="str">
        <f t="shared" ref="B115:C115" si="116">#REF!</f>
        <v>#REF!</v>
      </c>
      <c r="C115" s="228" t="str">
        <f t="shared" si="116"/>
        <v>#REF!</v>
      </c>
      <c r="D115" s="229" t="str">
        <f t="shared" si="4"/>
        <v>#REF!</v>
      </c>
    </row>
    <row r="116" ht="15.75" customHeight="1">
      <c r="A116" s="227" t="str">
        <f>Seeds!AB93</f>
        <v>M3-NyO-7a-I-1</v>
      </c>
      <c r="B116" s="228" t="str">
        <f t="shared" ref="B116:C116" si="117">#REF!</f>
        <v>#REF!</v>
      </c>
      <c r="C116" s="228" t="str">
        <f t="shared" si="117"/>
        <v>#REF!</v>
      </c>
      <c r="D116" s="229" t="str">
        <f t="shared" si="4"/>
        <v>#REF!</v>
      </c>
    </row>
    <row r="117" ht="15.75" customHeight="1">
      <c r="A117" s="227" t="str">
        <f>Seeds!AB94</f>
        <v>M3-NyO-7a-E-1</v>
      </c>
      <c r="B117" s="228" t="str">
        <f t="shared" ref="B117:C117" si="118">#REF!</f>
        <v>#REF!</v>
      </c>
      <c r="C117" s="228" t="str">
        <f t="shared" si="118"/>
        <v>#REF!</v>
      </c>
      <c r="D117" s="229" t="str">
        <f t="shared" si="4"/>
        <v>#REF!</v>
      </c>
    </row>
    <row r="118" ht="15.75" customHeight="1">
      <c r="A118" s="227" t="str">
        <f>Seeds!AB95</f>
        <v>M3-NyO-7a-A-1</v>
      </c>
      <c r="B118" s="228" t="str">
        <f t="shared" ref="B118:C118" si="119">#REF!</f>
        <v>#REF!</v>
      </c>
      <c r="C118" s="228" t="str">
        <f t="shared" si="119"/>
        <v>#REF!</v>
      </c>
      <c r="D118" s="229" t="str">
        <f t="shared" si="4"/>
        <v>#REF!</v>
      </c>
    </row>
    <row r="119" ht="15.75" customHeight="1">
      <c r="A119" s="227" t="str">
        <f>Seeds!AB96</f>
        <v>M3-NyO-7a-A-2</v>
      </c>
      <c r="B119" s="228" t="str">
        <f t="shared" ref="B119:C119" si="120">#REF!</f>
        <v>#REF!</v>
      </c>
      <c r="C119" s="228" t="str">
        <f t="shared" si="120"/>
        <v>#REF!</v>
      </c>
      <c r="D119" s="229" t="str">
        <f t="shared" si="4"/>
        <v>#REF!</v>
      </c>
    </row>
    <row r="120" ht="15.75" customHeight="1">
      <c r="A120" s="227" t="str">
        <f>Seeds!AB97</f>
        <v>M3-NyO-7a-A-3</v>
      </c>
      <c r="B120" s="228" t="str">
        <f t="shared" ref="B120:C120" si="121">#REF!</f>
        <v>#REF!</v>
      </c>
      <c r="C120" s="228" t="str">
        <f t="shared" si="121"/>
        <v>#REF!</v>
      </c>
      <c r="D120" s="229" t="str">
        <f t="shared" si="4"/>
        <v>#REF!</v>
      </c>
    </row>
    <row r="121" ht="15.75" customHeight="1">
      <c r="A121" s="227" t="str">
        <f>Seeds!AB98</f>
        <v>M3-NyO-7a-A-4</v>
      </c>
      <c r="B121" s="228" t="str">
        <f t="shared" ref="B121:C121" si="122">#REF!</f>
        <v>#REF!</v>
      </c>
      <c r="C121" s="228" t="str">
        <f t="shared" si="122"/>
        <v>#REF!</v>
      </c>
      <c r="D121" s="229" t="str">
        <f t="shared" si="4"/>
        <v>#REF!</v>
      </c>
    </row>
    <row r="122" ht="15.75" customHeight="1">
      <c r="A122" s="227" t="str">
        <f>Seeds!AB99</f>
        <v>M3-NyO-7a-A-5</v>
      </c>
      <c r="B122" s="228" t="str">
        <f t="shared" ref="B122:C122" si="123">#REF!</f>
        <v>#REF!</v>
      </c>
      <c r="C122" s="228" t="str">
        <f t="shared" si="123"/>
        <v>#REF!</v>
      </c>
      <c r="D122" s="229" t="str">
        <f t="shared" si="4"/>
        <v>#REF!</v>
      </c>
    </row>
    <row r="123" ht="15.75" customHeight="1">
      <c r="A123" s="227" t="str">
        <f>Seeds!AB100</f>
        <v>M3-NyO-8a-I-1</v>
      </c>
      <c r="B123" s="228" t="str">
        <f t="shared" ref="B123:C123" si="124">#REF!</f>
        <v>#REF!</v>
      </c>
      <c r="C123" s="228" t="str">
        <f t="shared" si="124"/>
        <v>#REF!</v>
      </c>
      <c r="D123" s="229" t="str">
        <f t="shared" si="4"/>
        <v>#REF!</v>
      </c>
    </row>
    <row r="124" ht="15.75" customHeight="1">
      <c r="A124" s="227" t="str">
        <f>Seeds!AB101</f>
        <v>M3-NyO-8a-E-1</v>
      </c>
      <c r="B124" s="228" t="str">
        <f t="shared" ref="B124:C124" si="125">#REF!</f>
        <v>#REF!</v>
      </c>
      <c r="C124" s="228" t="str">
        <f t="shared" si="125"/>
        <v>#REF!</v>
      </c>
      <c r="D124" s="229" t="str">
        <f t="shared" si="4"/>
        <v>#REF!</v>
      </c>
    </row>
    <row r="125" ht="15.75" customHeight="1">
      <c r="A125" s="227" t="str">
        <f>Seeds!AB102</f>
        <v>M3-NyO-8b-I-1</v>
      </c>
      <c r="B125" s="228" t="str">
        <f t="shared" ref="B125:C125" si="126">#REF!</f>
        <v>#REF!</v>
      </c>
      <c r="C125" s="228" t="str">
        <f t="shared" si="126"/>
        <v>#REF!</v>
      </c>
      <c r="D125" s="229" t="str">
        <f t="shared" si="4"/>
        <v>#REF!</v>
      </c>
    </row>
    <row r="126" ht="15.75" customHeight="1">
      <c r="A126" s="227" t="str">
        <f>Seeds!AB103</f>
        <v>M3-NyO-8b-E-1</v>
      </c>
      <c r="B126" s="228" t="str">
        <f t="shared" ref="B126:C126" si="127">#REF!</f>
        <v>#REF!</v>
      </c>
      <c r="C126" s="228" t="str">
        <f t="shared" si="127"/>
        <v>#REF!</v>
      </c>
      <c r="D126" s="229" t="str">
        <f t="shared" si="4"/>
        <v>#REF!</v>
      </c>
    </row>
    <row r="127" ht="15.75" customHeight="1">
      <c r="A127" s="227" t="str">
        <f>Seeds!AB104</f>
        <v>M3-NyO-8b-E-2</v>
      </c>
      <c r="B127" s="228" t="str">
        <f t="shared" ref="B127:C127" si="128">#REF!</f>
        <v>#REF!</v>
      </c>
      <c r="C127" s="228" t="str">
        <f t="shared" si="128"/>
        <v>#REF!</v>
      </c>
      <c r="D127" s="229" t="str">
        <f t="shared" si="4"/>
        <v>#REF!</v>
      </c>
    </row>
    <row r="128" ht="15.75" customHeight="1">
      <c r="A128" s="227" t="str">
        <f>Seeds!AB105</f>
        <v>M3-NyO-32a-I-1</v>
      </c>
      <c r="B128" s="228" t="str">
        <f t="shared" ref="B128:C128" si="129">#REF!</f>
        <v>#REF!</v>
      </c>
      <c r="C128" s="228" t="str">
        <f t="shared" si="129"/>
        <v>#REF!</v>
      </c>
      <c r="D128" s="229" t="str">
        <f t="shared" si="4"/>
        <v>#REF!</v>
      </c>
    </row>
    <row r="129" ht="15.75" customHeight="1">
      <c r="A129" s="227" t="str">
        <f>Seeds!AB106</f>
        <v>M3-NyO-32a-E-1</v>
      </c>
      <c r="B129" s="228" t="str">
        <f t="shared" ref="B129:C129" si="130">#REF!</f>
        <v>#REF!</v>
      </c>
      <c r="C129" s="228" t="str">
        <f t="shared" si="130"/>
        <v>#REF!</v>
      </c>
      <c r="D129" s="229" t="str">
        <f t="shared" si="4"/>
        <v>#REF!</v>
      </c>
    </row>
    <row r="130" ht="15.75" customHeight="1">
      <c r="A130" s="227" t="str">
        <f>Seeds!AB107</f>
        <v>M3-NyO-32a-A-1</v>
      </c>
      <c r="B130" s="228" t="str">
        <f t="shared" ref="B130:C130" si="131">#REF!</f>
        <v>#REF!</v>
      </c>
      <c r="C130" s="228" t="str">
        <f t="shared" si="131"/>
        <v>#REF!</v>
      </c>
      <c r="D130" s="229" t="str">
        <f t="shared" si="4"/>
        <v>#REF!</v>
      </c>
    </row>
    <row r="131" ht="15.75" customHeight="1">
      <c r="A131" s="227" t="str">
        <f>Seeds!AB108</f>
        <v>M3-NyO-32a-A-2</v>
      </c>
      <c r="B131" s="228" t="str">
        <f t="shared" ref="B131:C131" si="132">#REF!</f>
        <v>#REF!</v>
      </c>
      <c r="C131" s="228" t="str">
        <f t="shared" si="132"/>
        <v>#REF!</v>
      </c>
      <c r="D131" s="229" t="str">
        <f t="shared" si="4"/>
        <v>#REF!</v>
      </c>
    </row>
    <row r="132" ht="15.75" customHeight="1">
      <c r="A132" s="227" t="str">
        <f>Seeds!AB109</f>
        <v>M3-NyO-32a-A-3</v>
      </c>
      <c r="B132" s="228" t="str">
        <f t="shared" ref="B132:C132" si="133">#REF!</f>
        <v>#REF!</v>
      </c>
      <c r="C132" s="228" t="str">
        <f t="shared" si="133"/>
        <v>#REF!</v>
      </c>
      <c r="D132" s="229" t="str">
        <f t="shared" si="4"/>
        <v>#REF!</v>
      </c>
    </row>
    <row r="133" ht="15.75" customHeight="1">
      <c r="A133" s="227" t="str">
        <f>Seeds!AB115</f>
        <v>M3-NyO-32c-I-1</v>
      </c>
      <c r="B133" s="228" t="str">
        <f t="shared" ref="B133:C133" si="134">#REF!</f>
        <v>#REF!</v>
      </c>
      <c r="C133" s="228" t="str">
        <f t="shared" si="134"/>
        <v>#REF!</v>
      </c>
      <c r="D133" s="229" t="str">
        <f t="shared" si="4"/>
        <v>#REF!</v>
      </c>
    </row>
    <row r="134" ht="15.75" customHeight="1">
      <c r="A134" s="227" t="str">
        <f>Seeds!AB116</f>
        <v>M3-NyO-32c-E-1</v>
      </c>
      <c r="B134" s="228" t="str">
        <f t="shared" ref="B134:C134" si="135">#REF!</f>
        <v>#REF!</v>
      </c>
      <c r="C134" s="228" t="str">
        <f t="shared" si="135"/>
        <v>#REF!</v>
      </c>
      <c r="D134" s="229" t="str">
        <f t="shared" si="4"/>
        <v>#REF!</v>
      </c>
    </row>
    <row r="135" ht="15.75" customHeight="1">
      <c r="A135" s="227" t="str">
        <f>Seeds!AB117</f>
        <v>M3-NyO-32c-A-1</v>
      </c>
      <c r="B135" s="228" t="str">
        <f t="shared" ref="B135:C135" si="136">#REF!</f>
        <v>#REF!</v>
      </c>
      <c r="C135" s="228" t="str">
        <f t="shared" si="136"/>
        <v>#REF!</v>
      </c>
      <c r="D135" s="229" t="str">
        <f t="shared" si="4"/>
        <v>#REF!</v>
      </c>
    </row>
    <row r="136" ht="15.75" customHeight="1">
      <c r="A136" s="227" t="str">
        <f>Seeds!AB118</f>
        <v>M3-NyO-32c-A-2</v>
      </c>
      <c r="B136" s="228" t="str">
        <f t="shared" ref="B136:C136" si="137">#REF!</f>
        <v>#REF!</v>
      </c>
      <c r="C136" s="228" t="str">
        <f t="shared" si="137"/>
        <v>#REF!</v>
      </c>
      <c r="D136" s="229" t="str">
        <f t="shared" si="4"/>
        <v>#REF!</v>
      </c>
    </row>
    <row r="137" ht="15.75" customHeight="1">
      <c r="A137" s="227" t="str">
        <f>Seeds!AB119</f>
        <v>M3-NyO-32c-A-3</v>
      </c>
      <c r="B137" s="228" t="str">
        <f t="shared" ref="B137:C137" si="138">#REF!</f>
        <v>#REF!</v>
      </c>
      <c r="C137" s="228" t="str">
        <f t="shared" si="138"/>
        <v>#REF!</v>
      </c>
      <c r="D137" s="229" t="str">
        <f t="shared" si="4"/>
        <v>#REF!</v>
      </c>
    </row>
    <row r="138" ht="15.75" customHeight="1">
      <c r="A138" s="227" t="str">
        <f>Seeds!AB120</f>
        <v>M3-NyO-9a-I-1</v>
      </c>
      <c r="B138" s="228" t="str">
        <f t="shared" ref="B138:C138" si="139">#REF!</f>
        <v>#REF!</v>
      </c>
      <c r="C138" s="228" t="str">
        <f t="shared" si="139"/>
        <v>#REF!</v>
      </c>
      <c r="D138" s="229" t="str">
        <f t="shared" si="4"/>
        <v>#REF!</v>
      </c>
    </row>
    <row r="139" ht="15.75" customHeight="1">
      <c r="A139" s="227" t="str">
        <f>Seeds!AB121</f>
        <v>M3-NyO-9a-E-1</v>
      </c>
      <c r="B139" s="228" t="str">
        <f t="shared" ref="B139:C139" si="140">#REF!</f>
        <v>#REF!</v>
      </c>
      <c r="C139" s="228" t="str">
        <f t="shared" si="140"/>
        <v>#REF!</v>
      </c>
      <c r="D139" s="229" t="str">
        <f t="shared" si="4"/>
        <v>#REF!</v>
      </c>
    </row>
    <row r="140" ht="15.75" customHeight="1">
      <c r="A140" s="227" t="str">
        <f>Seeds!AB122</f>
        <v>M3-NyO-9a-A-1</v>
      </c>
      <c r="B140" s="228" t="str">
        <f t="shared" ref="B140:C140" si="141">#REF!</f>
        <v>#REF!</v>
      </c>
      <c r="C140" s="228" t="str">
        <f t="shared" si="141"/>
        <v>#REF!</v>
      </c>
      <c r="D140" s="229" t="str">
        <f t="shared" si="4"/>
        <v>#REF!</v>
      </c>
    </row>
    <row r="141" ht="15.75" customHeight="1">
      <c r="A141" s="227" t="str">
        <f>Seeds!AB123</f>
        <v>M3-NyO-9a-A-2</v>
      </c>
      <c r="B141" s="228" t="str">
        <f t="shared" ref="B141:C141" si="142">#REF!</f>
        <v>#REF!</v>
      </c>
      <c r="C141" s="228" t="str">
        <f t="shared" si="142"/>
        <v>#REF!</v>
      </c>
      <c r="D141" s="229" t="str">
        <f t="shared" si="4"/>
        <v>#REF!</v>
      </c>
    </row>
    <row r="142" ht="15.75" customHeight="1">
      <c r="A142" s="227" t="str">
        <f>Seeds!AB124</f>
        <v>M3-NyO-9a-A-3</v>
      </c>
      <c r="B142" s="228" t="str">
        <f t="shared" ref="B142:C142" si="143">#REF!</f>
        <v>#REF!</v>
      </c>
      <c r="C142" s="228" t="str">
        <f t="shared" si="143"/>
        <v>#REF!</v>
      </c>
      <c r="D142" s="229" t="str">
        <f t="shared" si="4"/>
        <v>#REF!</v>
      </c>
    </row>
    <row r="143" ht="15.75" customHeight="1">
      <c r="A143" s="227" t="str">
        <f>Seeds!AB125</f>
        <v>M3-NyO-9a-A-4</v>
      </c>
      <c r="B143" s="228" t="str">
        <f t="shared" ref="B143:C143" si="144">#REF!</f>
        <v>#REF!</v>
      </c>
      <c r="C143" s="228" t="str">
        <f t="shared" si="144"/>
        <v>#REF!</v>
      </c>
      <c r="D143" s="229" t="str">
        <f t="shared" si="4"/>
        <v>#REF!</v>
      </c>
    </row>
    <row r="144" ht="15.75" customHeight="1">
      <c r="A144" s="227" t="str">
        <f>Seeds!AB126</f>
        <v>M3-NyO-9a-A-5</v>
      </c>
      <c r="B144" s="228" t="str">
        <f t="shared" ref="B144:C144" si="145">#REF!</f>
        <v>#REF!</v>
      </c>
      <c r="C144" s="228" t="str">
        <f t="shared" si="145"/>
        <v>#REF!</v>
      </c>
      <c r="D144" s="229" t="str">
        <f t="shared" si="4"/>
        <v>#REF!</v>
      </c>
    </row>
    <row r="145" ht="15.75" customHeight="1">
      <c r="A145" s="227" t="str">
        <f>Seeds!AB127</f>
        <v>M3-NyO-10a-I-1</v>
      </c>
      <c r="B145" s="228" t="str">
        <f t="shared" ref="B145:C145" si="146">#REF!</f>
        <v>#REF!</v>
      </c>
      <c r="C145" s="228" t="str">
        <f t="shared" si="146"/>
        <v>#REF!</v>
      </c>
      <c r="D145" s="229" t="str">
        <f t="shared" si="4"/>
        <v>#REF!</v>
      </c>
    </row>
    <row r="146" ht="15.75" customHeight="1">
      <c r="A146" s="227" t="str">
        <f>Seeds!AB128</f>
        <v>M3-NyO-10a-E-1</v>
      </c>
      <c r="B146" s="228" t="str">
        <f t="shared" ref="B146:C146" si="147">#REF!</f>
        <v>#REF!</v>
      </c>
      <c r="C146" s="228" t="str">
        <f t="shared" si="147"/>
        <v>#REF!</v>
      </c>
      <c r="D146" s="229" t="str">
        <f t="shared" si="4"/>
        <v>#REF!</v>
      </c>
    </row>
    <row r="147" ht="15.75" customHeight="1">
      <c r="A147" s="227" t="str">
        <f>Seeds!AB129</f>
        <v>M3-NyO-11a-I-1</v>
      </c>
      <c r="B147" s="228" t="str">
        <f t="shared" ref="B147:C147" si="148">#REF!</f>
        <v>#REF!</v>
      </c>
      <c r="C147" s="228" t="str">
        <f t="shared" si="148"/>
        <v>#REF!</v>
      </c>
      <c r="D147" s="229" t="str">
        <f t="shared" si="4"/>
        <v>#REF!</v>
      </c>
    </row>
    <row r="148" ht="15.75" customHeight="1">
      <c r="A148" s="227" t="str">
        <f>Seeds!AB130</f>
        <v>M3-NyO-11a-I-2</v>
      </c>
      <c r="B148" s="228" t="str">
        <f t="shared" ref="B148:C148" si="149">#REF!</f>
        <v>#REF!</v>
      </c>
      <c r="C148" s="228" t="str">
        <f t="shared" si="149"/>
        <v>#REF!</v>
      </c>
      <c r="D148" s="229" t="str">
        <f t="shared" si="4"/>
        <v>#REF!</v>
      </c>
    </row>
    <row r="149" ht="15.75" customHeight="1">
      <c r="A149" s="227" t="str">
        <f>Seeds!AB131</f>
        <v>M3-NyO-11a-E-1</v>
      </c>
      <c r="B149" s="228" t="str">
        <f t="shared" ref="B149:C149" si="150">#REF!</f>
        <v>#REF!</v>
      </c>
      <c r="C149" s="228" t="str">
        <f t="shared" si="150"/>
        <v>#REF!</v>
      </c>
      <c r="D149" s="229" t="str">
        <f t="shared" si="4"/>
        <v>#REF!</v>
      </c>
    </row>
    <row r="150" ht="15.75" customHeight="1">
      <c r="A150" s="227" t="str">
        <f>Seeds!AB132</f>
        <v>M3-NyO-11a-E-2</v>
      </c>
      <c r="B150" s="228" t="str">
        <f t="shared" ref="B150:C150" si="151">#REF!</f>
        <v>#REF!</v>
      </c>
      <c r="C150" s="228" t="str">
        <f t="shared" si="151"/>
        <v>#REF!</v>
      </c>
      <c r="D150" s="229" t="str">
        <f t="shared" si="4"/>
        <v>#REF!</v>
      </c>
    </row>
    <row r="151" ht="15.75" customHeight="1">
      <c r="A151" s="227" t="str">
        <f>Seeds!AB133</f>
        <v>M3-NyO-11a-A-1</v>
      </c>
      <c r="B151" s="228" t="str">
        <f t="shared" ref="B151:C151" si="152">#REF!</f>
        <v>#REF!</v>
      </c>
      <c r="C151" s="228" t="str">
        <f t="shared" si="152"/>
        <v>#REF!</v>
      </c>
      <c r="D151" s="229" t="str">
        <f t="shared" si="4"/>
        <v>#REF!</v>
      </c>
    </row>
    <row r="152" ht="15.75" customHeight="1">
      <c r="A152" s="227" t="str">
        <f>Seeds!AB134</f>
        <v>M3-NyO-11a-A-2</v>
      </c>
      <c r="B152" s="228" t="str">
        <f t="shared" ref="B152:C152" si="153">#REF!</f>
        <v>#REF!</v>
      </c>
      <c r="C152" s="228" t="str">
        <f t="shared" si="153"/>
        <v>#REF!</v>
      </c>
      <c r="D152" s="229" t="str">
        <f t="shared" si="4"/>
        <v>#REF!</v>
      </c>
    </row>
    <row r="153" ht="15.75" customHeight="1">
      <c r="A153" s="227" t="str">
        <f>Seeds!AB135</f>
        <v>M3-NyO-11a-A-3</v>
      </c>
      <c r="B153" s="228" t="str">
        <f t="shared" ref="B153:C153" si="154">#REF!</f>
        <v>#REF!</v>
      </c>
      <c r="C153" s="228" t="str">
        <f t="shared" si="154"/>
        <v>#REF!</v>
      </c>
      <c r="D153" s="229" t="str">
        <f t="shared" si="4"/>
        <v>#REF!</v>
      </c>
    </row>
    <row r="154" ht="15.75" customHeight="1">
      <c r="A154" s="227" t="str">
        <f>Seeds!AB136</f>
        <v>M3-NyO-11a-A-4</v>
      </c>
      <c r="B154" s="228" t="str">
        <f t="shared" ref="B154:C154" si="155">#REF!</f>
        <v>#REF!</v>
      </c>
      <c r="C154" s="228" t="str">
        <f t="shared" si="155"/>
        <v>#REF!</v>
      </c>
      <c r="D154" s="229" t="str">
        <f t="shared" si="4"/>
        <v>#REF!</v>
      </c>
    </row>
    <row r="155" ht="15.75" customHeight="1">
      <c r="A155" s="227" t="str">
        <f>Seeds!AB137</f>
        <v>M3-NyO-11a-A-5</v>
      </c>
      <c r="B155" s="228" t="str">
        <f t="shared" ref="B155:C155" si="156">#REF!</f>
        <v>#REF!</v>
      </c>
      <c r="C155" s="228" t="str">
        <f t="shared" si="156"/>
        <v>#REF!</v>
      </c>
      <c r="D155" s="229" t="str">
        <f t="shared" si="4"/>
        <v>#REF!</v>
      </c>
    </row>
    <row r="156" ht="15.75" customHeight="1">
      <c r="A156" s="227" t="str">
        <f t="shared" ref="A156:C156" si="157">#REF!</f>
        <v>#REF!</v>
      </c>
      <c r="B156" s="228" t="str">
        <f t="shared" si="157"/>
        <v>#REF!</v>
      </c>
      <c r="C156" s="228" t="str">
        <f t="shared" si="157"/>
        <v>#REF!</v>
      </c>
      <c r="D156" s="229" t="str">
        <f t="shared" si="4"/>
        <v>#REF!</v>
      </c>
    </row>
    <row r="157" ht="15.75" customHeight="1">
      <c r="A157" s="227" t="str">
        <f t="shared" ref="A157:C157" si="158">#REF!</f>
        <v>#REF!</v>
      </c>
      <c r="B157" s="228" t="str">
        <f t="shared" si="158"/>
        <v>#REF!</v>
      </c>
      <c r="C157" s="228" t="str">
        <f t="shared" si="158"/>
        <v>#REF!</v>
      </c>
      <c r="D157" s="229" t="str">
        <f t="shared" si="4"/>
        <v>#REF!</v>
      </c>
    </row>
    <row r="158" ht="15.75" customHeight="1">
      <c r="A158" s="227" t="str">
        <f t="shared" ref="A158:C158" si="159">#REF!</f>
        <v>#REF!</v>
      </c>
      <c r="B158" s="228" t="str">
        <f t="shared" si="159"/>
        <v>#REF!</v>
      </c>
      <c r="C158" s="228" t="str">
        <f t="shared" si="159"/>
        <v>#REF!</v>
      </c>
      <c r="D158" s="229" t="str">
        <f t="shared" si="4"/>
        <v>#REF!</v>
      </c>
    </row>
    <row r="159" ht="15.75" customHeight="1">
      <c r="A159" s="227" t="str">
        <f t="shared" ref="A159:C159" si="160">#REF!</f>
        <v>#REF!</v>
      </c>
      <c r="B159" s="228" t="str">
        <f t="shared" si="160"/>
        <v>#REF!</v>
      </c>
      <c r="C159" s="228" t="str">
        <f t="shared" si="160"/>
        <v>#REF!</v>
      </c>
      <c r="D159" s="229" t="str">
        <f t="shared" si="4"/>
        <v>#REF!</v>
      </c>
    </row>
    <row r="160" ht="15.75" customHeight="1">
      <c r="A160" s="227" t="str">
        <f t="shared" ref="A160:C160" si="161">#REF!</f>
        <v>#REF!</v>
      </c>
      <c r="B160" s="228" t="str">
        <f t="shared" si="161"/>
        <v>#REF!</v>
      </c>
      <c r="C160" s="228" t="str">
        <f t="shared" si="161"/>
        <v>#REF!</v>
      </c>
      <c r="D160" s="229" t="str">
        <f t="shared" si="4"/>
        <v>#REF!</v>
      </c>
    </row>
    <row r="161" ht="15.75" customHeight="1">
      <c r="A161" s="227" t="str">
        <f t="shared" ref="A161:C161" si="162">#REF!</f>
        <v>#REF!</v>
      </c>
      <c r="B161" s="228" t="str">
        <f t="shared" si="162"/>
        <v>#REF!</v>
      </c>
      <c r="C161" s="228" t="str">
        <f t="shared" si="162"/>
        <v>#REF!</v>
      </c>
      <c r="D161" s="229" t="str">
        <f t="shared" si="4"/>
        <v>#REF!</v>
      </c>
    </row>
    <row r="162" ht="15.75" customHeight="1">
      <c r="A162" s="227" t="str">
        <f t="shared" ref="A162:C162" si="163">#REF!</f>
        <v>#REF!</v>
      </c>
      <c r="B162" s="228" t="str">
        <f t="shared" si="163"/>
        <v>#REF!</v>
      </c>
      <c r="C162" s="228" t="str">
        <f t="shared" si="163"/>
        <v>#REF!</v>
      </c>
      <c r="D162" s="229" t="str">
        <f t="shared" si="4"/>
        <v>#REF!</v>
      </c>
    </row>
    <row r="163" ht="15.75" customHeight="1">
      <c r="A163" s="227" t="str">
        <f t="shared" ref="A163:C163" si="164">#REF!</f>
        <v>#REF!</v>
      </c>
      <c r="B163" s="228" t="str">
        <f t="shared" si="164"/>
        <v>#REF!</v>
      </c>
      <c r="C163" s="228" t="str">
        <f t="shared" si="164"/>
        <v>#REF!</v>
      </c>
      <c r="D163" s="229" t="str">
        <f t="shared" si="4"/>
        <v>#REF!</v>
      </c>
    </row>
    <row r="164" ht="15.75" customHeight="1">
      <c r="A164" s="227" t="str">
        <f t="shared" ref="A164:C164" si="165">#REF!</f>
        <v>#REF!</v>
      </c>
      <c r="B164" s="228" t="str">
        <f t="shared" si="165"/>
        <v>#REF!</v>
      </c>
      <c r="C164" s="228" t="str">
        <f t="shared" si="165"/>
        <v>#REF!</v>
      </c>
      <c r="D164" s="229" t="str">
        <f t="shared" si="4"/>
        <v>#REF!</v>
      </c>
    </row>
    <row r="165" ht="15.75" customHeight="1">
      <c r="A165" s="227" t="str">
        <f>Seeds!AB138</f>
        <v>M3-NyO-13a-I-1</v>
      </c>
      <c r="B165" s="228" t="str">
        <f t="shared" ref="B165:C165" si="166">#REF!</f>
        <v>#REF!</v>
      </c>
      <c r="C165" s="228" t="str">
        <f t="shared" si="166"/>
        <v>#REF!</v>
      </c>
      <c r="D165" s="229" t="str">
        <f t="shared" si="4"/>
        <v>#REF!</v>
      </c>
    </row>
    <row r="166" ht="15.75" customHeight="1">
      <c r="A166" s="227" t="str">
        <f>Seeds!AB139</f>
        <v>M3-NyO-13a-E-1</v>
      </c>
      <c r="B166" s="228" t="str">
        <f t="shared" ref="B166:C166" si="167">#REF!</f>
        <v>#REF!</v>
      </c>
      <c r="C166" s="228" t="str">
        <f t="shared" si="167"/>
        <v>#REF!</v>
      </c>
      <c r="D166" s="229" t="str">
        <f t="shared" si="4"/>
        <v>#REF!</v>
      </c>
    </row>
    <row r="167" ht="15.75" customHeight="1">
      <c r="A167" s="227" t="str">
        <f>Seeds!AB140</f>
        <v>M3-NyO-13b-I-1</v>
      </c>
      <c r="B167" s="228" t="str">
        <f t="shared" ref="B167:C167" si="168">#REF!</f>
        <v>#REF!</v>
      </c>
      <c r="C167" s="228" t="str">
        <f t="shared" si="168"/>
        <v>#REF!</v>
      </c>
      <c r="D167" s="229" t="str">
        <f t="shared" si="4"/>
        <v>#REF!</v>
      </c>
    </row>
    <row r="168" ht="15.75" customHeight="1">
      <c r="A168" s="227" t="str">
        <f>Seeds!AB141</f>
        <v>M3-NyO-13b-E-1</v>
      </c>
      <c r="B168" s="228" t="str">
        <f t="shared" ref="B168:C168" si="169">#REF!</f>
        <v>#REF!</v>
      </c>
      <c r="C168" s="228" t="str">
        <f t="shared" si="169"/>
        <v>#REF!</v>
      </c>
      <c r="D168" s="229" t="str">
        <f t="shared" si="4"/>
        <v>#REF!</v>
      </c>
    </row>
    <row r="169" ht="15.75" customHeight="1">
      <c r="A169" s="227" t="str">
        <f>Seeds!AB142</f>
        <v>M3-NyO-33a-I-1</v>
      </c>
      <c r="B169" s="228" t="str">
        <f t="shared" ref="B169:C169" si="170">#REF!</f>
        <v>#REF!</v>
      </c>
      <c r="C169" s="228" t="str">
        <f t="shared" si="170"/>
        <v>#REF!</v>
      </c>
      <c r="D169" s="229" t="str">
        <f t="shared" si="4"/>
        <v>#REF!</v>
      </c>
    </row>
    <row r="170" ht="15.75" customHeight="1">
      <c r="A170" s="227" t="str">
        <f>Seeds!AB143</f>
        <v>M3-NyO-33a-E-1</v>
      </c>
      <c r="B170" s="228" t="str">
        <f t="shared" ref="B170:C170" si="171">#REF!</f>
        <v>#REF!</v>
      </c>
      <c r="C170" s="228" t="str">
        <f t="shared" si="171"/>
        <v>#REF!</v>
      </c>
      <c r="D170" s="229" t="str">
        <f t="shared" si="4"/>
        <v>#REF!</v>
      </c>
    </row>
    <row r="171" ht="15.75" customHeight="1">
      <c r="A171" s="227" t="str">
        <f>Seeds!AB144</f>
        <v>M3-NyO-37a-I-1</v>
      </c>
      <c r="B171" s="228" t="str">
        <f t="shared" ref="B171:C171" si="172">#REF!</f>
        <v>#REF!</v>
      </c>
      <c r="C171" s="228" t="str">
        <f t="shared" si="172"/>
        <v>#REF!</v>
      </c>
      <c r="D171" s="229" t="str">
        <f t="shared" si="4"/>
        <v>#REF!</v>
      </c>
    </row>
    <row r="172" ht="15.75" customHeight="1">
      <c r="A172" s="227" t="str">
        <f>Seeds!AB145</f>
        <v>M3-NyO-37a-E-1</v>
      </c>
      <c r="B172" s="228" t="str">
        <f t="shared" ref="B172:C172" si="173">#REF!</f>
        <v>#REF!</v>
      </c>
      <c r="C172" s="228" t="str">
        <f t="shared" si="173"/>
        <v>#REF!</v>
      </c>
      <c r="D172" s="229" t="str">
        <f t="shared" si="4"/>
        <v>#REF!</v>
      </c>
    </row>
    <row r="173" ht="15.75" customHeight="1">
      <c r="A173" s="227" t="str">
        <f>Seeds!AB146</f>
        <v>M3-NyO-14a-I-1</v>
      </c>
      <c r="B173" s="228" t="str">
        <f t="shared" ref="B173:C173" si="174">#REF!</f>
        <v>#REF!</v>
      </c>
      <c r="C173" s="228" t="str">
        <f t="shared" si="174"/>
        <v>#REF!</v>
      </c>
      <c r="D173" s="229" t="str">
        <f t="shared" si="4"/>
        <v>#REF!</v>
      </c>
    </row>
    <row r="174" ht="15.75" customHeight="1">
      <c r="A174" s="227" t="str">
        <f>Seeds!AB147</f>
        <v>M3-NyO-14a-E-1</v>
      </c>
      <c r="B174" s="228" t="str">
        <f t="shared" ref="B174:C174" si="175">#REF!</f>
        <v>#REF!</v>
      </c>
      <c r="C174" s="228" t="str">
        <f t="shared" si="175"/>
        <v>#REF!</v>
      </c>
      <c r="D174" s="229" t="str">
        <f t="shared" si="4"/>
        <v>#REF!</v>
      </c>
    </row>
    <row r="175" ht="15.75" customHeight="1">
      <c r="A175" s="227" t="str">
        <f>Seeds!AB148</f>
        <v>M3-NyO-14a-A-1</v>
      </c>
      <c r="B175" s="228" t="str">
        <f t="shared" ref="B175:C175" si="176">#REF!</f>
        <v>#REF!</v>
      </c>
      <c r="C175" s="228" t="str">
        <f t="shared" si="176"/>
        <v>#REF!</v>
      </c>
      <c r="D175" s="229" t="str">
        <f t="shared" si="4"/>
        <v>#REF!</v>
      </c>
    </row>
    <row r="176" ht="15.75" customHeight="1">
      <c r="A176" s="227" t="str">
        <f>Seeds!AB149</f>
        <v>M3-NyO-14a-A-2</v>
      </c>
      <c r="B176" s="228" t="str">
        <f t="shared" ref="B176:C176" si="177">#REF!</f>
        <v>#REF!</v>
      </c>
      <c r="C176" s="228" t="str">
        <f t="shared" si="177"/>
        <v>#REF!</v>
      </c>
      <c r="D176" s="229" t="str">
        <f t="shared" si="4"/>
        <v>#REF!</v>
      </c>
    </row>
    <row r="177" ht="15.75" customHeight="1">
      <c r="A177" s="227" t="str">
        <f>Seeds!AB150</f>
        <v>M3-NyO-14a-A-3</v>
      </c>
      <c r="B177" s="228" t="str">
        <f t="shared" ref="B177:C177" si="178">#REF!</f>
        <v>#REF!</v>
      </c>
      <c r="C177" s="228" t="str">
        <f t="shared" si="178"/>
        <v>#REF!</v>
      </c>
      <c r="D177" s="229" t="str">
        <f t="shared" si="4"/>
        <v>#REF!</v>
      </c>
    </row>
    <row r="178" ht="15.75" customHeight="1">
      <c r="A178" s="227" t="str">
        <f>Seeds!AB151</f>
        <v>M3-NyO-14a-A-4</v>
      </c>
      <c r="B178" s="228" t="str">
        <f t="shared" ref="B178:C178" si="179">#REF!</f>
        <v>#REF!</v>
      </c>
      <c r="C178" s="228" t="str">
        <f t="shared" si="179"/>
        <v>#REF!</v>
      </c>
      <c r="D178" s="229" t="str">
        <f t="shared" si="4"/>
        <v>#REF!</v>
      </c>
    </row>
    <row r="179" ht="15.75" customHeight="1">
      <c r="A179" s="227" t="str">
        <f>Seeds!AB152</f>
        <v>M3-NyO-14a-A-5</v>
      </c>
      <c r="B179" s="228" t="str">
        <f t="shared" ref="B179:C179" si="180">#REF!</f>
        <v>#REF!</v>
      </c>
      <c r="C179" s="228" t="str">
        <f t="shared" si="180"/>
        <v>#REF!</v>
      </c>
      <c r="D179" s="229" t="str">
        <f t="shared" si="4"/>
        <v>#REF!</v>
      </c>
    </row>
    <row r="180" ht="15.75" customHeight="1">
      <c r="A180" s="227" t="str">
        <f>Seeds!AB153</f>
        <v>M3-NyO-14b-I-1</v>
      </c>
      <c r="B180" s="228" t="str">
        <f t="shared" ref="B180:C180" si="181">#REF!</f>
        <v>#REF!</v>
      </c>
      <c r="C180" s="228" t="str">
        <f t="shared" si="181"/>
        <v>#REF!</v>
      </c>
      <c r="D180" s="229" t="str">
        <f t="shared" si="4"/>
        <v>#REF!</v>
      </c>
    </row>
    <row r="181" ht="15.75" customHeight="1">
      <c r="A181" s="227" t="str">
        <f>Seeds!AB154</f>
        <v>M3-NyO-14b-E-1</v>
      </c>
      <c r="B181" s="228" t="str">
        <f t="shared" ref="B181:C181" si="182">#REF!</f>
        <v>#REF!</v>
      </c>
      <c r="C181" s="228" t="str">
        <f t="shared" si="182"/>
        <v>#REF!</v>
      </c>
      <c r="D181" s="229" t="str">
        <f t="shared" si="4"/>
        <v>#REF!</v>
      </c>
    </row>
    <row r="182" ht="15.75" customHeight="1">
      <c r="A182" s="227" t="str">
        <f>Seeds!AB155</f>
        <v>M3-NyO-14c-I-1</v>
      </c>
      <c r="B182" s="228" t="str">
        <f t="shared" ref="B182:C182" si="183">#REF!</f>
        <v>#REF!</v>
      </c>
      <c r="C182" s="228" t="str">
        <f t="shared" si="183"/>
        <v>#REF!</v>
      </c>
      <c r="D182" s="229" t="str">
        <f t="shared" si="4"/>
        <v>#REF!</v>
      </c>
    </row>
    <row r="183" ht="15.75" customHeight="1">
      <c r="A183" s="227" t="str">
        <f>Seeds!AB156</f>
        <v>M3-NyO-14c-I-2</v>
      </c>
      <c r="B183" s="228" t="str">
        <f t="shared" ref="B183:C183" si="184">#REF!</f>
        <v>#REF!</v>
      </c>
      <c r="C183" s="228" t="str">
        <f t="shared" si="184"/>
        <v>#REF!</v>
      </c>
      <c r="D183" s="229" t="str">
        <f t="shared" si="4"/>
        <v>#REF!</v>
      </c>
    </row>
    <row r="184" ht="15.75" customHeight="1">
      <c r="A184" s="227" t="str">
        <f>Seeds!AB157</f>
        <v>M3-NyO-14c-E-1</v>
      </c>
      <c r="B184" s="228" t="str">
        <f t="shared" ref="B184:C184" si="185">#REF!</f>
        <v>#REF!</v>
      </c>
      <c r="C184" s="228" t="str">
        <f t="shared" si="185"/>
        <v>#REF!</v>
      </c>
      <c r="D184" s="229" t="str">
        <f t="shared" si="4"/>
        <v>#REF!</v>
      </c>
    </row>
    <row r="185" ht="15.75" customHeight="1">
      <c r="A185" s="227" t="str">
        <f>Seeds!AB158</f>
        <v>M3-NyO-14c-E-2</v>
      </c>
      <c r="B185" s="228" t="str">
        <f t="shared" ref="B185:C185" si="186">#REF!</f>
        <v>#REF!</v>
      </c>
      <c r="C185" s="228" t="str">
        <f t="shared" si="186"/>
        <v>#REF!</v>
      </c>
      <c r="D185" s="229" t="str">
        <f t="shared" si="4"/>
        <v>#REF!</v>
      </c>
    </row>
    <row r="186" ht="15.75" customHeight="1">
      <c r="A186" s="227" t="str">
        <f>Seeds!AB159</f>
        <v>M3-NyO-14c-A-1</v>
      </c>
      <c r="B186" s="228" t="str">
        <f t="shared" ref="B186:C186" si="187">#REF!</f>
        <v>#REF!</v>
      </c>
      <c r="C186" s="228" t="str">
        <f t="shared" si="187"/>
        <v>#REF!</v>
      </c>
      <c r="D186" s="229" t="str">
        <f t="shared" si="4"/>
        <v>#REF!</v>
      </c>
    </row>
    <row r="187" ht="15.75" customHeight="1">
      <c r="A187" s="227" t="str">
        <f>Seeds!AB160</f>
        <v>M3-NyO-14c-A-2</v>
      </c>
      <c r="B187" s="228" t="str">
        <f t="shared" ref="B187:C187" si="188">#REF!</f>
        <v>#REF!</v>
      </c>
      <c r="C187" s="228" t="str">
        <f t="shared" si="188"/>
        <v>#REF!</v>
      </c>
      <c r="D187" s="229" t="str">
        <f t="shared" si="4"/>
        <v>#REF!</v>
      </c>
    </row>
    <row r="188" ht="15.75" customHeight="1">
      <c r="A188" s="227" t="str">
        <f>Seeds!AB161</f>
        <v>M3-NyO-14c-A-3</v>
      </c>
      <c r="B188" s="228" t="str">
        <f t="shared" ref="B188:C188" si="189">#REF!</f>
        <v>#REF!</v>
      </c>
      <c r="C188" s="228" t="str">
        <f t="shared" si="189"/>
        <v>#REF!</v>
      </c>
      <c r="D188" s="229" t="str">
        <f t="shared" si="4"/>
        <v>#REF!</v>
      </c>
    </row>
    <row r="189" ht="15.75" customHeight="1">
      <c r="A189" s="227" t="str">
        <f>Seeds!AB162</f>
        <v>M3-NyO-14c-A-4</v>
      </c>
      <c r="B189" s="228" t="str">
        <f t="shared" ref="B189:C189" si="190">#REF!</f>
        <v>#REF!</v>
      </c>
      <c r="C189" s="228" t="str">
        <f t="shared" si="190"/>
        <v>#REF!</v>
      </c>
      <c r="D189" s="229" t="str">
        <f t="shared" si="4"/>
        <v>#REF!</v>
      </c>
    </row>
    <row r="190" ht="15.75" customHeight="1">
      <c r="A190" s="227" t="str">
        <f>Seeds!AB163</f>
        <v>M3-NyO-14c-A-5</v>
      </c>
      <c r="B190" s="228" t="str">
        <f t="shared" ref="B190:C190" si="191">#REF!</f>
        <v>#REF!</v>
      </c>
      <c r="C190" s="228" t="str">
        <f t="shared" si="191"/>
        <v>#REF!</v>
      </c>
      <c r="D190" s="229" t="str">
        <f t="shared" si="4"/>
        <v>#REF!</v>
      </c>
    </row>
    <row r="191" ht="15.75" customHeight="1">
      <c r="A191" s="227" t="str">
        <f>Seeds!AB184</f>
        <v>M3-NyO-15a-I-1</v>
      </c>
      <c r="B191" s="228" t="str">
        <f t="shared" ref="B191:C191" si="192">#REF!</f>
        <v>#REF!</v>
      </c>
      <c r="C191" s="228" t="str">
        <f t="shared" si="192"/>
        <v>#REF!</v>
      </c>
      <c r="D191" s="229" t="str">
        <f t="shared" si="4"/>
        <v>#REF!</v>
      </c>
    </row>
    <row r="192" ht="15.75" customHeight="1">
      <c r="A192" s="227" t="str">
        <f>Seeds!AB185</f>
        <v>M3-NyO-15a-E-1</v>
      </c>
      <c r="B192" s="228" t="str">
        <f t="shared" ref="B192:C192" si="193">#REF!</f>
        <v>#REF!</v>
      </c>
      <c r="C192" s="228" t="str">
        <f t="shared" si="193"/>
        <v>#REF!</v>
      </c>
      <c r="D192" s="229" t="str">
        <f t="shared" si="4"/>
        <v>#REF!</v>
      </c>
    </row>
    <row r="193" ht="15.75" customHeight="1">
      <c r="A193" s="227" t="str">
        <f>Seeds!AB186</f>
        <v>M3-NyO-15b-I-1</v>
      </c>
      <c r="B193" s="228" t="str">
        <f t="shared" ref="B193:C193" si="194">#REF!</f>
        <v>#REF!</v>
      </c>
      <c r="C193" s="228" t="str">
        <f t="shared" si="194"/>
        <v>#REF!</v>
      </c>
      <c r="D193" s="229" t="str">
        <f t="shared" si="4"/>
        <v>#REF!</v>
      </c>
    </row>
    <row r="194" ht="15.75" customHeight="1">
      <c r="A194" s="227" t="str">
        <f>Seeds!AB187</f>
        <v>M3-NyO-15b-E-1</v>
      </c>
      <c r="B194" s="228" t="str">
        <f t="shared" ref="B194:C194" si="195">#REF!</f>
        <v>#REF!</v>
      </c>
      <c r="C194" s="228" t="str">
        <f t="shared" si="195"/>
        <v>#REF!</v>
      </c>
      <c r="D194" s="229" t="str">
        <f t="shared" si="4"/>
        <v>#REF!</v>
      </c>
    </row>
    <row r="195" ht="15.75" customHeight="1">
      <c r="A195" s="227" t="str">
        <f>Seeds!AB188</f>
        <v>M3-NyO-15c-I-1</v>
      </c>
      <c r="B195" s="228" t="str">
        <f t="shared" ref="B195:C195" si="196">#REF!</f>
        <v>#REF!</v>
      </c>
      <c r="C195" s="228" t="str">
        <f t="shared" si="196"/>
        <v>#REF!</v>
      </c>
      <c r="D195" s="229" t="str">
        <f t="shared" si="4"/>
        <v>#REF!</v>
      </c>
    </row>
    <row r="196" ht="15.75" customHeight="1">
      <c r="A196" s="227" t="str">
        <f>Seeds!AB189</f>
        <v>M3-NyO-15c-E-1</v>
      </c>
      <c r="B196" s="228" t="str">
        <f t="shared" ref="B196:C196" si="197">#REF!</f>
        <v>#REF!</v>
      </c>
      <c r="C196" s="228" t="str">
        <f t="shared" si="197"/>
        <v>#REF!</v>
      </c>
      <c r="D196" s="229" t="str">
        <f t="shared" si="4"/>
        <v>#REF!</v>
      </c>
    </row>
    <row r="197" ht="15.75" customHeight="1">
      <c r="A197" s="227" t="str">
        <f>Seeds!AB190</f>
        <v>M3-NyO-15c-E-2</v>
      </c>
      <c r="B197" s="228" t="str">
        <f t="shared" ref="B197:C197" si="198">#REF!</f>
        <v>#REF!</v>
      </c>
      <c r="C197" s="228" t="str">
        <f t="shared" si="198"/>
        <v>#REF!</v>
      </c>
      <c r="D197" s="229" t="str">
        <f t="shared" si="4"/>
        <v>#REF!</v>
      </c>
    </row>
    <row r="198" ht="15.75" customHeight="1">
      <c r="A198" s="227" t="str">
        <f>Seeds!AB191</f>
        <v>M3-NyO-15c-A-1</v>
      </c>
      <c r="B198" s="228" t="str">
        <f t="shared" ref="B198:C198" si="199">#REF!</f>
        <v>#REF!</v>
      </c>
      <c r="C198" s="228" t="str">
        <f t="shared" si="199"/>
        <v>#REF!</v>
      </c>
      <c r="D198" s="229" t="str">
        <f t="shared" si="4"/>
        <v>#REF!</v>
      </c>
    </row>
    <row r="199" ht="15.75" customHeight="1">
      <c r="A199" s="227" t="str">
        <f>Seeds!AB192</f>
        <v>M3-NyO-15c-A-2</v>
      </c>
      <c r="B199" s="228" t="str">
        <f t="shared" ref="B199:C199" si="200">#REF!</f>
        <v>#REF!</v>
      </c>
      <c r="C199" s="228" t="str">
        <f t="shared" si="200"/>
        <v>#REF!</v>
      </c>
      <c r="D199" s="229" t="str">
        <f t="shared" si="4"/>
        <v>#REF!</v>
      </c>
    </row>
    <row r="200" ht="15.75" customHeight="1">
      <c r="A200" s="227" t="str">
        <f>Seeds!AB193</f>
        <v>M3-NyO-15c-A-3</v>
      </c>
      <c r="B200" s="228" t="str">
        <f t="shared" ref="B200:C200" si="201">#REF!</f>
        <v>#REF!</v>
      </c>
      <c r="C200" s="228" t="str">
        <f t="shared" si="201"/>
        <v>#REF!</v>
      </c>
      <c r="D200" s="229" t="str">
        <f t="shared" si="4"/>
        <v>#REF!</v>
      </c>
    </row>
    <row r="201" ht="15.75" customHeight="1">
      <c r="A201" s="227" t="str">
        <f>Seeds!AB194</f>
        <v>M3-NyO-15c-A-4</v>
      </c>
      <c r="B201" s="228" t="str">
        <f t="shared" ref="B201:C201" si="202">#REF!</f>
        <v>#REF!</v>
      </c>
      <c r="C201" s="228" t="str">
        <f t="shared" si="202"/>
        <v>#REF!</v>
      </c>
      <c r="D201" s="229" t="str">
        <f t="shared" si="4"/>
        <v>#REF!</v>
      </c>
    </row>
    <row r="202" ht="15.75" customHeight="1">
      <c r="A202" s="227" t="str">
        <f>Seeds!AB195</f>
        <v>M3-NyO-15c-A-5</v>
      </c>
      <c r="B202" s="228" t="str">
        <f t="shared" ref="B202:C202" si="203">#REF!</f>
        <v>#REF!</v>
      </c>
      <c r="C202" s="228" t="str">
        <f t="shared" si="203"/>
        <v>#REF!</v>
      </c>
      <c r="D202" s="229" t="str">
        <f t="shared" si="4"/>
        <v>#REF!</v>
      </c>
    </row>
    <row r="203" ht="15.75" customHeight="1">
      <c r="A203" s="227" t="str">
        <f t="shared" ref="A203:C203" si="204">#REF!</f>
        <v>#REF!</v>
      </c>
      <c r="B203" s="228" t="str">
        <f t="shared" si="204"/>
        <v>#REF!</v>
      </c>
      <c r="C203" s="228" t="str">
        <f t="shared" si="204"/>
        <v>#REF!</v>
      </c>
      <c r="D203" s="229" t="str">
        <f t="shared" si="4"/>
        <v>#REF!</v>
      </c>
    </row>
    <row r="204" ht="15.75" customHeight="1">
      <c r="A204" s="227" t="str">
        <f t="shared" ref="A204:C204" si="205">#REF!</f>
        <v>#REF!</v>
      </c>
      <c r="B204" s="228" t="str">
        <f t="shared" si="205"/>
        <v>#REF!</v>
      </c>
      <c r="C204" s="228" t="str">
        <f t="shared" si="205"/>
        <v>#REF!</v>
      </c>
      <c r="D204" s="229" t="str">
        <f t="shared" si="4"/>
        <v>#REF!</v>
      </c>
    </row>
    <row r="205" ht="15.75" customHeight="1">
      <c r="A205" s="227" t="str">
        <f t="shared" ref="A205:C205" si="206">#REF!</f>
        <v>#REF!</v>
      </c>
      <c r="B205" s="228" t="str">
        <f t="shared" si="206"/>
        <v>#REF!</v>
      </c>
      <c r="C205" s="228" t="str">
        <f t="shared" si="206"/>
        <v>#REF!</v>
      </c>
      <c r="D205" s="229" t="str">
        <f t="shared" si="4"/>
        <v>#REF!</v>
      </c>
    </row>
    <row r="206" ht="15.75" customHeight="1">
      <c r="A206" s="227" t="str">
        <f t="shared" ref="A206:C206" si="207">#REF!</f>
        <v>#REF!</v>
      </c>
      <c r="B206" s="228" t="str">
        <f t="shared" si="207"/>
        <v>#REF!</v>
      </c>
      <c r="C206" s="228" t="str">
        <f t="shared" si="207"/>
        <v>#REF!</v>
      </c>
      <c r="D206" s="229" t="str">
        <f t="shared" si="4"/>
        <v>#REF!</v>
      </c>
    </row>
    <row r="207" ht="15.75" customHeight="1">
      <c r="A207" s="227" t="str">
        <f t="shared" ref="A207:C207" si="208">#REF!</f>
        <v>#REF!</v>
      </c>
      <c r="B207" s="228" t="str">
        <f t="shared" si="208"/>
        <v>#REF!</v>
      </c>
      <c r="C207" s="228" t="str">
        <f t="shared" si="208"/>
        <v>#REF!</v>
      </c>
      <c r="D207" s="229" t="str">
        <f t="shared" si="4"/>
        <v>#REF!</v>
      </c>
    </row>
    <row r="208" ht="15.75" customHeight="1">
      <c r="A208" s="227" t="str">
        <f t="shared" ref="A208:C208" si="209">#REF!</f>
        <v>#REF!</v>
      </c>
      <c r="B208" s="228" t="str">
        <f t="shared" si="209"/>
        <v>#REF!</v>
      </c>
      <c r="C208" s="228" t="str">
        <f t="shared" si="209"/>
        <v>#REF!</v>
      </c>
      <c r="D208" s="229" t="str">
        <f t="shared" si="4"/>
        <v>#REF!</v>
      </c>
    </row>
    <row r="209" ht="15.75" customHeight="1">
      <c r="A209" s="227" t="str">
        <f t="shared" ref="A209:C209" si="210">#REF!</f>
        <v>#REF!</v>
      </c>
      <c r="B209" s="228" t="str">
        <f t="shared" si="210"/>
        <v>#REF!</v>
      </c>
      <c r="C209" s="228" t="str">
        <f t="shared" si="210"/>
        <v>#REF!</v>
      </c>
      <c r="D209" s="229" t="str">
        <f t="shared" si="4"/>
        <v>#REF!</v>
      </c>
    </row>
    <row r="210" ht="15.75" customHeight="1">
      <c r="A210" s="227" t="str">
        <f t="shared" ref="A210:C210" si="211">#REF!</f>
        <v>#REF!</v>
      </c>
      <c r="B210" s="228" t="str">
        <f t="shared" si="211"/>
        <v>#REF!</v>
      </c>
      <c r="C210" s="228" t="str">
        <f t="shared" si="211"/>
        <v>#REF!</v>
      </c>
      <c r="D210" s="229" t="str">
        <f t="shared" si="4"/>
        <v>#REF!</v>
      </c>
    </row>
    <row r="211" ht="15.75" customHeight="1">
      <c r="A211" s="227" t="str">
        <f t="shared" ref="A211:C211" si="212">#REF!</f>
        <v>#REF!</v>
      </c>
      <c r="B211" s="228" t="str">
        <f t="shared" si="212"/>
        <v>#REF!</v>
      </c>
      <c r="C211" s="228" t="str">
        <f t="shared" si="212"/>
        <v>#REF!</v>
      </c>
      <c r="D211" s="229" t="str">
        <f t="shared" si="4"/>
        <v>#REF!</v>
      </c>
    </row>
    <row r="212" ht="15.75" customHeight="1">
      <c r="A212" s="227" t="str">
        <f t="shared" ref="A212:C212" si="213">#REF!</f>
        <v>#REF!</v>
      </c>
      <c r="B212" s="228" t="str">
        <f t="shared" si="213"/>
        <v>#REF!</v>
      </c>
      <c r="C212" s="228" t="str">
        <f t="shared" si="213"/>
        <v>#REF!</v>
      </c>
      <c r="D212" s="229" t="str">
        <f t="shared" si="4"/>
        <v>#REF!</v>
      </c>
    </row>
    <row r="213" ht="15.75" customHeight="1">
      <c r="A213" s="227" t="str">
        <f t="shared" ref="A213:C213" si="214">#REF!</f>
        <v>#REF!</v>
      </c>
      <c r="B213" s="228" t="str">
        <f t="shared" si="214"/>
        <v>#REF!</v>
      </c>
      <c r="C213" s="228" t="str">
        <f t="shared" si="214"/>
        <v>#REF!</v>
      </c>
      <c r="D213" s="229" t="str">
        <f t="shared" si="4"/>
        <v>#REF!</v>
      </c>
    </row>
    <row r="214" ht="15.75" customHeight="1">
      <c r="A214" s="227" t="str">
        <f t="shared" ref="A214:C214" si="215">#REF!</f>
        <v>#REF!</v>
      </c>
      <c r="B214" s="228" t="str">
        <f t="shared" si="215"/>
        <v>#REF!</v>
      </c>
      <c r="C214" s="228" t="str">
        <f t="shared" si="215"/>
        <v>#REF!</v>
      </c>
      <c r="D214" s="229" t="str">
        <f t="shared" si="4"/>
        <v>#REF!</v>
      </c>
    </row>
    <row r="215" ht="15.75" customHeight="1">
      <c r="A215" s="227" t="str">
        <f t="shared" ref="A215:C215" si="216">#REF!</f>
        <v>#REF!</v>
      </c>
      <c r="B215" s="228" t="str">
        <f t="shared" si="216"/>
        <v>#REF!</v>
      </c>
      <c r="C215" s="228" t="str">
        <f t="shared" si="216"/>
        <v>#REF!</v>
      </c>
      <c r="D215" s="229" t="str">
        <f t="shared" si="4"/>
        <v>#REF!</v>
      </c>
    </row>
    <row r="216" ht="15.75" customHeight="1">
      <c r="A216" s="227" t="str">
        <f t="shared" ref="A216:C216" si="217">#REF!</f>
        <v>#REF!</v>
      </c>
      <c r="B216" s="228" t="str">
        <f t="shared" si="217"/>
        <v>#REF!</v>
      </c>
      <c r="C216" s="228" t="str">
        <f t="shared" si="217"/>
        <v>#REF!</v>
      </c>
      <c r="D216" s="229" t="str">
        <f t="shared" si="4"/>
        <v>#REF!</v>
      </c>
    </row>
    <row r="217" ht="15.75" customHeight="1">
      <c r="A217" s="227" t="str">
        <f t="shared" ref="A217:C217" si="218">#REF!</f>
        <v>#REF!</v>
      </c>
      <c r="B217" s="228" t="str">
        <f t="shared" si="218"/>
        <v>#REF!</v>
      </c>
      <c r="C217" s="228" t="str">
        <f t="shared" si="218"/>
        <v>#REF!</v>
      </c>
      <c r="D217" s="229" t="str">
        <f t="shared" si="4"/>
        <v>#REF!</v>
      </c>
    </row>
    <row r="218" ht="15.75" customHeight="1">
      <c r="A218" s="227" t="str">
        <f t="shared" ref="A218:C218" si="219">#REF!</f>
        <v>#REF!</v>
      </c>
      <c r="B218" s="228" t="str">
        <f t="shared" si="219"/>
        <v>#REF!</v>
      </c>
      <c r="C218" s="228" t="str">
        <f t="shared" si="219"/>
        <v>#REF!</v>
      </c>
      <c r="D218" s="229" t="str">
        <f t="shared" si="4"/>
        <v>#REF!</v>
      </c>
    </row>
    <row r="219" ht="15.75" customHeight="1">
      <c r="A219" s="227" t="str">
        <f t="shared" ref="A219:C219" si="220">#REF!</f>
        <v>#REF!</v>
      </c>
      <c r="B219" s="228" t="str">
        <f t="shared" si="220"/>
        <v>#REF!</v>
      </c>
      <c r="C219" s="228" t="str">
        <f t="shared" si="220"/>
        <v>#REF!</v>
      </c>
      <c r="D219" s="229" t="str">
        <f t="shared" si="4"/>
        <v>#REF!</v>
      </c>
    </row>
    <row r="220" ht="15.75" customHeight="1">
      <c r="A220" s="227" t="str">
        <f t="shared" ref="A220:C220" si="221">#REF!</f>
        <v>#REF!</v>
      </c>
      <c r="B220" s="228" t="str">
        <f t="shared" si="221"/>
        <v>#REF!</v>
      </c>
      <c r="C220" s="228" t="str">
        <f t="shared" si="221"/>
        <v>#REF!</v>
      </c>
      <c r="D220" s="229" t="str">
        <f t="shared" si="4"/>
        <v>#REF!</v>
      </c>
    </row>
    <row r="221" ht="15.75" customHeight="1">
      <c r="A221" s="227" t="str">
        <f t="shared" ref="A221:C221" si="222">#REF!</f>
        <v>#REF!</v>
      </c>
      <c r="B221" s="228" t="str">
        <f t="shared" si="222"/>
        <v>#REF!</v>
      </c>
      <c r="C221" s="228" t="str">
        <f t="shared" si="222"/>
        <v>#REF!</v>
      </c>
      <c r="D221" s="229" t="str">
        <f t="shared" si="4"/>
        <v>#REF!</v>
      </c>
    </row>
    <row r="222" ht="15.75" customHeight="1">
      <c r="A222" s="227" t="str">
        <f t="shared" ref="A222:C222" si="223">#REF!</f>
        <v>#REF!</v>
      </c>
      <c r="B222" s="228" t="str">
        <f t="shared" si="223"/>
        <v>#REF!</v>
      </c>
      <c r="C222" s="228" t="str">
        <f t="shared" si="223"/>
        <v>#REF!</v>
      </c>
      <c r="D222" s="229" t="str">
        <f t="shared" si="4"/>
        <v>#REF!</v>
      </c>
    </row>
    <row r="223" ht="15.75" customHeight="1">
      <c r="A223" s="227" t="str">
        <f t="shared" ref="A223:C223" si="224">#REF!</f>
        <v>#REF!</v>
      </c>
      <c r="B223" s="228" t="str">
        <f t="shared" si="224"/>
        <v>#REF!</v>
      </c>
      <c r="C223" s="228" t="str">
        <f t="shared" si="224"/>
        <v>#REF!</v>
      </c>
      <c r="D223" s="229" t="str">
        <f t="shared" si="4"/>
        <v>#REF!</v>
      </c>
    </row>
    <row r="224" ht="15.75" customHeight="1">
      <c r="A224" s="227" t="str">
        <f t="shared" ref="A224:C224" si="225">#REF!</f>
        <v>#REF!</v>
      </c>
      <c r="B224" s="228" t="str">
        <f t="shared" si="225"/>
        <v>#REF!</v>
      </c>
      <c r="C224" s="228" t="str">
        <f t="shared" si="225"/>
        <v>#REF!</v>
      </c>
      <c r="D224" s="229" t="str">
        <f t="shared" si="4"/>
        <v>#REF!</v>
      </c>
    </row>
    <row r="225" ht="15.75" customHeight="1">
      <c r="A225" s="227" t="str">
        <f t="shared" ref="A225:C225" si="226">#REF!</f>
        <v>#REF!</v>
      </c>
      <c r="B225" s="228" t="str">
        <f t="shared" si="226"/>
        <v>#REF!</v>
      </c>
      <c r="C225" s="228" t="str">
        <f t="shared" si="226"/>
        <v>#REF!</v>
      </c>
      <c r="D225" s="229" t="str">
        <f t="shared" si="4"/>
        <v>#REF!</v>
      </c>
    </row>
    <row r="226" ht="15.75" customHeight="1">
      <c r="A226" s="227" t="str">
        <f t="shared" ref="A226:C226" si="227">#REF!</f>
        <v>#REF!</v>
      </c>
      <c r="B226" s="228" t="str">
        <f t="shared" si="227"/>
        <v>#REF!</v>
      </c>
      <c r="C226" s="228" t="str">
        <f t="shared" si="227"/>
        <v>#REF!</v>
      </c>
      <c r="D226" s="229" t="str">
        <f t="shared" si="4"/>
        <v>#REF!</v>
      </c>
    </row>
    <row r="227" ht="15.75" customHeight="1">
      <c r="A227" s="227" t="str">
        <f t="shared" ref="A227:C227" si="228">#REF!</f>
        <v>#REF!</v>
      </c>
      <c r="B227" s="228" t="str">
        <f t="shared" si="228"/>
        <v>#REF!</v>
      </c>
      <c r="C227" s="228" t="str">
        <f t="shared" si="228"/>
        <v>#REF!</v>
      </c>
      <c r="D227" s="229" t="str">
        <f t="shared" si="4"/>
        <v>#REF!</v>
      </c>
    </row>
    <row r="228" ht="15.75" customHeight="1">
      <c r="A228" s="227" t="str">
        <f t="shared" ref="A228:C228" si="229">#REF!</f>
        <v>#REF!</v>
      </c>
      <c r="B228" s="228" t="str">
        <f t="shared" si="229"/>
        <v>#REF!</v>
      </c>
      <c r="C228" s="228" t="str">
        <f t="shared" si="229"/>
        <v>#REF!</v>
      </c>
      <c r="D228" s="229" t="str">
        <f t="shared" si="4"/>
        <v>#REF!</v>
      </c>
    </row>
    <row r="229" ht="15.75" customHeight="1">
      <c r="A229" s="227" t="str">
        <f t="shared" ref="A229:C229" si="230">#REF!</f>
        <v>#REF!</v>
      </c>
      <c r="B229" s="228" t="str">
        <f t="shared" si="230"/>
        <v>#REF!</v>
      </c>
      <c r="C229" s="228" t="str">
        <f t="shared" si="230"/>
        <v>#REF!</v>
      </c>
      <c r="D229" s="229" t="str">
        <f t="shared" si="4"/>
        <v>#REF!</v>
      </c>
    </row>
    <row r="230" ht="15.75" customHeight="1">
      <c r="A230" s="227" t="str">
        <f t="shared" ref="A230:C230" si="231">#REF!</f>
        <v>#REF!</v>
      </c>
      <c r="B230" s="228" t="str">
        <f t="shared" si="231"/>
        <v>#REF!</v>
      </c>
      <c r="C230" s="228" t="str">
        <f t="shared" si="231"/>
        <v>#REF!</v>
      </c>
      <c r="D230" s="229" t="str">
        <f t="shared" si="4"/>
        <v>#REF!</v>
      </c>
    </row>
    <row r="231" ht="15.75" customHeight="1">
      <c r="A231" s="227" t="str">
        <f t="shared" ref="A231:C231" si="232">#REF!</f>
        <v>#REF!</v>
      </c>
      <c r="B231" s="228" t="str">
        <f t="shared" si="232"/>
        <v>#REF!</v>
      </c>
      <c r="C231" s="228" t="str">
        <f t="shared" si="232"/>
        <v>#REF!</v>
      </c>
      <c r="D231" s="229" t="str">
        <f t="shared" si="4"/>
        <v>#REF!</v>
      </c>
    </row>
    <row r="232" ht="15.75" customHeight="1">
      <c r="A232" s="227" t="str">
        <f t="shared" ref="A232:C232" si="233">#REF!</f>
        <v>#REF!</v>
      </c>
      <c r="B232" s="228" t="str">
        <f t="shared" si="233"/>
        <v>#REF!</v>
      </c>
      <c r="C232" s="228" t="str">
        <f t="shared" si="233"/>
        <v>#REF!</v>
      </c>
      <c r="D232" s="229" t="str">
        <f t="shared" si="4"/>
        <v>#REF!</v>
      </c>
    </row>
    <row r="233" ht="15.75" customHeight="1">
      <c r="A233" s="227" t="str">
        <f t="shared" ref="A233:C233" si="234">#REF!</f>
        <v>#REF!</v>
      </c>
      <c r="B233" s="228" t="str">
        <f t="shared" si="234"/>
        <v>#REF!</v>
      </c>
      <c r="C233" s="228" t="str">
        <f t="shared" si="234"/>
        <v>#REF!</v>
      </c>
      <c r="D233" s="229" t="str">
        <f t="shared" si="4"/>
        <v>#REF!</v>
      </c>
    </row>
    <row r="234" ht="15.75" customHeight="1">
      <c r="A234" s="227" t="str">
        <f t="shared" ref="A234:C234" si="235">#REF!</f>
        <v>#REF!</v>
      </c>
      <c r="B234" s="228" t="str">
        <f t="shared" si="235"/>
        <v>#REF!</v>
      </c>
      <c r="C234" s="228" t="str">
        <f t="shared" si="235"/>
        <v>#REF!</v>
      </c>
      <c r="D234" s="229" t="str">
        <f t="shared" si="4"/>
        <v>#REF!</v>
      </c>
    </row>
    <row r="235" ht="15.75" customHeight="1">
      <c r="A235" s="227" t="str">
        <f t="shared" ref="A235:C235" si="236">#REF!</f>
        <v>#REF!</v>
      </c>
      <c r="B235" s="228" t="str">
        <f t="shared" si="236"/>
        <v>#REF!</v>
      </c>
      <c r="C235" s="228" t="str">
        <f t="shared" si="236"/>
        <v>#REF!</v>
      </c>
      <c r="D235" s="229" t="str">
        <f t="shared" si="4"/>
        <v>#REF!</v>
      </c>
    </row>
    <row r="236" ht="15.75" customHeight="1">
      <c r="A236" s="227" t="str">
        <f>Seeds!AB201</f>
        <v>M3-NyO-40a-I-1</v>
      </c>
      <c r="B236" s="228" t="str">
        <f t="shared" ref="B236:C236" si="237">#REF!</f>
        <v>#REF!</v>
      </c>
      <c r="C236" s="228" t="str">
        <f t="shared" si="237"/>
        <v>#REF!</v>
      </c>
      <c r="D236" s="229" t="str">
        <f t="shared" si="4"/>
        <v>#REF!</v>
      </c>
    </row>
    <row r="237" ht="15.75" customHeight="1">
      <c r="A237" s="227" t="str">
        <f>Seeds!AB202</f>
        <v>M3-NyO-40a-I-2</v>
      </c>
      <c r="B237" s="228" t="str">
        <f t="shared" ref="B237:C237" si="238">#REF!</f>
        <v>#REF!</v>
      </c>
      <c r="C237" s="228" t="str">
        <f t="shared" si="238"/>
        <v>#REF!</v>
      </c>
      <c r="D237" s="229" t="str">
        <f t="shared" si="4"/>
        <v>#REF!</v>
      </c>
    </row>
    <row r="238" ht="15.75" customHeight="1">
      <c r="A238" s="227" t="str">
        <f>Seeds!AB203</f>
        <v>M3-NyO-40a-E-1</v>
      </c>
      <c r="B238" s="228" t="str">
        <f t="shared" ref="B238:C238" si="239">#REF!</f>
        <v>#REF!</v>
      </c>
      <c r="C238" s="228" t="str">
        <f t="shared" si="239"/>
        <v>#REF!</v>
      </c>
      <c r="D238" s="229" t="str">
        <f t="shared" si="4"/>
        <v>#REF!</v>
      </c>
    </row>
    <row r="239" ht="15.75" customHeight="1">
      <c r="A239" s="227" t="str">
        <f>Seeds!AB204</f>
        <v>M3-NyO-40a-E-2</v>
      </c>
      <c r="B239" s="228" t="str">
        <f t="shared" ref="B239:C239" si="240">#REF!</f>
        <v>#REF!</v>
      </c>
      <c r="C239" s="228" t="str">
        <f t="shared" si="240"/>
        <v>#REF!</v>
      </c>
      <c r="D239" s="229" t="str">
        <f t="shared" si="4"/>
        <v>#REF!</v>
      </c>
    </row>
    <row r="240" ht="15.75" customHeight="1">
      <c r="A240" s="227" t="str">
        <f t="shared" ref="A240:C240" si="241">#REF!</f>
        <v>#REF!</v>
      </c>
      <c r="B240" s="228" t="str">
        <f t="shared" si="241"/>
        <v>#REF!</v>
      </c>
      <c r="C240" s="228" t="str">
        <f t="shared" si="241"/>
        <v>#REF!</v>
      </c>
      <c r="D240" s="229" t="str">
        <f t="shared" si="4"/>
        <v>#REF!</v>
      </c>
    </row>
    <row r="241" ht="15.75" customHeight="1">
      <c r="A241" s="227" t="str">
        <f t="shared" ref="A241:C241" si="242">#REF!</f>
        <v>#REF!</v>
      </c>
      <c r="B241" s="228" t="str">
        <f t="shared" si="242"/>
        <v>#REF!</v>
      </c>
      <c r="C241" s="228" t="str">
        <f t="shared" si="242"/>
        <v>#REF!</v>
      </c>
      <c r="D241" s="229" t="str">
        <f t="shared" si="4"/>
        <v>#REF!</v>
      </c>
    </row>
    <row r="242" ht="15.75" customHeight="1">
      <c r="A242" s="227" t="str">
        <f t="shared" ref="A242:C242" si="243">#REF!</f>
        <v>#REF!</v>
      </c>
      <c r="B242" s="228" t="str">
        <f t="shared" si="243"/>
        <v>#REF!</v>
      </c>
      <c r="C242" s="228" t="str">
        <f t="shared" si="243"/>
        <v>#REF!</v>
      </c>
      <c r="D242" s="229" t="str">
        <f t="shared" si="4"/>
        <v>#REF!</v>
      </c>
    </row>
    <row r="243" ht="15.75" customHeight="1">
      <c r="A243" s="227" t="str">
        <f t="shared" ref="A243:C243" si="244">#REF!</f>
        <v>#REF!</v>
      </c>
      <c r="B243" s="228" t="str">
        <f t="shared" si="244"/>
        <v>#REF!</v>
      </c>
      <c r="C243" s="228" t="str">
        <f t="shared" si="244"/>
        <v>#REF!</v>
      </c>
      <c r="D243" s="229" t="str">
        <f t="shared" si="4"/>
        <v>#REF!</v>
      </c>
    </row>
    <row r="244" ht="15.75" customHeight="1">
      <c r="A244" s="227" t="str">
        <f t="shared" ref="A244:C244" si="245">#REF!</f>
        <v>#REF!</v>
      </c>
      <c r="B244" s="228" t="str">
        <f t="shared" si="245"/>
        <v>#REF!</v>
      </c>
      <c r="C244" s="228" t="str">
        <f t="shared" si="245"/>
        <v>#REF!</v>
      </c>
      <c r="D244" s="229" t="str">
        <f t="shared" si="4"/>
        <v>#REF!</v>
      </c>
    </row>
    <row r="245" ht="15.75" customHeight="1">
      <c r="A245" s="227" t="str">
        <f t="shared" ref="A245:C245" si="246">#REF!</f>
        <v>#REF!</v>
      </c>
      <c r="B245" s="228" t="str">
        <f t="shared" si="246"/>
        <v>#REF!</v>
      </c>
      <c r="C245" s="228" t="str">
        <f t="shared" si="246"/>
        <v>#REF!</v>
      </c>
      <c r="D245" s="229" t="str">
        <f t="shared" si="4"/>
        <v>#REF!</v>
      </c>
    </row>
    <row r="246" ht="15.75" customHeight="1">
      <c r="A246" s="227" t="str">
        <f t="shared" ref="A246:C246" si="247">#REF!</f>
        <v>#REF!</v>
      </c>
      <c r="B246" s="228" t="str">
        <f t="shared" si="247"/>
        <v>#REF!</v>
      </c>
      <c r="C246" s="228" t="str">
        <f t="shared" si="247"/>
        <v>#REF!</v>
      </c>
      <c r="D246" s="229" t="str">
        <f t="shared" si="4"/>
        <v>#REF!</v>
      </c>
    </row>
    <row r="247" ht="15.75" customHeight="1">
      <c r="A247" s="227" t="str">
        <f t="shared" ref="A247:C247" si="248">#REF!</f>
        <v>#REF!</v>
      </c>
      <c r="B247" s="228" t="str">
        <f t="shared" si="248"/>
        <v>#REF!</v>
      </c>
      <c r="C247" s="228" t="str">
        <f t="shared" si="248"/>
        <v>#REF!</v>
      </c>
      <c r="D247" s="229" t="str">
        <f t="shared" si="4"/>
        <v>#REF!</v>
      </c>
    </row>
    <row r="248" ht="15.75" customHeight="1">
      <c r="A248" s="227" t="str">
        <f t="shared" ref="A248:C248" si="249">#REF!</f>
        <v>#REF!</v>
      </c>
      <c r="B248" s="228" t="str">
        <f t="shared" si="249"/>
        <v>#REF!</v>
      </c>
      <c r="C248" s="228" t="str">
        <f t="shared" si="249"/>
        <v>#REF!</v>
      </c>
      <c r="D248" s="229" t="str">
        <f t="shared" si="4"/>
        <v>#REF!</v>
      </c>
    </row>
    <row r="249" ht="15.75" customHeight="1">
      <c r="A249" s="227" t="str">
        <f t="shared" ref="A249:C249" si="250">#REF!</f>
        <v>#REF!</v>
      </c>
      <c r="B249" s="228" t="str">
        <f t="shared" si="250"/>
        <v>#REF!</v>
      </c>
      <c r="C249" s="228" t="str">
        <f t="shared" si="250"/>
        <v>#REF!</v>
      </c>
      <c r="D249" s="229" t="str">
        <f t="shared" si="4"/>
        <v>#REF!</v>
      </c>
    </row>
    <row r="250" ht="15.75" customHeight="1">
      <c r="A250" s="227" t="str">
        <f>Seeds!AB205</f>
        <v>M3-NyO-18a-I-1</v>
      </c>
      <c r="B250" s="228" t="str">
        <f t="shared" ref="B250:C250" si="251">#REF!</f>
        <v>#REF!</v>
      </c>
      <c r="C250" s="228" t="str">
        <f t="shared" si="251"/>
        <v>#REF!</v>
      </c>
      <c r="D250" s="229" t="str">
        <f t="shared" si="4"/>
        <v>#REF!</v>
      </c>
    </row>
    <row r="251" ht="15.75" customHeight="1">
      <c r="A251" s="227" t="str">
        <f>Seeds!AB206</f>
        <v>M3-NyO-18a-E-1</v>
      </c>
      <c r="B251" s="228" t="str">
        <f t="shared" ref="B251:C251" si="252">#REF!</f>
        <v>#REF!</v>
      </c>
      <c r="C251" s="228" t="str">
        <f t="shared" si="252"/>
        <v>#REF!</v>
      </c>
      <c r="D251" s="229" t="str">
        <f t="shared" si="4"/>
        <v>#REF!</v>
      </c>
    </row>
    <row r="252" ht="15.75" customHeight="1">
      <c r="A252" s="227" t="str">
        <f>Seeds!AB207</f>
        <v>M3-NyO-18a-A-1</v>
      </c>
      <c r="B252" s="228" t="str">
        <f t="shared" ref="B252:C252" si="253">#REF!</f>
        <v>#REF!</v>
      </c>
      <c r="C252" s="228" t="str">
        <f t="shared" si="253"/>
        <v>#REF!</v>
      </c>
      <c r="D252" s="229" t="str">
        <f t="shared" si="4"/>
        <v>#REF!</v>
      </c>
    </row>
    <row r="253" ht="15.75" customHeight="1">
      <c r="A253" s="227" t="str">
        <f>Seeds!AB208</f>
        <v>M3-NyO-18a-A-2</v>
      </c>
      <c r="B253" s="228" t="str">
        <f t="shared" ref="B253:C253" si="254">#REF!</f>
        <v>#REF!</v>
      </c>
      <c r="C253" s="228" t="str">
        <f t="shared" si="254"/>
        <v>#REF!</v>
      </c>
      <c r="D253" s="229" t="str">
        <f t="shared" si="4"/>
        <v>#REF!</v>
      </c>
    </row>
    <row r="254" ht="15.75" customHeight="1">
      <c r="A254" s="227" t="str">
        <f>Seeds!AB209</f>
        <v>M3-NyO-18a-A-3</v>
      </c>
      <c r="B254" s="228" t="str">
        <f t="shared" ref="B254:C254" si="255">#REF!</f>
        <v>#REF!</v>
      </c>
      <c r="C254" s="228" t="str">
        <f t="shared" si="255"/>
        <v>#REF!</v>
      </c>
      <c r="D254" s="229" t="str">
        <f t="shared" si="4"/>
        <v>#REF!</v>
      </c>
    </row>
    <row r="255" ht="15.75" customHeight="1">
      <c r="A255" s="227" t="str">
        <f>Seeds!AB210</f>
        <v>M3-NyO-18a-A-4</v>
      </c>
      <c r="B255" s="228" t="str">
        <f t="shared" ref="B255:C255" si="256">#REF!</f>
        <v>#REF!</v>
      </c>
      <c r="C255" s="228" t="str">
        <f t="shared" si="256"/>
        <v>#REF!</v>
      </c>
      <c r="D255" s="229" t="str">
        <f t="shared" si="4"/>
        <v>#REF!</v>
      </c>
    </row>
    <row r="256" ht="15.75" customHeight="1">
      <c r="A256" s="227" t="str">
        <f>Seeds!AB211</f>
        <v>M3-NyO-18a-A-5</v>
      </c>
      <c r="B256" s="228" t="str">
        <f t="shared" ref="B256:C256" si="257">#REF!</f>
        <v>#REF!</v>
      </c>
      <c r="C256" s="228" t="str">
        <f t="shared" si="257"/>
        <v>#REF!</v>
      </c>
      <c r="D256" s="229" t="str">
        <f t="shared" si="4"/>
        <v>#REF!</v>
      </c>
    </row>
    <row r="257" ht="15.75" customHeight="1">
      <c r="A257" s="227" t="str">
        <f>Seeds!AB212</f>
        <v>M3-NyO-18b-I-1</v>
      </c>
      <c r="B257" s="228" t="str">
        <f t="shared" ref="B257:C257" si="258">#REF!</f>
        <v>#REF!</v>
      </c>
      <c r="C257" s="228" t="str">
        <f t="shared" si="258"/>
        <v>#REF!</v>
      </c>
      <c r="D257" s="229" t="str">
        <f t="shared" si="4"/>
        <v>#REF!</v>
      </c>
    </row>
    <row r="258" ht="15.75" customHeight="1">
      <c r="A258" s="227" t="str">
        <f>Seeds!AB213</f>
        <v>M3-NyO-18b-E-1</v>
      </c>
      <c r="B258" s="228" t="str">
        <f t="shared" ref="B258:C258" si="259">#REF!</f>
        <v>#REF!</v>
      </c>
      <c r="C258" s="228" t="str">
        <f t="shared" si="259"/>
        <v>#REF!</v>
      </c>
      <c r="D258" s="229" t="str">
        <f t="shared" si="4"/>
        <v>#REF!</v>
      </c>
    </row>
    <row r="259" ht="15.75" customHeight="1">
      <c r="A259" s="227" t="str">
        <f>Seeds!AB214</f>
        <v>M3-NyO-18b-E-2</v>
      </c>
      <c r="B259" s="228" t="str">
        <f t="shared" ref="B259:C259" si="260">#REF!</f>
        <v>#REF!</v>
      </c>
      <c r="C259" s="228" t="str">
        <f t="shared" si="260"/>
        <v>#REF!</v>
      </c>
      <c r="D259" s="229" t="str">
        <f t="shared" si="4"/>
        <v>#REF!</v>
      </c>
    </row>
    <row r="260" ht="15.75" customHeight="1">
      <c r="A260" s="227" t="str">
        <f>Seeds!AB215</f>
        <v>M3-NyO-19a-I-1</v>
      </c>
      <c r="B260" s="228" t="str">
        <f t="shared" ref="B260:C260" si="261">#REF!</f>
        <v>#REF!</v>
      </c>
      <c r="C260" s="228" t="str">
        <f t="shared" si="261"/>
        <v>#REF!</v>
      </c>
      <c r="D260" s="229" t="str">
        <f t="shared" si="4"/>
        <v>#REF!</v>
      </c>
    </row>
    <row r="261" ht="15.75" customHeight="1">
      <c r="A261" s="227" t="str">
        <f>Seeds!AB216</f>
        <v>M3-NyO-19a-E-1</v>
      </c>
      <c r="B261" s="228" t="str">
        <f t="shared" ref="B261:C261" si="262">#REF!</f>
        <v>#REF!</v>
      </c>
      <c r="C261" s="228" t="str">
        <f t="shared" si="262"/>
        <v>#REF!</v>
      </c>
      <c r="D261" s="229" t="str">
        <f t="shared" si="4"/>
        <v>#REF!</v>
      </c>
    </row>
    <row r="262" ht="15.75" customHeight="1">
      <c r="A262" s="227" t="str">
        <f>Seeds!AB217</f>
        <v>M3-NyO-19a-E-2</v>
      </c>
      <c r="B262" s="228" t="str">
        <f t="shared" ref="B262:C262" si="263">#REF!</f>
        <v>#REF!</v>
      </c>
      <c r="C262" s="228" t="str">
        <f t="shared" si="263"/>
        <v>#REF!</v>
      </c>
      <c r="D262" s="229" t="str">
        <f t="shared" si="4"/>
        <v>#REF!</v>
      </c>
    </row>
    <row r="263" ht="15.75" customHeight="1">
      <c r="A263" s="227" t="str">
        <f>Seeds!AB218</f>
        <v>M3-NyO-19a-A-1</v>
      </c>
      <c r="B263" s="228" t="str">
        <f t="shared" ref="B263:C263" si="264">#REF!</f>
        <v>#REF!</v>
      </c>
      <c r="C263" s="228" t="str">
        <f t="shared" si="264"/>
        <v>#REF!</v>
      </c>
      <c r="D263" s="229" t="str">
        <f t="shared" si="4"/>
        <v>#REF!</v>
      </c>
    </row>
    <row r="264" ht="15.75" customHeight="1">
      <c r="A264" s="227" t="str">
        <f>Seeds!AB219</f>
        <v>M3-NyO-19a-A-2</v>
      </c>
      <c r="B264" s="228" t="str">
        <f t="shared" ref="B264:C264" si="265">#REF!</f>
        <v>#REF!</v>
      </c>
      <c r="C264" s="228" t="str">
        <f t="shared" si="265"/>
        <v>#REF!</v>
      </c>
      <c r="D264" s="229" t="str">
        <f t="shared" si="4"/>
        <v>#REF!</v>
      </c>
    </row>
    <row r="265" ht="15.75" customHeight="1">
      <c r="A265" s="227" t="str">
        <f>Seeds!AB220</f>
        <v>M3-NyO-19a-A-3</v>
      </c>
      <c r="B265" s="228" t="str">
        <f t="shared" ref="B265:C265" si="266">#REF!</f>
        <v>#REF!</v>
      </c>
      <c r="C265" s="228" t="str">
        <f t="shared" si="266"/>
        <v>#REF!</v>
      </c>
      <c r="D265" s="229" t="str">
        <f t="shared" si="4"/>
        <v>#REF!</v>
      </c>
    </row>
    <row r="266" ht="15.75" customHeight="1">
      <c r="A266" s="227" t="str">
        <f>Seeds!AB221</f>
        <v>M3-NyO-19a-A-4</v>
      </c>
      <c r="B266" s="228" t="str">
        <f t="shared" ref="B266:C266" si="267">#REF!</f>
        <v>#REF!</v>
      </c>
      <c r="C266" s="228" t="str">
        <f t="shared" si="267"/>
        <v>#REF!</v>
      </c>
      <c r="D266" s="229" t="str">
        <f t="shared" si="4"/>
        <v>#REF!</v>
      </c>
    </row>
    <row r="267" ht="15.75" customHeight="1">
      <c r="A267" s="227" t="str">
        <f>Seeds!AB222</f>
        <v>M3-NyO-19a-A-5</v>
      </c>
      <c r="B267" s="228" t="str">
        <f t="shared" ref="B267:C267" si="268">#REF!</f>
        <v>#REF!</v>
      </c>
      <c r="C267" s="228" t="str">
        <f t="shared" si="268"/>
        <v>#REF!</v>
      </c>
      <c r="D267" s="229" t="str">
        <f t="shared" si="4"/>
        <v>#REF!</v>
      </c>
    </row>
    <row r="268" ht="15.75" customHeight="1">
      <c r="A268" s="227" t="str">
        <f>Seeds!AB223</f>
        <v>M3-NyO-19a-A-6</v>
      </c>
      <c r="B268" s="228" t="str">
        <f t="shared" ref="B268:C268" si="269">#REF!</f>
        <v>#REF!</v>
      </c>
      <c r="C268" s="228" t="str">
        <f t="shared" si="269"/>
        <v>#REF!</v>
      </c>
      <c r="D268" s="229" t="str">
        <f t="shared" si="4"/>
        <v>#REF!</v>
      </c>
    </row>
    <row r="269" ht="15.75" customHeight="1">
      <c r="A269" s="227" t="str">
        <f>Seeds!AB224</f>
        <v>M3-NyO-19b-I-1</v>
      </c>
      <c r="B269" s="228" t="str">
        <f t="shared" ref="B269:C269" si="270">#REF!</f>
        <v>#REF!</v>
      </c>
      <c r="C269" s="228" t="str">
        <f t="shared" si="270"/>
        <v>#REF!</v>
      </c>
      <c r="D269" s="229" t="str">
        <f t="shared" si="4"/>
        <v>#REF!</v>
      </c>
    </row>
    <row r="270" ht="15.75" customHeight="1">
      <c r="A270" s="227" t="str">
        <f>Seeds!AB225</f>
        <v>M3-NyO-19b-E-1</v>
      </c>
      <c r="B270" s="228" t="str">
        <f t="shared" ref="B270:C270" si="271">#REF!</f>
        <v>#REF!</v>
      </c>
      <c r="C270" s="228" t="str">
        <f t="shared" si="271"/>
        <v>#REF!</v>
      </c>
      <c r="D270" s="229" t="str">
        <f t="shared" si="4"/>
        <v>#REF!</v>
      </c>
    </row>
    <row r="271" ht="15.75" customHeight="1">
      <c r="A271" s="227" t="str">
        <f>Seeds!AB226</f>
        <v>M3-NyO-19b-A-1</v>
      </c>
      <c r="B271" s="228" t="str">
        <f t="shared" ref="B271:C271" si="272">#REF!</f>
        <v>#REF!</v>
      </c>
      <c r="C271" s="228" t="str">
        <f t="shared" si="272"/>
        <v>#REF!</v>
      </c>
      <c r="D271" s="229" t="str">
        <f t="shared" si="4"/>
        <v>#REF!</v>
      </c>
    </row>
    <row r="272" ht="15.75" customHeight="1">
      <c r="A272" s="227" t="str">
        <f>Seeds!AB227</f>
        <v>M3-NyO-19b-A-2</v>
      </c>
      <c r="B272" s="228" t="str">
        <f t="shared" ref="B272:C272" si="273">#REF!</f>
        <v>#REF!</v>
      </c>
      <c r="C272" s="228" t="str">
        <f t="shared" si="273"/>
        <v>#REF!</v>
      </c>
      <c r="D272" s="229" t="str">
        <f t="shared" si="4"/>
        <v>#REF!</v>
      </c>
    </row>
    <row r="273" ht="15.75" customHeight="1">
      <c r="A273" s="227" t="str">
        <f>Seeds!AB228</f>
        <v>M3-NyO-19b-A-3</v>
      </c>
      <c r="B273" s="228" t="str">
        <f t="shared" ref="B273:C273" si="274">#REF!</f>
        <v>#REF!</v>
      </c>
      <c r="C273" s="228" t="str">
        <f t="shared" si="274"/>
        <v>#REF!</v>
      </c>
      <c r="D273" s="229" t="str">
        <f t="shared" si="4"/>
        <v>#REF!</v>
      </c>
    </row>
    <row r="274" ht="15.75" customHeight="1">
      <c r="A274" s="227" t="str">
        <f>Seeds!AB229</f>
        <v>M3-NyO-19b-A-4</v>
      </c>
      <c r="B274" s="228" t="str">
        <f t="shared" ref="B274:C274" si="275">#REF!</f>
        <v>#REF!</v>
      </c>
      <c r="C274" s="228" t="str">
        <f t="shared" si="275"/>
        <v>#REF!</v>
      </c>
      <c r="D274" s="229" t="str">
        <f t="shared" si="4"/>
        <v>#REF!</v>
      </c>
    </row>
    <row r="275" ht="15.75" customHeight="1">
      <c r="A275" s="227" t="str">
        <f>Seeds!AB230</f>
        <v>M3-NyO-19b-A-5</v>
      </c>
      <c r="B275" s="228" t="str">
        <f t="shared" ref="B275:C275" si="276">#REF!</f>
        <v>#REF!</v>
      </c>
      <c r="C275" s="228" t="str">
        <f t="shared" si="276"/>
        <v>#REF!</v>
      </c>
      <c r="D275" s="229" t="str">
        <f t="shared" si="4"/>
        <v>#REF!</v>
      </c>
    </row>
    <row r="276" ht="15.75" customHeight="1">
      <c r="A276" s="227" t="str">
        <f>Seeds!AB231</f>
        <v>M3-NyO-20a-I-1</v>
      </c>
      <c r="B276" s="228" t="str">
        <f t="shared" ref="B276:C276" si="277">#REF!</f>
        <v>#REF!</v>
      </c>
      <c r="C276" s="228" t="str">
        <f t="shared" si="277"/>
        <v>#REF!</v>
      </c>
      <c r="D276" s="229" t="str">
        <f t="shared" si="4"/>
        <v>#REF!</v>
      </c>
    </row>
    <row r="277" ht="15.75" customHeight="1">
      <c r="A277" s="227" t="str">
        <f>Seeds!AB232</f>
        <v>M3-NyO-20a-E-1</v>
      </c>
      <c r="B277" s="228" t="str">
        <f t="shared" ref="B277:C277" si="278">#REF!</f>
        <v>#REF!</v>
      </c>
      <c r="C277" s="228" t="str">
        <f t="shared" si="278"/>
        <v>#REF!</v>
      </c>
      <c r="D277" s="229" t="str">
        <f t="shared" si="4"/>
        <v>#REF!</v>
      </c>
    </row>
    <row r="278" ht="15.75" customHeight="1">
      <c r="A278" s="227" t="str">
        <f>Seeds!AB233</f>
        <v>M3-NyO-20a-A-1</v>
      </c>
      <c r="B278" s="228" t="str">
        <f t="shared" ref="B278:C278" si="279">#REF!</f>
        <v>#REF!</v>
      </c>
      <c r="C278" s="228" t="str">
        <f t="shared" si="279"/>
        <v>#REF!</v>
      </c>
      <c r="D278" s="229" t="str">
        <f t="shared" si="4"/>
        <v>#REF!</v>
      </c>
    </row>
    <row r="279" ht="15.75" customHeight="1">
      <c r="A279" s="227" t="str">
        <f>Seeds!AB234</f>
        <v>M3-NyO-20a-A-2</v>
      </c>
      <c r="B279" s="228" t="str">
        <f t="shared" ref="B279:C279" si="280">#REF!</f>
        <v>#REF!</v>
      </c>
      <c r="C279" s="228" t="str">
        <f t="shared" si="280"/>
        <v>#REF!</v>
      </c>
      <c r="D279" s="229" t="str">
        <f t="shared" si="4"/>
        <v>#REF!</v>
      </c>
    </row>
    <row r="280" ht="15.75" customHeight="1">
      <c r="A280" s="227" t="str">
        <f>Seeds!AB235</f>
        <v>M3-NyO-20a-A-3</v>
      </c>
      <c r="B280" s="228" t="str">
        <f t="shared" ref="B280:C280" si="281">#REF!</f>
        <v>#REF!</v>
      </c>
      <c r="C280" s="228" t="str">
        <f t="shared" si="281"/>
        <v>#REF!</v>
      </c>
      <c r="D280" s="229" t="str">
        <f t="shared" si="4"/>
        <v>#REF!</v>
      </c>
    </row>
    <row r="281" ht="15.75" customHeight="1">
      <c r="A281" s="227" t="str">
        <f>Seeds!AB236</f>
        <v>M3-NyO-20a-A-4</v>
      </c>
      <c r="B281" s="228" t="str">
        <f t="shared" ref="B281:C281" si="282">#REF!</f>
        <v>#REF!</v>
      </c>
      <c r="C281" s="228" t="str">
        <f t="shared" si="282"/>
        <v>#REF!</v>
      </c>
      <c r="D281" s="229" t="str">
        <f t="shared" si="4"/>
        <v>#REF!</v>
      </c>
    </row>
    <row r="282" ht="15.75" customHeight="1">
      <c r="A282" s="227" t="str">
        <f>Seeds!AB237</f>
        <v>M3-NyO-20a-A-5</v>
      </c>
      <c r="B282" s="228" t="str">
        <f t="shared" ref="B282:C282" si="283">#REF!</f>
        <v>#REF!</v>
      </c>
      <c r="C282" s="228" t="str">
        <f t="shared" si="283"/>
        <v>#REF!</v>
      </c>
      <c r="D282" s="229" t="str">
        <f t="shared" si="4"/>
        <v>#REF!</v>
      </c>
    </row>
    <row r="283" ht="15.75" customHeight="1">
      <c r="A283" s="227" t="str">
        <f>Seeds!AB238</f>
        <v>M3-NyO-20b-I-1</v>
      </c>
      <c r="B283" s="228" t="str">
        <f t="shared" ref="B283:C283" si="284">#REF!</f>
        <v>#REF!</v>
      </c>
      <c r="C283" s="228" t="str">
        <f t="shared" si="284"/>
        <v>#REF!</v>
      </c>
      <c r="D283" s="229" t="str">
        <f t="shared" si="4"/>
        <v>#REF!</v>
      </c>
    </row>
    <row r="284" ht="15.75" customHeight="1">
      <c r="A284" s="227" t="str">
        <f>Seeds!AB239</f>
        <v>M3-NyO-20b-I-2</v>
      </c>
      <c r="B284" s="228" t="str">
        <f t="shared" ref="B284:C284" si="285">#REF!</f>
        <v>#REF!</v>
      </c>
      <c r="C284" s="228" t="str">
        <f t="shared" si="285"/>
        <v>#REF!</v>
      </c>
      <c r="D284" s="229" t="str">
        <f t="shared" si="4"/>
        <v>#REF!</v>
      </c>
    </row>
    <row r="285" ht="15.75" customHeight="1">
      <c r="A285" s="227" t="str">
        <f>Seeds!AB240</f>
        <v>M3-NyO-20b-E-1</v>
      </c>
      <c r="B285" s="228" t="str">
        <f t="shared" ref="B285:C285" si="286">#REF!</f>
        <v>#REF!</v>
      </c>
      <c r="C285" s="228" t="str">
        <f t="shared" si="286"/>
        <v>#REF!</v>
      </c>
      <c r="D285" s="229" t="str">
        <f t="shared" si="4"/>
        <v>#REF!</v>
      </c>
    </row>
    <row r="286" ht="15.75" customHeight="1">
      <c r="A286" s="227" t="str">
        <f>Seeds!AB241</f>
        <v>M3-NyO-20b-E-2</v>
      </c>
      <c r="B286" s="228" t="str">
        <f t="shared" ref="B286:C286" si="287">#REF!</f>
        <v>#REF!</v>
      </c>
      <c r="C286" s="228" t="str">
        <f t="shared" si="287"/>
        <v>#REF!</v>
      </c>
      <c r="D286" s="229" t="str">
        <f t="shared" si="4"/>
        <v>#REF!</v>
      </c>
    </row>
    <row r="287" ht="15.75" customHeight="1">
      <c r="A287" s="227" t="str">
        <f>Seeds!AB242</f>
        <v>M3-NyO-20b-A-1</v>
      </c>
      <c r="B287" s="228" t="str">
        <f t="shared" ref="B287:C287" si="288">#REF!</f>
        <v>#REF!</v>
      </c>
      <c r="C287" s="228" t="str">
        <f t="shared" si="288"/>
        <v>#REF!</v>
      </c>
      <c r="D287" s="229" t="str">
        <f t="shared" si="4"/>
        <v>#REF!</v>
      </c>
    </row>
    <row r="288" ht="15.75" customHeight="1">
      <c r="A288" s="227" t="str">
        <f>Seeds!AB243</f>
        <v>M3-NyO-20b-A-2</v>
      </c>
      <c r="B288" s="228" t="str">
        <f t="shared" ref="B288:C288" si="289">#REF!</f>
        <v>#REF!</v>
      </c>
      <c r="C288" s="228" t="str">
        <f t="shared" si="289"/>
        <v>#REF!</v>
      </c>
      <c r="D288" s="229" t="str">
        <f t="shared" si="4"/>
        <v>#REF!</v>
      </c>
    </row>
    <row r="289" ht="15.75" customHeight="1">
      <c r="A289" s="227" t="str">
        <f>Seeds!AB244</f>
        <v>M3-NyO-20b-A-3</v>
      </c>
      <c r="B289" s="228" t="str">
        <f t="shared" ref="B289:C289" si="290">#REF!</f>
        <v>#REF!</v>
      </c>
      <c r="C289" s="228" t="str">
        <f t="shared" si="290"/>
        <v>#REF!</v>
      </c>
      <c r="D289" s="229" t="str">
        <f t="shared" si="4"/>
        <v>#REF!</v>
      </c>
    </row>
    <row r="290" ht="15.75" customHeight="1">
      <c r="A290" s="227" t="str">
        <f>Seeds!AB245</f>
        <v>M3-NyO-20b-A-4</v>
      </c>
      <c r="B290" s="228" t="str">
        <f t="shared" ref="B290:C290" si="291">#REF!</f>
        <v>#REF!</v>
      </c>
      <c r="C290" s="228" t="str">
        <f t="shared" si="291"/>
        <v>#REF!</v>
      </c>
      <c r="D290" s="229" t="str">
        <f t="shared" si="4"/>
        <v>#REF!</v>
      </c>
    </row>
    <row r="291" ht="15.75" customHeight="1">
      <c r="A291" s="227" t="str">
        <f>Seeds!AB246</f>
        <v>M3-NyO-20b-A-5</v>
      </c>
      <c r="B291" s="228" t="str">
        <f t="shared" ref="B291:C291" si="292">#REF!</f>
        <v>#REF!</v>
      </c>
      <c r="C291" s="228" t="str">
        <f t="shared" si="292"/>
        <v>#REF!</v>
      </c>
      <c r="D291" s="229" t="str">
        <f t="shared" si="4"/>
        <v>#REF!</v>
      </c>
    </row>
    <row r="292" ht="15.75" customHeight="1">
      <c r="A292" s="227" t="str">
        <f>Seeds!AB247</f>
        <v>M3-NyO-20c-I-1</v>
      </c>
      <c r="B292" s="228" t="str">
        <f t="shared" ref="B292:C292" si="293">#REF!</f>
        <v>#REF!</v>
      </c>
      <c r="C292" s="228" t="str">
        <f t="shared" si="293"/>
        <v>#REF!</v>
      </c>
      <c r="D292" s="229" t="str">
        <f t="shared" si="4"/>
        <v>#REF!</v>
      </c>
    </row>
    <row r="293" ht="15.75" customHeight="1">
      <c r="A293" s="227" t="str">
        <f>Seeds!AB248</f>
        <v>M3-NyO-20c-E-1</v>
      </c>
      <c r="B293" s="228" t="str">
        <f t="shared" ref="B293:C293" si="294">#REF!</f>
        <v>#REF!</v>
      </c>
      <c r="C293" s="228" t="str">
        <f t="shared" si="294"/>
        <v>#REF!</v>
      </c>
      <c r="D293" s="229" t="str">
        <f t="shared" si="4"/>
        <v>#REF!</v>
      </c>
    </row>
    <row r="294" ht="15.75" customHeight="1">
      <c r="A294" s="227" t="str">
        <f>Seeds!AB249</f>
        <v>M3-NyO-20c-A-1</v>
      </c>
      <c r="B294" s="228" t="str">
        <f t="shared" ref="B294:C294" si="295">#REF!</f>
        <v>#REF!</v>
      </c>
      <c r="C294" s="228" t="str">
        <f t="shared" si="295"/>
        <v>#REF!</v>
      </c>
      <c r="D294" s="229" t="str">
        <f t="shared" si="4"/>
        <v>#REF!</v>
      </c>
    </row>
    <row r="295" ht="15.75" customHeight="1">
      <c r="A295" s="227" t="str">
        <f>Seeds!AB250</f>
        <v>M3-NyO-20c-A-2</v>
      </c>
      <c r="B295" s="228" t="str">
        <f t="shared" ref="B295:C295" si="296">#REF!</f>
        <v>#REF!</v>
      </c>
      <c r="C295" s="228" t="str">
        <f t="shared" si="296"/>
        <v>#REF!</v>
      </c>
      <c r="D295" s="229" t="str">
        <f t="shared" si="4"/>
        <v>#REF!</v>
      </c>
    </row>
    <row r="296" ht="15.75" customHeight="1">
      <c r="A296" s="227" t="str">
        <f>Seeds!AB251</f>
        <v>M3-NyO-20c-A-3</v>
      </c>
      <c r="B296" s="228" t="str">
        <f t="shared" ref="B296:C296" si="297">#REF!</f>
        <v>#REF!</v>
      </c>
      <c r="C296" s="228" t="str">
        <f t="shared" si="297"/>
        <v>#REF!</v>
      </c>
      <c r="D296" s="229" t="str">
        <f t="shared" si="4"/>
        <v>#REF!</v>
      </c>
    </row>
    <row r="297" ht="15.75" customHeight="1">
      <c r="A297" s="227" t="str">
        <f>Seeds!AB252</f>
        <v>M3-NyO-20d-I-1</v>
      </c>
      <c r="B297" s="228" t="str">
        <f t="shared" ref="B297:C297" si="298">#REF!</f>
        <v>#REF!</v>
      </c>
      <c r="C297" s="228" t="str">
        <f t="shared" si="298"/>
        <v>#REF!</v>
      </c>
      <c r="D297" s="229" t="str">
        <f t="shared" si="4"/>
        <v>#REF!</v>
      </c>
    </row>
    <row r="298" ht="15.75" customHeight="1">
      <c r="A298" s="227" t="str">
        <f>Seeds!AB253</f>
        <v>M3-NyO-20d-E-1</v>
      </c>
      <c r="B298" s="228" t="str">
        <f t="shared" ref="B298:C298" si="299">#REF!</f>
        <v>#REF!</v>
      </c>
      <c r="C298" s="228" t="str">
        <f t="shared" si="299"/>
        <v>#REF!</v>
      </c>
      <c r="D298" s="229" t="str">
        <f t="shared" si="4"/>
        <v>#REF!</v>
      </c>
    </row>
    <row r="299" ht="15.75" customHeight="1">
      <c r="A299" s="227" t="str">
        <f>Seeds!AB254</f>
        <v>M3-NyO-20d-A-1</v>
      </c>
      <c r="B299" s="228" t="str">
        <f t="shared" ref="B299:C299" si="300">#REF!</f>
        <v>#REF!</v>
      </c>
      <c r="C299" s="228" t="str">
        <f t="shared" si="300"/>
        <v>#REF!</v>
      </c>
      <c r="D299" s="229" t="str">
        <f t="shared" si="4"/>
        <v>#REF!</v>
      </c>
    </row>
    <row r="300" ht="15.75" customHeight="1">
      <c r="A300" s="227" t="str">
        <f>Seeds!AB255</f>
        <v>M3-NyO-20d-A-2</v>
      </c>
      <c r="B300" s="228" t="str">
        <f t="shared" ref="B300:C300" si="301">#REF!</f>
        <v>#REF!</v>
      </c>
      <c r="C300" s="228" t="str">
        <f t="shared" si="301"/>
        <v>#REF!</v>
      </c>
      <c r="D300" s="229" t="str">
        <f t="shared" si="4"/>
        <v>#REF!</v>
      </c>
    </row>
    <row r="301" ht="15.75" customHeight="1">
      <c r="A301" s="227" t="str">
        <f>Seeds!AB256</f>
        <v>M3-NyO-20d-A-3</v>
      </c>
      <c r="B301" s="228" t="str">
        <f t="shared" ref="B301:C301" si="302">#REF!</f>
        <v>#REF!</v>
      </c>
      <c r="C301" s="228" t="str">
        <f t="shared" si="302"/>
        <v>#REF!</v>
      </c>
      <c r="D301" s="229" t="str">
        <f t="shared" si="4"/>
        <v>#REF!</v>
      </c>
    </row>
    <row r="302" ht="15.75" customHeight="1">
      <c r="A302" s="227" t="str">
        <f>Seeds!AB263</f>
        <v>M3-NyO-30a-I-1</v>
      </c>
      <c r="B302" s="228" t="str">
        <f t="shared" ref="B302:C302" si="303">#REF!</f>
        <v>#REF!</v>
      </c>
      <c r="C302" s="228" t="str">
        <f t="shared" si="303"/>
        <v>#REF!</v>
      </c>
      <c r="D302" s="229" t="str">
        <f t="shared" si="4"/>
        <v>#REF!</v>
      </c>
    </row>
    <row r="303" ht="15.75" customHeight="1">
      <c r="A303" s="227" t="str">
        <f>Seeds!AB264</f>
        <v>M3-NyO-30a-I-2</v>
      </c>
      <c r="B303" s="228" t="str">
        <f t="shared" ref="B303:C303" si="304">#REF!</f>
        <v>#REF!</v>
      </c>
      <c r="C303" s="228" t="str">
        <f t="shared" si="304"/>
        <v>#REF!</v>
      </c>
      <c r="D303" s="229" t="str">
        <f t="shared" si="4"/>
        <v>#REF!</v>
      </c>
    </row>
    <row r="304" ht="15.75" customHeight="1">
      <c r="A304" s="227" t="str">
        <f>Seeds!AB265</f>
        <v>M3-NyO-30a-I-3</v>
      </c>
      <c r="B304" s="228" t="str">
        <f t="shared" ref="B304:C304" si="305">#REF!</f>
        <v>#REF!</v>
      </c>
      <c r="C304" s="228" t="str">
        <f t="shared" si="305"/>
        <v>#REF!</v>
      </c>
      <c r="D304" s="229" t="str">
        <f t="shared" si="4"/>
        <v>#REF!</v>
      </c>
    </row>
    <row r="305" ht="15.75" customHeight="1">
      <c r="A305" s="227" t="str">
        <f>Seeds!AB266</f>
        <v>M3-NyO-30a-E-1</v>
      </c>
      <c r="B305" s="228" t="str">
        <f t="shared" ref="B305:C305" si="306">#REF!</f>
        <v>#REF!</v>
      </c>
      <c r="C305" s="228" t="str">
        <f t="shared" si="306"/>
        <v>#REF!</v>
      </c>
      <c r="D305" s="229" t="str">
        <f t="shared" si="4"/>
        <v>#REF!</v>
      </c>
    </row>
    <row r="306" ht="15.75" customHeight="1">
      <c r="A306" s="227" t="str">
        <f>Seeds!AB267</f>
        <v>M3-NyO-30a-E-2</v>
      </c>
      <c r="B306" s="228" t="str">
        <f t="shared" ref="B306:C306" si="307">#REF!</f>
        <v>#REF!</v>
      </c>
      <c r="C306" s="228" t="str">
        <f t="shared" si="307"/>
        <v>#REF!</v>
      </c>
      <c r="D306" s="229" t="str">
        <f t="shared" si="4"/>
        <v>#REF!</v>
      </c>
    </row>
    <row r="307" ht="15.75" customHeight="1">
      <c r="A307" s="227" t="str">
        <f>Seeds!AB268</f>
        <v>M3-NyO-30a-E-3</v>
      </c>
      <c r="B307" s="228" t="str">
        <f t="shared" ref="B307:C307" si="308">#REF!</f>
        <v>#REF!</v>
      </c>
      <c r="C307" s="228" t="str">
        <f t="shared" si="308"/>
        <v>#REF!</v>
      </c>
      <c r="D307" s="229" t="str">
        <f t="shared" si="4"/>
        <v>#REF!</v>
      </c>
    </row>
    <row r="308" ht="15.75" customHeight="1">
      <c r="A308" s="227" t="str">
        <f t="shared" ref="A308:C308" si="309">#REF!</f>
        <v>#REF!</v>
      </c>
      <c r="B308" s="228" t="str">
        <f t="shared" si="309"/>
        <v>#REF!</v>
      </c>
      <c r="C308" s="228" t="str">
        <f t="shared" si="309"/>
        <v>#REF!</v>
      </c>
      <c r="D308" s="229" t="str">
        <f t="shared" si="4"/>
        <v>#REF!</v>
      </c>
    </row>
    <row r="309" ht="15.75" customHeight="1">
      <c r="A309" s="227" t="str">
        <f t="shared" ref="A309:C309" si="310">#REF!</f>
        <v>#REF!</v>
      </c>
      <c r="B309" s="228" t="str">
        <f t="shared" si="310"/>
        <v>#REF!</v>
      </c>
      <c r="C309" s="228" t="str">
        <f t="shared" si="310"/>
        <v>#REF!</v>
      </c>
      <c r="D309" s="229" t="str">
        <f t="shared" si="4"/>
        <v>#REF!</v>
      </c>
    </row>
    <row r="310" ht="15.75" customHeight="1">
      <c r="A310" s="227" t="str">
        <f t="shared" ref="A310:C310" si="311">#REF!</f>
        <v>#REF!</v>
      </c>
      <c r="B310" s="228" t="str">
        <f t="shared" si="311"/>
        <v>#REF!</v>
      </c>
      <c r="C310" s="228" t="str">
        <f t="shared" si="311"/>
        <v>#REF!</v>
      </c>
      <c r="D310" s="229" t="str">
        <f t="shared" si="4"/>
        <v>#REF!</v>
      </c>
    </row>
    <row r="311" ht="15.75" customHeight="1">
      <c r="A311" s="227" t="str">
        <f t="shared" ref="A311:C311" si="312">#REF!</f>
        <v>#REF!</v>
      </c>
      <c r="B311" s="228" t="str">
        <f t="shared" si="312"/>
        <v>#REF!</v>
      </c>
      <c r="C311" s="228" t="str">
        <f t="shared" si="312"/>
        <v>#REF!</v>
      </c>
      <c r="D311" s="229" t="str">
        <f t="shared" si="4"/>
        <v>#REF!</v>
      </c>
    </row>
    <row r="312" ht="15.75" customHeight="1">
      <c r="A312" s="227" t="str">
        <f t="shared" ref="A312:C312" si="313">#REF!</f>
        <v>#REF!</v>
      </c>
      <c r="B312" s="228" t="str">
        <f t="shared" si="313"/>
        <v>#REF!</v>
      </c>
      <c r="C312" s="228" t="str">
        <f t="shared" si="313"/>
        <v>#REF!</v>
      </c>
      <c r="D312" s="229" t="str">
        <f t="shared" si="4"/>
        <v>#REF!</v>
      </c>
    </row>
    <row r="313" ht="15.75" customHeight="1">
      <c r="A313" s="227" t="str">
        <f t="shared" ref="A313:C313" si="314">#REF!</f>
        <v>#REF!</v>
      </c>
      <c r="B313" s="228" t="str">
        <f t="shared" si="314"/>
        <v>#REF!</v>
      </c>
      <c r="C313" s="228" t="str">
        <f t="shared" si="314"/>
        <v>#REF!</v>
      </c>
      <c r="D313" s="229" t="str">
        <f t="shared" si="4"/>
        <v>#REF!</v>
      </c>
    </row>
    <row r="314" ht="15.75" customHeight="1">
      <c r="A314" s="227" t="str">
        <f t="shared" ref="A314:C314" si="315">#REF!</f>
        <v>#REF!</v>
      </c>
      <c r="B314" s="228" t="str">
        <f t="shared" si="315"/>
        <v>#REF!</v>
      </c>
      <c r="C314" s="228" t="str">
        <f t="shared" si="315"/>
        <v>#REF!</v>
      </c>
      <c r="D314" s="229" t="str">
        <f t="shared" si="4"/>
        <v>#REF!</v>
      </c>
    </row>
    <row r="315" ht="15.75" customHeight="1">
      <c r="A315" s="227" t="str">
        <f t="shared" ref="A315:C315" si="316">#REF!</f>
        <v>#REF!</v>
      </c>
      <c r="B315" s="228" t="str">
        <f t="shared" si="316"/>
        <v>#REF!</v>
      </c>
      <c r="C315" s="228" t="str">
        <f t="shared" si="316"/>
        <v>#REF!</v>
      </c>
      <c r="D315" s="229" t="str">
        <f t="shared" si="4"/>
        <v>#REF!</v>
      </c>
    </row>
    <row r="316" ht="15.75" customHeight="1">
      <c r="A316" s="227" t="str">
        <f t="shared" ref="A316:C316" si="317">#REF!</f>
        <v>#REF!</v>
      </c>
      <c r="B316" s="228" t="str">
        <f t="shared" si="317"/>
        <v>#REF!</v>
      </c>
      <c r="C316" s="228" t="str">
        <f t="shared" si="317"/>
        <v>#REF!</v>
      </c>
      <c r="D316" s="229" t="str">
        <f t="shared" si="4"/>
        <v>#REF!</v>
      </c>
    </row>
    <row r="317" ht="15.75" customHeight="1">
      <c r="A317" s="227" t="str">
        <f>Seeds!AB269</f>
        <v>M3-NyO-22a-I-1</v>
      </c>
      <c r="B317" s="228" t="str">
        <f t="shared" ref="B317:C317" si="318">#REF!</f>
        <v>#REF!</v>
      </c>
      <c r="C317" s="228" t="str">
        <f t="shared" si="318"/>
        <v>#REF!</v>
      </c>
      <c r="D317" s="229" t="str">
        <f t="shared" si="4"/>
        <v>#REF!</v>
      </c>
    </row>
    <row r="318" ht="15.75" customHeight="1">
      <c r="A318" s="227" t="str">
        <f>Seeds!AB270</f>
        <v>M3-NyO-22a-I-2</v>
      </c>
      <c r="B318" s="228" t="str">
        <f t="shared" ref="B318:C318" si="319">#REF!</f>
        <v>#REF!</v>
      </c>
      <c r="C318" s="228" t="str">
        <f t="shared" si="319"/>
        <v>#REF!</v>
      </c>
      <c r="D318" s="229" t="str">
        <f t="shared" si="4"/>
        <v>#REF!</v>
      </c>
    </row>
    <row r="319" ht="15.75" customHeight="1">
      <c r="A319" s="227" t="str">
        <f>Seeds!AB271</f>
        <v>M3-NyO-22a-E-1</v>
      </c>
      <c r="B319" s="228" t="str">
        <f t="shared" ref="B319:C319" si="320">#REF!</f>
        <v>#REF!</v>
      </c>
      <c r="C319" s="228" t="str">
        <f t="shared" si="320"/>
        <v>#REF!</v>
      </c>
      <c r="D319" s="229" t="str">
        <f t="shared" si="4"/>
        <v>#REF!</v>
      </c>
    </row>
    <row r="320" ht="15.75" customHeight="1">
      <c r="A320" s="227" t="str">
        <f>Seeds!AB272</f>
        <v>M3-NyO-22a-E-2</v>
      </c>
      <c r="B320" s="228" t="str">
        <f t="shared" ref="B320:C320" si="321">#REF!</f>
        <v>#REF!</v>
      </c>
      <c r="C320" s="228" t="str">
        <f t="shared" si="321"/>
        <v>#REF!</v>
      </c>
      <c r="D320" s="229" t="str">
        <f t="shared" si="4"/>
        <v>#REF!</v>
      </c>
    </row>
    <row r="321" ht="15.75" customHeight="1">
      <c r="A321" s="227" t="str">
        <f>Seeds!AB273</f>
        <v>M3-NyO-22b-I-1</v>
      </c>
      <c r="B321" s="228" t="str">
        <f t="shared" ref="B321:C321" si="322">#REF!</f>
        <v>#REF!</v>
      </c>
      <c r="C321" s="228" t="str">
        <f t="shared" si="322"/>
        <v>#REF!</v>
      </c>
      <c r="D321" s="229" t="str">
        <f t="shared" si="4"/>
        <v>#REF!</v>
      </c>
    </row>
    <row r="322" ht="15.75" customHeight="1">
      <c r="A322" s="227" t="str">
        <f>Seeds!AB274</f>
        <v>M3-NyO-22b-E-1</v>
      </c>
      <c r="B322" s="228" t="str">
        <f t="shared" ref="B322:C322" si="323">#REF!</f>
        <v>#REF!</v>
      </c>
      <c r="C322" s="228" t="str">
        <f t="shared" si="323"/>
        <v>#REF!</v>
      </c>
      <c r="D322" s="229" t="str">
        <f t="shared" si="4"/>
        <v>#REF!</v>
      </c>
    </row>
    <row r="323" ht="15.75" customHeight="1">
      <c r="A323" s="227" t="str">
        <f>Seeds!AB275</f>
        <v>M3-NyO-22b-A-1</v>
      </c>
      <c r="B323" s="228" t="str">
        <f t="shared" ref="B323:C323" si="324">#REF!</f>
        <v>#REF!</v>
      </c>
      <c r="C323" s="228" t="str">
        <f t="shared" si="324"/>
        <v>#REF!</v>
      </c>
      <c r="D323" s="229" t="str">
        <f t="shared" si="4"/>
        <v>#REF!</v>
      </c>
    </row>
    <row r="324" ht="15.75" customHeight="1">
      <c r="A324" s="227" t="str">
        <f>Seeds!AB276</f>
        <v>M3-NyO-22b-A-2</v>
      </c>
      <c r="B324" s="228" t="str">
        <f t="shared" ref="B324:C324" si="325">#REF!</f>
        <v>#REF!</v>
      </c>
      <c r="C324" s="228" t="str">
        <f t="shared" si="325"/>
        <v>#REF!</v>
      </c>
      <c r="D324" s="229" t="str">
        <f t="shared" si="4"/>
        <v>#REF!</v>
      </c>
    </row>
    <row r="325" ht="15.75" customHeight="1">
      <c r="A325" s="227" t="str">
        <f>Seeds!AB277</f>
        <v>M3-NyO-22b-A-3</v>
      </c>
      <c r="B325" s="228" t="str">
        <f t="shared" ref="B325:C325" si="326">#REF!</f>
        <v>#REF!</v>
      </c>
      <c r="C325" s="228" t="str">
        <f t="shared" si="326"/>
        <v>#REF!</v>
      </c>
      <c r="D325" s="229" t="str">
        <f t="shared" si="4"/>
        <v>#REF!</v>
      </c>
    </row>
    <row r="326" ht="15.75" customHeight="1">
      <c r="A326" s="227" t="str">
        <f>Seeds!AB278</f>
        <v>M3-NyO-22c-I-1</v>
      </c>
      <c r="B326" s="228" t="str">
        <f t="shared" ref="B326:C326" si="327">#REF!</f>
        <v>#REF!</v>
      </c>
      <c r="C326" s="228" t="str">
        <f t="shared" si="327"/>
        <v>#REF!</v>
      </c>
      <c r="D326" s="229" t="str">
        <f t="shared" si="4"/>
        <v>#REF!</v>
      </c>
    </row>
    <row r="327" ht="15.75" customHeight="1">
      <c r="A327" s="227" t="str">
        <f>Seeds!AB279</f>
        <v>M3-NyO-22c-E-1</v>
      </c>
      <c r="B327" s="228" t="str">
        <f t="shared" ref="B327:C327" si="328">#REF!</f>
        <v>#REF!</v>
      </c>
      <c r="C327" s="228" t="str">
        <f t="shared" si="328"/>
        <v>#REF!</v>
      </c>
      <c r="D327" s="229" t="str">
        <f t="shared" si="4"/>
        <v>#REF!</v>
      </c>
    </row>
    <row r="328" ht="15.75" customHeight="1">
      <c r="A328" s="227" t="str">
        <f>Seeds!AB280</f>
        <v>M3-NyO-22c-A-1</v>
      </c>
      <c r="B328" s="228" t="str">
        <f t="shared" ref="B328:C328" si="329">#REF!</f>
        <v>#REF!</v>
      </c>
      <c r="C328" s="228" t="str">
        <f t="shared" si="329"/>
        <v>#REF!</v>
      </c>
      <c r="D328" s="229" t="str">
        <f t="shared" si="4"/>
        <v>#REF!</v>
      </c>
    </row>
    <row r="329" ht="15.75" customHeight="1">
      <c r="A329" s="227" t="str">
        <f>Seeds!AB281</f>
        <v>M3-NyO-22c-A-2</v>
      </c>
      <c r="B329" s="228" t="str">
        <f t="shared" ref="B329:C329" si="330">#REF!</f>
        <v>#REF!</v>
      </c>
      <c r="C329" s="228" t="str">
        <f t="shared" si="330"/>
        <v>#REF!</v>
      </c>
      <c r="D329" s="229" t="str">
        <f t="shared" si="4"/>
        <v>#REF!</v>
      </c>
    </row>
    <row r="330" ht="15.75" customHeight="1">
      <c r="A330" s="227" t="str">
        <f>Seeds!AB282</f>
        <v>M3-NyO-22c-A-3</v>
      </c>
      <c r="B330" s="228" t="str">
        <f t="shared" ref="B330:C330" si="331">#REF!</f>
        <v>#REF!</v>
      </c>
      <c r="C330" s="228" t="str">
        <f t="shared" si="331"/>
        <v>#REF!</v>
      </c>
      <c r="D330" s="229" t="str">
        <f t="shared" si="4"/>
        <v>#REF!</v>
      </c>
    </row>
    <row r="331" ht="15.75" customHeight="1">
      <c r="A331" s="227" t="str">
        <f>Seeds!AB283</f>
        <v>M3-NyO-22d-I-1</v>
      </c>
      <c r="B331" s="228" t="str">
        <f t="shared" ref="B331:C331" si="332">#REF!</f>
        <v>#REF!</v>
      </c>
      <c r="C331" s="228" t="str">
        <f t="shared" si="332"/>
        <v>#REF!</v>
      </c>
      <c r="D331" s="229" t="str">
        <f t="shared" si="4"/>
        <v>#REF!</v>
      </c>
    </row>
    <row r="332" ht="15.75" customHeight="1">
      <c r="A332" s="227" t="str">
        <f>Seeds!AB284</f>
        <v>M3-NyO-22d-I-2</v>
      </c>
      <c r="B332" s="228" t="str">
        <f t="shared" ref="B332:C332" si="333">#REF!</f>
        <v>#REF!</v>
      </c>
      <c r="C332" s="228" t="str">
        <f t="shared" si="333"/>
        <v>#REF!</v>
      </c>
      <c r="D332" s="229" t="str">
        <f t="shared" si="4"/>
        <v>#REF!</v>
      </c>
    </row>
    <row r="333" ht="15.75" customHeight="1">
      <c r="A333" s="227" t="str">
        <f>Seeds!AB285</f>
        <v>M3-NyO-22d-I-3</v>
      </c>
      <c r="B333" s="228" t="str">
        <f t="shared" ref="B333:C333" si="334">#REF!</f>
        <v>#REF!</v>
      </c>
      <c r="C333" s="228" t="str">
        <f t="shared" si="334"/>
        <v>#REF!</v>
      </c>
      <c r="D333" s="229" t="str">
        <f t="shared" si="4"/>
        <v>#REF!</v>
      </c>
    </row>
    <row r="334" ht="15.75" customHeight="1">
      <c r="A334" s="227" t="str">
        <f>Seeds!AB286</f>
        <v>M3-NyO-22d-I-4</v>
      </c>
      <c r="B334" s="228" t="str">
        <f t="shared" ref="B334:C334" si="335">#REF!</f>
        <v>#REF!</v>
      </c>
      <c r="C334" s="228" t="str">
        <f t="shared" si="335"/>
        <v>#REF!</v>
      </c>
      <c r="D334" s="229" t="str">
        <f t="shared" si="4"/>
        <v>#REF!</v>
      </c>
    </row>
    <row r="335" ht="15.75" customHeight="1">
      <c r="A335" s="227" t="str">
        <f>Seeds!AB287</f>
        <v>M3-NyO-22d-I-5</v>
      </c>
      <c r="B335" s="228" t="str">
        <f t="shared" ref="B335:C335" si="336">#REF!</f>
        <v>#REF!</v>
      </c>
      <c r="C335" s="228" t="str">
        <f t="shared" si="336"/>
        <v>#REF!</v>
      </c>
      <c r="D335" s="229" t="str">
        <f t="shared" si="4"/>
        <v>#REF!</v>
      </c>
    </row>
    <row r="336" ht="15.75" customHeight="1">
      <c r="A336" s="227" t="str">
        <f>Seeds!AB288</f>
        <v>M3-NyO-22d-E-1</v>
      </c>
      <c r="B336" s="228" t="str">
        <f t="shared" ref="B336:C336" si="337">#REF!</f>
        <v>#REF!</v>
      </c>
      <c r="C336" s="228" t="str">
        <f t="shared" si="337"/>
        <v>#REF!</v>
      </c>
      <c r="D336" s="229" t="str">
        <f t="shared" si="4"/>
        <v>#REF!</v>
      </c>
    </row>
    <row r="337" ht="15.75" customHeight="1">
      <c r="A337" s="227" t="str">
        <f>Seeds!AB289</f>
        <v>M3-NyO-22d-E-2</v>
      </c>
      <c r="B337" s="228" t="str">
        <f t="shared" ref="B337:C337" si="338">#REF!</f>
        <v>#REF!</v>
      </c>
      <c r="C337" s="228" t="str">
        <f t="shared" si="338"/>
        <v>#REF!</v>
      </c>
      <c r="D337" s="229" t="str">
        <f t="shared" si="4"/>
        <v>#REF!</v>
      </c>
    </row>
    <row r="338" ht="15.75" customHeight="1">
      <c r="A338" s="227" t="str">
        <f>Seeds!AB290</f>
        <v>M3-NyO-22d-E-3</v>
      </c>
      <c r="B338" s="228" t="str">
        <f t="shared" ref="B338:C338" si="339">#REF!</f>
        <v>#REF!</v>
      </c>
      <c r="C338" s="228" t="str">
        <f t="shared" si="339"/>
        <v>#REF!</v>
      </c>
      <c r="D338" s="229" t="str">
        <f t="shared" si="4"/>
        <v>#REF!</v>
      </c>
    </row>
    <row r="339" ht="15.75" customHeight="1">
      <c r="A339" s="227" t="str">
        <f>Seeds!AB291</f>
        <v>M3-NyO-22d-E-4</v>
      </c>
      <c r="B339" s="228" t="str">
        <f t="shared" ref="B339:C339" si="340">#REF!</f>
        <v>#REF!</v>
      </c>
      <c r="C339" s="228" t="str">
        <f t="shared" si="340"/>
        <v>#REF!</v>
      </c>
      <c r="D339" s="229" t="str">
        <f t="shared" si="4"/>
        <v>#REF!</v>
      </c>
    </row>
    <row r="340" ht="15.75" customHeight="1">
      <c r="A340" s="227" t="str">
        <f>Seeds!AB292</f>
        <v>M3-NyO-22d-E-5</v>
      </c>
      <c r="B340" s="228" t="str">
        <f t="shared" ref="B340:C340" si="341">#REF!</f>
        <v>#REF!</v>
      </c>
      <c r="C340" s="228" t="str">
        <f t="shared" si="341"/>
        <v>#REF!</v>
      </c>
      <c r="D340" s="229" t="str">
        <f t="shared" si="4"/>
        <v>#REF!</v>
      </c>
    </row>
    <row r="341" ht="15.75" customHeight="1">
      <c r="A341" s="227" t="str">
        <f>Seeds!AB293</f>
        <v>M3-NyO-22d-A-1</v>
      </c>
      <c r="B341" s="228" t="str">
        <f t="shared" ref="B341:C341" si="342">#REF!</f>
        <v>#REF!</v>
      </c>
      <c r="C341" s="228" t="str">
        <f t="shared" si="342"/>
        <v>#REF!</v>
      </c>
      <c r="D341" s="229" t="str">
        <f t="shared" si="4"/>
        <v>#REF!</v>
      </c>
    </row>
    <row r="342" ht="15.75" customHeight="1">
      <c r="A342" s="227" t="str">
        <f>Seeds!AB294</f>
        <v>M3-NyO-22d-A-2</v>
      </c>
      <c r="B342" s="228" t="str">
        <f t="shared" ref="B342:C342" si="343">#REF!</f>
        <v>#REF!</v>
      </c>
      <c r="C342" s="228" t="str">
        <f t="shared" si="343"/>
        <v>#REF!</v>
      </c>
      <c r="D342" s="229" t="str">
        <f t="shared" si="4"/>
        <v>#REF!</v>
      </c>
    </row>
    <row r="343" ht="15.75" customHeight="1">
      <c r="A343" s="227" t="str">
        <f>Seeds!AB295</f>
        <v>M3-NyO-22d-A-3</v>
      </c>
      <c r="B343" s="228" t="str">
        <f t="shared" ref="B343:C343" si="344">#REF!</f>
        <v>#REF!</v>
      </c>
      <c r="C343" s="228" t="str">
        <f t="shared" si="344"/>
        <v>#REF!</v>
      </c>
      <c r="D343" s="229" t="str">
        <f t="shared" si="4"/>
        <v>#REF!</v>
      </c>
    </row>
    <row r="344" ht="15.75" customHeight="1">
      <c r="A344" s="227" t="str">
        <f>Seeds!AB296</f>
        <v>M3-NyO-22d-A-4</v>
      </c>
      <c r="B344" s="228" t="str">
        <f t="shared" ref="B344:C344" si="345">#REF!</f>
        <v>#REF!</v>
      </c>
      <c r="C344" s="228" t="str">
        <f t="shared" si="345"/>
        <v>#REF!</v>
      </c>
      <c r="D344" s="229" t="str">
        <f t="shared" si="4"/>
        <v>#REF!</v>
      </c>
    </row>
    <row r="345" ht="15.75" customHeight="1">
      <c r="A345" s="227" t="str">
        <f>Seeds!AB297</f>
        <v>M3-NyO-22d-A-5</v>
      </c>
      <c r="B345" s="228" t="str">
        <f t="shared" ref="B345:C345" si="346">#REF!</f>
        <v>#REF!</v>
      </c>
      <c r="C345" s="228" t="str">
        <f t="shared" si="346"/>
        <v>#REF!</v>
      </c>
      <c r="D345" s="229" t="str">
        <f t="shared" si="4"/>
        <v>#REF!</v>
      </c>
    </row>
    <row r="346" ht="15.75" customHeight="1">
      <c r="A346" s="227" t="str">
        <f>Seeds!AB298</f>
        <v>M3-NyO-22e-I-1</v>
      </c>
      <c r="B346" s="228" t="str">
        <f t="shared" ref="B346:C346" si="347">#REF!</f>
        <v>#REF!</v>
      </c>
      <c r="C346" s="228" t="str">
        <f t="shared" si="347"/>
        <v>#REF!</v>
      </c>
      <c r="D346" s="229" t="str">
        <f t="shared" si="4"/>
        <v>#REF!</v>
      </c>
    </row>
    <row r="347" ht="15.75" customHeight="1">
      <c r="A347" s="227" t="str">
        <f>Seeds!AB299</f>
        <v>M3-NyO-22e-E-1</v>
      </c>
      <c r="B347" s="228" t="str">
        <f t="shared" ref="B347:C347" si="348">#REF!</f>
        <v>#REF!</v>
      </c>
      <c r="C347" s="228" t="str">
        <f t="shared" si="348"/>
        <v>#REF!</v>
      </c>
      <c r="D347" s="229" t="str">
        <f t="shared" si="4"/>
        <v>#REF!</v>
      </c>
    </row>
    <row r="348" ht="15.75" customHeight="1">
      <c r="A348" s="227" t="str">
        <f>Seeds!AB300</f>
        <v>M3-NyO-22g-I-1</v>
      </c>
      <c r="B348" s="228" t="str">
        <f t="shared" ref="B348:C348" si="349">#REF!</f>
        <v>#REF!</v>
      </c>
      <c r="C348" s="228" t="str">
        <f t="shared" si="349"/>
        <v>#REF!</v>
      </c>
      <c r="D348" s="229" t="str">
        <f t="shared" si="4"/>
        <v>#REF!</v>
      </c>
    </row>
    <row r="349" ht="15.75" customHeight="1">
      <c r="A349" s="227" t="str">
        <f>Seeds!AB301</f>
        <v>M3-NyO-22g-I-2</v>
      </c>
      <c r="B349" s="228" t="str">
        <f t="shared" ref="B349:C349" si="350">#REF!</f>
        <v>#REF!</v>
      </c>
      <c r="C349" s="228" t="str">
        <f t="shared" si="350"/>
        <v>#REF!</v>
      </c>
      <c r="D349" s="229" t="str">
        <f t="shared" si="4"/>
        <v>#REF!</v>
      </c>
    </row>
    <row r="350" ht="15.75" customHeight="1">
      <c r="A350" s="227" t="str">
        <f>Seeds!AB302</f>
        <v>M3-NyO-22g-I-3</v>
      </c>
      <c r="B350" s="228" t="str">
        <f t="shared" ref="B350:C350" si="351">#REF!</f>
        <v>#REF!</v>
      </c>
      <c r="C350" s="228" t="str">
        <f t="shared" si="351"/>
        <v>#REF!</v>
      </c>
      <c r="D350" s="229" t="str">
        <f t="shared" si="4"/>
        <v>#REF!</v>
      </c>
    </row>
    <row r="351" ht="15.75" customHeight="1">
      <c r="A351" s="227" t="str">
        <f>Seeds!AB303</f>
        <v>M3-NyO-22g-E-1</v>
      </c>
      <c r="B351" s="228" t="str">
        <f t="shared" ref="B351:C351" si="352">#REF!</f>
        <v>#REF!</v>
      </c>
      <c r="C351" s="228" t="str">
        <f t="shared" si="352"/>
        <v>#REF!</v>
      </c>
      <c r="D351" s="229" t="str">
        <f t="shared" si="4"/>
        <v>#REF!</v>
      </c>
    </row>
    <row r="352" ht="15.75" customHeight="1">
      <c r="A352" s="227" t="str">
        <f>Seeds!AB304</f>
        <v>M3-NyO-22g-E-2</v>
      </c>
      <c r="B352" s="228" t="str">
        <f t="shared" ref="B352:C352" si="353">#REF!</f>
        <v>#REF!</v>
      </c>
      <c r="C352" s="228" t="str">
        <f t="shared" si="353"/>
        <v>#REF!</v>
      </c>
      <c r="D352" s="229" t="str">
        <f t="shared" si="4"/>
        <v>#REF!</v>
      </c>
    </row>
    <row r="353" ht="15.75" customHeight="1">
      <c r="A353" s="227" t="str">
        <f>Seeds!AB305</f>
        <v>M3-NyO-22g-E-3</v>
      </c>
      <c r="B353" s="228" t="str">
        <f t="shared" ref="B353:C353" si="354">#REF!</f>
        <v>#REF!</v>
      </c>
      <c r="C353" s="228" t="str">
        <f t="shared" si="354"/>
        <v>#REF!</v>
      </c>
      <c r="D353" s="229" t="str">
        <f t="shared" si="4"/>
        <v>#REF!</v>
      </c>
    </row>
    <row r="354" ht="15.75" customHeight="1">
      <c r="A354" s="227" t="str">
        <f>Seeds!AB306</f>
        <v>M3-NyO-23a-I-1</v>
      </c>
      <c r="B354" s="228" t="str">
        <f t="shared" ref="B354:C354" si="355">#REF!</f>
        <v>#REF!</v>
      </c>
      <c r="C354" s="228" t="str">
        <f t="shared" si="355"/>
        <v>#REF!</v>
      </c>
      <c r="D354" s="229" t="str">
        <f t="shared" si="4"/>
        <v>#REF!</v>
      </c>
    </row>
    <row r="355" ht="15.75" customHeight="1">
      <c r="A355" s="227" t="str">
        <f>Seeds!AB307</f>
        <v>M3-NyO-23a-E-1</v>
      </c>
      <c r="B355" s="228" t="str">
        <f t="shared" ref="B355:C355" si="356">#REF!</f>
        <v>#REF!</v>
      </c>
      <c r="C355" s="228" t="str">
        <f t="shared" si="356"/>
        <v>#REF!</v>
      </c>
      <c r="D355" s="229" t="str">
        <f t="shared" si="4"/>
        <v>#REF!</v>
      </c>
    </row>
    <row r="356" ht="15.75" customHeight="1">
      <c r="A356" s="227" t="str">
        <f>Seeds!AB308</f>
        <v>M3-NyO-23a-E-2</v>
      </c>
      <c r="B356" s="228" t="str">
        <f t="shared" ref="B356:C356" si="357">#REF!</f>
        <v>#REF!</v>
      </c>
      <c r="C356" s="228" t="str">
        <f t="shared" si="357"/>
        <v>#REF!</v>
      </c>
      <c r="D356" s="229" t="str">
        <f t="shared" si="4"/>
        <v>#REF!</v>
      </c>
    </row>
    <row r="357" ht="15.75" customHeight="1">
      <c r="A357" s="227" t="str">
        <f>Seeds!AB309</f>
        <v>M3-NyO-23a-A-1</v>
      </c>
      <c r="B357" s="228" t="str">
        <f t="shared" ref="B357:C357" si="358">#REF!</f>
        <v>#REF!</v>
      </c>
      <c r="C357" s="228" t="str">
        <f t="shared" si="358"/>
        <v>#REF!</v>
      </c>
      <c r="D357" s="229" t="str">
        <f t="shared" si="4"/>
        <v>#REF!</v>
      </c>
    </row>
    <row r="358" ht="15.75" customHeight="1">
      <c r="A358" s="227" t="str">
        <f>Seeds!AB310</f>
        <v>M3-NyO-23a-A-2</v>
      </c>
      <c r="B358" s="228" t="str">
        <f t="shared" ref="B358:C358" si="359">#REF!</f>
        <v>#REF!</v>
      </c>
      <c r="C358" s="228" t="str">
        <f t="shared" si="359"/>
        <v>#REF!</v>
      </c>
      <c r="D358" s="229" t="str">
        <f t="shared" si="4"/>
        <v>#REF!</v>
      </c>
    </row>
    <row r="359" ht="15.75" customHeight="1">
      <c r="A359" s="227" t="str">
        <f>Seeds!AB311</f>
        <v>M3-NyO-23a-A-3</v>
      </c>
      <c r="B359" s="228" t="str">
        <f t="shared" ref="B359:C359" si="360">#REF!</f>
        <v>#REF!</v>
      </c>
      <c r="C359" s="228" t="str">
        <f t="shared" si="360"/>
        <v>#REF!</v>
      </c>
      <c r="D359" s="229" t="str">
        <f t="shared" si="4"/>
        <v>#REF!</v>
      </c>
    </row>
    <row r="360" ht="15.75" customHeight="1">
      <c r="A360" s="227" t="str">
        <f>Seeds!AB312</f>
        <v>M3-NyO-23a-A-4</v>
      </c>
      <c r="B360" s="228" t="str">
        <f t="shared" ref="B360:C360" si="361">#REF!</f>
        <v>#REF!</v>
      </c>
      <c r="C360" s="228" t="str">
        <f t="shared" si="361"/>
        <v>#REF!</v>
      </c>
      <c r="D360" s="229" t="str">
        <f t="shared" si="4"/>
        <v>#REF!</v>
      </c>
    </row>
    <row r="361" ht="15.75" customHeight="1">
      <c r="A361" s="227" t="str">
        <f>Seeds!AB313</f>
        <v>M3-NyO-23a-A-5</v>
      </c>
      <c r="B361" s="228" t="str">
        <f t="shared" ref="B361:C361" si="362">#REF!</f>
        <v>#REF!</v>
      </c>
      <c r="C361" s="228" t="str">
        <f t="shared" si="362"/>
        <v>#REF!</v>
      </c>
      <c r="D361" s="229" t="str">
        <f t="shared" si="4"/>
        <v>#REF!</v>
      </c>
    </row>
    <row r="362" ht="15.75" customHeight="1">
      <c r="A362" s="227" t="str">
        <f>Seeds!AB314</f>
        <v>M3-NyO-23b-I-1</v>
      </c>
      <c r="B362" s="228" t="str">
        <f t="shared" ref="B362:C362" si="363">#REF!</f>
        <v>#REF!</v>
      </c>
      <c r="C362" s="228" t="str">
        <f t="shared" si="363"/>
        <v>#REF!</v>
      </c>
      <c r="D362" s="229" t="str">
        <f t="shared" si="4"/>
        <v>#REF!</v>
      </c>
    </row>
    <row r="363" ht="15.75" customHeight="1">
      <c r="A363" s="227" t="str">
        <f>Seeds!AB315</f>
        <v>M3-NyO-23b-E-1</v>
      </c>
      <c r="B363" s="228" t="str">
        <f t="shared" ref="B363:C363" si="364">#REF!</f>
        <v>#REF!</v>
      </c>
      <c r="C363" s="228" t="str">
        <f t="shared" si="364"/>
        <v>#REF!</v>
      </c>
      <c r="D363" s="229" t="str">
        <f t="shared" si="4"/>
        <v>#REF!</v>
      </c>
    </row>
    <row r="364" ht="15.75" customHeight="1">
      <c r="A364" s="227" t="str">
        <f>Seeds!AB316</f>
        <v>M3-NyO-23b-E-2</v>
      </c>
      <c r="B364" s="228" t="str">
        <f t="shared" ref="B364:C364" si="365">#REF!</f>
        <v>#REF!</v>
      </c>
      <c r="C364" s="228" t="str">
        <f t="shared" si="365"/>
        <v>#REF!</v>
      </c>
      <c r="D364" s="229" t="str">
        <f t="shared" si="4"/>
        <v>#REF!</v>
      </c>
    </row>
    <row r="365" ht="15.75" customHeight="1">
      <c r="A365" s="227" t="str">
        <f>Seeds!AB317</f>
        <v>M3-NyO-23b-A-1</v>
      </c>
      <c r="B365" s="228" t="str">
        <f t="shared" ref="B365:C365" si="366">#REF!</f>
        <v>#REF!</v>
      </c>
      <c r="C365" s="228" t="str">
        <f t="shared" si="366"/>
        <v>#REF!</v>
      </c>
      <c r="D365" s="229" t="str">
        <f t="shared" si="4"/>
        <v>#REF!</v>
      </c>
    </row>
    <row r="366" ht="15.75" customHeight="1">
      <c r="A366" s="227" t="str">
        <f>Seeds!AB318</f>
        <v>M3-NyO-23b-A-2</v>
      </c>
      <c r="B366" s="228" t="str">
        <f t="shared" ref="B366:C366" si="367">#REF!</f>
        <v>#REF!</v>
      </c>
      <c r="C366" s="228" t="str">
        <f t="shared" si="367"/>
        <v>#REF!</v>
      </c>
      <c r="D366" s="229" t="str">
        <f t="shared" si="4"/>
        <v>#REF!</v>
      </c>
    </row>
    <row r="367" ht="15.75" customHeight="1">
      <c r="A367" s="227" t="str">
        <f>Seeds!AB319</f>
        <v>M3-NyO-23b-A-3</v>
      </c>
      <c r="B367" s="228" t="str">
        <f t="shared" ref="B367:C367" si="368">#REF!</f>
        <v>#REF!</v>
      </c>
      <c r="C367" s="228" t="str">
        <f t="shared" si="368"/>
        <v>#REF!</v>
      </c>
      <c r="D367" s="229" t="str">
        <f t="shared" si="4"/>
        <v>#REF!</v>
      </c>
    </row>
    <row r="368" ht="15.75" customHeight="1">
      <c r="A368" s="227" t="str">
        <f>Seeds!AB320</f>
        <v>M3-NyO-23b-A-4</v>
      </c>
      <c r="B368" s="228" t="str">
        <f t="shared" ref="B368:C368" si="369">#REF!</f>
        <v>#REF!</v>
      </c>
      <c r="C368" s="228" t="str">
        <f t="shared" si="369"/>
        <v>#REF!</v>
      </c>
      <c r="D368" s="229" t="str">
        <f t="shared" si="4"/>
        <v>#REF!</v>
      </c>
    </row>
    <row r="369" ht="15.75" customHeight="1">
      <c r="A369" s="227" t="str">
        <f>Seeds!AB321</f>
        <v>M3-NyO-23b-A-5</v>
      </c>
      <c r="B369" s="228" t="str">
        <f t="shared" ref="B369:C369" si="370">#REF!</f>
        <v>#REF!</v>
      </c>
      <c r="C369" s="228" t="str">
        <f t="shared" si="370"/>
        <v>#REF!</v>
      </c>
      <c r="D369" s="229" t="str">
        <f t="shared" si="4"/>
        <v>#REF!</v>
      </c>
    </row>
    <row r="370" ht="15.75" customHeight="1">
      <c r="A370" s="227" t="str">
        <f>Seeds!AB322</f>
        <v>M3-NyO-24a-I-1</v>
      </c>
      <c r="B370" s="228" t="str">
        <f t="shared" ref="B370:C370" si="371">#REF!</f>
        <v>#REF!</v>
      </c>
      <c r="C370" s="228" t="str">
        <f t="shared" si="371"/>
        <v>#REF!</v>
      </c>
      <c r="D370" s="229" t="str">
        <f t="shared" si="4"/>
        <v>#REF!</v>
      </c>
    </row>
    <row r="371" ht="15.75" customHeight="1">
      <c r="A371" s="227" t="str">
        <f>Seeds!AB323</f>
        <v>M3-NyO-24a-E-1</v>
      </c>
      <c r="B371" s="228" t="str">
        <f t="shared" ref="B371:C371" si="372">#REF!</f>
        <v>#REF!</v>
      </c>
      <c r="C371" s="228" t="str">
        <f t="shared" si="372"/>
        <v>#REF!</v>
      </c>
      <c r="D371" s="229" t="str">
        <f t="shared" si="4"/>
        <v>#REF!</v>
      </c>
    </row>
    <row r="372" ht="15.75" customHeight="1">
      <c r="A372" s="227" t="str">
        <f>Seeds!AB324</f>
        <v>M3-NyO-24a-A-1</v>
      </c>
      <c r="B372" s="228" t="str">
        <f t="shared" ref="B372:C372" si="373">#REF!</f>
        <v>#REF!</v>
      </c>
      <c r="C372" s="228" t="str">
        <f t="shared" si="373"/>
        <v>#REF!</v>
      </c>
      <c r="D372" s="229" t="str">
        <f t="shared" si="4"/>
        <v>#REF!</v>
      </c>
    </row>
    <row r="373" ht="15.75" customHeight="1">
      <c r="A373" s="227" t="str">
        <f>Seeds!AB325</f>
        <v>M3-NyO-24a-A-2</v>
      </c>
      <c r="B373" s="228" t="str">
        <f t="shared" ref="B373:C373" si="374">#REF!</f>
        <v>#REF!</v>
      </c>
      <c r="C373" s="228" t="str">
        <f t="shared" si="374"/>
        <v>#REF!</v>
      </c>
      <c r="D373" s="229" t="str">
        <f t="shared" si="4"/>
        <v>#REF!</v>
      </c>
    </row>
    <row r="374" ht="15.75" customHeight="1">
      <c r="A374" s="227" t="str">
        <f>Seeds!AB326</f>
        <v>M3-NyO-24a-A-3</v>
      </c>
      <c r="B374" s="228" t="str">
        <f t="shared" ref="B374:C374" si="375">#REF!</f>
        <v>#REF!</v>
      </c>
      <c r="C374" s="228" t="str">
        <f t="shared" si="375"/>
        <v>#REF!</v>
      </c>
      <c r="D374" s="229" t="str">
        <f t="shared" si="4"/>
        <v>#REF!</v>
      </c>
    </row>
    <row r="375" ht="15.75" customHeight="1">
      <c r="A375" s="227" t="str">
        <f>Seeds!AB327</f>
        <v>M3-NyO-24a-A-4</v>
      </c>
      <c r="B375" s="228" t="str">
        <f t="shared" ref="B375:C375" si="376">#REF!</f>
        <v>#REF!</v>
      </c>
      <c r="C375" s="228" t="str">
        <f t="shared" si="376"/>
        <v>#REF!</v>
      </c>
      <c r="D375" s="229" t="str">
        <f t="shared" si="4"/>
        <v>#REF!</v>
      </c>
    </row>
    <row r="376" ht="15.75" customHeight="1">
      <c r="A376" s="227" t="str">
        <f>Seeds!AB328</f>
        <v>M3-NyO-24a-A-5</v>
      </c>
      <c r="B376" s="228" t="str">
        <f t="shared" ref="B376:C376" si="377">#REF!</f>
        <v>#REF!</v>
      </c>
      <c r="C376" s="228" t="str">
        <f t="shared" si="377"/>
        <v>#REF!</v>
      </c>
      <c r="D376" s="229" t="str">
        <f t="shared" si="4"/>
        <v>#REF!</v>
      </c>
    </row>
    <row r="377" ht="15.75" customHeight="1">
      <c r="A377" s="227" t="str">
        <f>Seeds!AB329</f>
        <v>M3-NyO-38a-I-1</v>
      </c>
      <c r="B377" s="228" t="str">
        <f t="shared" ref="B377:C377" si="378">#REF!</f>
        <v>#REF!</v>
      </c>
      <c r="C377" s="228" t="str">
        <f t="shared" si="378"/>
        <v>#REF!</v>
      </c>
      <c r="D377" s="229" t="str">
        <f t="shared" si="4"/>
        <v>#REF!</v>
      </c>
    </row>
    <row r="378" ht="15.75" customHeight="1">
      <c r="A378" s="227" t="str">
        <f>Seeds!AB330</f>
        <v>M3-NyO-38a-E-1</v>
      </c>
      <c r="B378" s="228" t="str">
        <f t="shared" ref="B378:C378" si="379">#REF!</f>
        <v>#REF!</v>
      </c>
      <c r="C378" s="228" t="str">
        <f t="shared" si="379"/>
        <v>#REF!</v>
      </c>
      <c r="D378" s="229" t="str">
        <f t="shared" si="4"/>
        <v>#REF!</v>
      </c>
    </row>
    <row r="379" ht="15.75" customHeight="1">
      <c r="A379" s="227" t="str">
        <f>Seeds!AB331</f>
        <v>M3-NyO-38a-A-1</v>
      </c>
      <c r="B379" s="228" t="str">
        <f t="shared" ref="B379:C379" si="380">#REF!</f>
        <v>#REF!</v>
      </c>
      <c r="C379" s="228" t="str">
        <f t="shared" si="380"/>
        <v>#REF!</v>
      </c>
      <c r="D379" s="229" t="str">
        <f t="shared" si="4"/>
        <v>#REF!</v>
      </c>
    </row>
    <row r="380" ht="15.75" customHeight="1">
      <c r="A380" s="227" t="str">
        <f>Seeds!AB332</f>
        <v>M3-NyO-38a-A-2</v>
      </c>
      <c r="B380" s="228" t="str">
        <f t="shared" ref="B380:C380" si="381">#REF!</f>
        <v>#REF!</v>
      </c>
      <c r="C380" s="228" t="str">
        <f t="shared" si="381"/>
        <v>#REF!</v>
      </c>
      <c r="D380" s="229" t="str">
        <f t="shared" si="4"/>
        <v>#REF!</v>
      </c>
    </row>
    <row r="381" ht="15.75" customHeight="1">
      <c r="A381" s="227" t="str">
        <f>Seeds!AB333</f>
        <v>M3-NyO-38a-A-3</v>
      </c>
      <c r="B381" s="228" t="str">
        <f t="shared" ref="B381:C381" si="382">#REF!</f>
        <v>#REF!</v>
      </c>
      <c r="C381" s="228" t="str">
        <f t="shared" si="382"/>
        <v>#REF!</v>
      </c>
      <c r="D381" s="229" t="str">
        <f t="shared" si="4"/>
        <v>#REF!</v>
      </c>
    </row>
    <row r="382" ht="15.75" customHeight="1">
      <c r="A382" s="227" t="str">
        <f>Seeds!AB334</f>
        <v>M3-NyO-38a-A-4</v>
      </c>
      <c r="B382" s="228" t="str">
        <f t="shared" ref="B382:C382" si="383">#REF!</f>
        <v>#REF!</v>
      </c>
      <c r="C382" s="228" t="str">
        <f t="shared" si="383"/>
        <v>#REF!</v>
      </c>
      <c r="D382" s="229" t="str">
        <f t="shared" si="4"/>
        <v>#REF!</v>
      </c>
    </row>
    <row r="383" ht="15.75" customHeight="1">
      <c r="A383" s="227" t="str">
        <f>Seeds!AB335</f>
        <v>M3-NyO-38a-A-5</v>
      </c>
      <c r="B383" s="228" t="str">
        <f t="shared" ref="B383:C383" si="384">#REF!</f>
        <v>#REF!</v>
      </c>
      <c r="C383" s="228" t="str">
        <f t="shared" si="384"/>
        <v>#REF!</v>
      </c>
      <c r="D383" s="229" t="str">
        <f t="shared" si="4"/>
        <v>#REF!</v>
      </c>
    </row>
    <row r="384" ht="15.75" customHeight="1">
      <c r="A384" s="227" t="str">
        <f>Seeds!AB336</f>
        <v>M3-NyO-24b-I-1</v>
      </c>
      <c r="B384" s="228" t="str">
        <f t="shared" ref="B384:C384" si="385">#REF!</f>
        <v>#REF!</v>
      </c>
      <c r="C384" s="228" t="str">
        <f t="shared" si="385"/>
        <v>#REF!</v>
      </c>
      <c r="D384" s="229" t="str">
        <f t="shared" si="4"/>
        <v>#REF!</v>
      </c>
    </row>
    <row r="385" ht="15.75" customHeight="1">
      <c r="A385" s="227" t="str">
        <f>Seeds!AB337</f>
        <v>M3-NyO-24b-E-1</v>
      </c>
      <c r="B385" s="228" t="str">
        <f t="shared" ref="B385:C385" si="386">#REF!</f>
        <v>#REF!</v>
      </c>
      <c r="C385" s="228" t="str">
        <f t="shared" si="386"/>
        <v>#REF!</v>
      </c>
      <c r="D385" s="229" t="str">
        <f t="shared" si="4"/>
        <v>#REF!</v>
      </c>
    </row>
    <row r="386" ht="15.75" customHeight="1">
      <c r="A386" s="227" t="str">
        <f>Seeds!AB338</f>
        <v>M3-NyO-24b-A-1</v>
      </c>
      <c r="B386" s="228" t="str">
        <f t="shared" ref="B386:C386" si="387">#REF!</f>
        <v>#REF!</v>
      </c>
      <c r="C386" s="228" t="str">
        <f t="shared" si="387"/>
        <v>#REF!</v>
      </c>
      <c r="D386" s="229" t="str">
        <f t="shared" si="4"/>
        <v>#REF!</v>
      </c>
    </row>
    <row r="387" ht="15.75" customHeight="1">
      <c r="A387" s="227" t="str">
        <f>Seeds!AB339</f>
        <v>M3-NyO-24b-A-2</v>
      </c>
      <c r="B387" s="228" t="str">
        <f t="shared" ref="B387:C387" si="388">#REF!</f>
        <v>#REF!</v>
      </c>
      <c r="C387" s="228" t="str">
        <f t="shared" si="388"/>
        <v>#REF!</v>
      </c>
      <c r="D387" s="229" t="str">
        <f t="shared" si="4"/>
        <v>#REF!</v>
      </c>
    </row>
    <row r="388" ht="15.75" customHeight="1">
      <c r="A388" s="227" t="str">
        <f>Seeds!AB340</f>
        <v>M3-NyO-24b-A-3</v>
      </c>
      <c r="B388" s="228" t="str">
        <f t="shared" ref="B388:C388" si="389">#REF!</f>
        <v>#REF!</v>
      </c>
      <c r="C388" s="228" t="str">
        <f t="shared" si="389"/>
        <v>#REF!</v>
      </c>
      <c r="D388" s="229" t="str">
        <f t="shared" si="4"/>
        <v>#REF!</v>
      </c>
    </row>
    <row r="389" ht="15.75" customHeight="1">
      <c r="A389" s="227" t="str">
        <f>Seeds!AB341</f>
        <v>M3-NyO-24b-A-4</v>
      </c>
      <c r="B389" s="228" t="str">
        <f t="shared" ref="B389:C389" si="390">#REF!</f>
        <v>#REF!</v>
      </c>
      <c r="C389" s="228" t="str">
        <f t="shared" si="390"/>
        <v>#REF!</v>
      </c>
      <c r="D389" s="229" t="str">
        <f t="shared" si="4"/>
        <v>#REF!</v>
      </c>
    </row>
    <row r="390" ht="15.75" customHeight="1">
      <c r="A390" s="227" t="str">
        <f>Seeds!AB342</f>
        <v>M3-NyO-24b-A-5</v>
      </c>
      <c r="B390" s="228" t="str">
        <f t="shared" ref="B390:C390" si="391">#REF!</f>
        <v>#REF!</v>
      </c>
      <c r="C390" s="228" t="str">
        <f t="shared" si="391"/>
        <v>#REF!</v>
      </c>
      <c r="D390" s="229" t="str">
        <f t="shared" si="4"/>
        <v>#REF!</v>
      </c>
    </row>
    <row r="391" ht="15.75" customHeight="1">
      <c r="A391" s="227" t="str">
        <f>Seeds!AB343</f>
        <v>M3-NyO-38b-I-1</v>
      </c>
      <c r="B391" s="228" t="str">
        <f t="shared" ref="B391:C391" si="392">#REF!</f>
        <v>#REF!</v>
      </c>
      <c r="C391" s="228" t="str">
        <f t="shared" si="392"/>
        <v>#REF!</v>
      </c>
      <c r="D391" s="229" t="str">
        <f t="shared" si="4"/>
        <v>#REF!</v>
      </c>
    </row>
    <row r="392" ht="15.75" customHeight="1">
      <c r="A392" s="227" t="str">
        <f>Seeds!AB344</f>
        <v>M3-NyO-38b-E-1</v>
      </c>
      <c r="B392" s="228" t="str">
        <f t="shared" ref="B392:C392" si="393">#REF!</f>
        <v>#REF!</v>
      </c>
      <c r="C392" s="228" t="str">
        <f t="shared" si="393"/>
        <v>#REF!</v>
      </c>
      <c r="D392" s="229" t="str">
        <f t="shared" si="4"/>
        <v>#REF!</v>
      </c>
    </row>
    <row r="393" ht="15.75" customHeight="1">
      <c r="A393" s="227" t="str">
        <f>Seeds!AB345</f>
        <v>M3-NyO-38b-A-1</v>
      </c>
      <c r="B393" s="228" t="str">
        <f t="shared" ref="B393:C393" si="394">#REF!</f>
        <v>#REF!</v>
      </c>
      <c r="C393" s="228" t="str">
        <f t="shared" si="394"/>
        <v>#REF!</v>
      </c>
      <c r="D393" s="229" t="str">
        <f t="shared" si="4"/>
        <v>#REF!</v>
      </c>
    </row>
    <row r="394" ht="15.75" customHeight="1">
      <c r="A394" s="227" t="str">
        <f>Seeds!AB346</f>
        <v>M3-NyO-38b-A-2</v>
      </c>
      <c r="B394" s="228" t="str">
        <f t="shared" ref="B394:C394" si="395">#REF!</f>
        <v>#REF!</v>
      </c>
      <c r="C394" s="228" t="str">
        <f t="shared" si="395"/>
        <v>#REF!</v>
      </c>
      <c r="D394" s="229" t="str">
        <f t="shared" si="4"/>
        <v>#REF!</v>
      </c>
    </row>
    <row r="395" ht="15.75" customHeight="1">
      <c r="A395" s="227" t="str">
        <f>Seeds!AB347</f>
        <v>M3-NyO-38b-A-3</v>
      </c>
      <c r="B395" s="228" t="str">
        <f t="shared" ref="B395:C395" si="396">#REF!</f>
        <v>#REF!</v>
      </c>
      <c r="C395" s="228" t="str">
        <f t="shared" si="396"/>
        <v>#REF!</v>
      </c>
      <c r="D395" s="229" t="str">
        <f t="shared" si="4"/>
        <v>#REF!</v>
      </c>
    </row>
    <row r="396" ht="15.75" customHeight="1">
      <c r="A396" s="227" t="str">
        <f>Seeds!AB348</f>
        <v>M3-NyO-38b-A-4</v>
      </c>
      <c r="B396" s="228" t="str">
        <f t="shared" ref="B396:C396" si="397">#REF!</f>
        <v>#REF!</v>
      </c>
      <c r="C396" s="228" t="str">
        <f t="shared" si="397"/>
        <v>#REF!</v>
      </c>
      <c r="D396" s="229" t="str">
        <f t="shared" si="4"/>
        <v>#REF!</v>
      </c>
    </row>
    <row r="397" ht="15.75" customHeight="1">
      <c r="A397" s="227" t="str">
        <f>Seeds!AB349</f>
        <v>M3-NyO-38b-A-5</v>
      </c>
      <c r="B397" s="228" t="str">
        <f t="shared" ref="B397:C397" si="398">#REF!</f>
        <v>#REF!</v>
      </c>
      <c r="C397" s="228" t="str">
        <f t="shared" si="398"/>
        <v>#REF!</v>
      </c>
      <c r="D397" s="229" t="str">
        <f t="shared" si="4"/>
        <v>#REF!</v>
      </c>
    </row>
    <row r="398" ht="15.75" customHeight="1">
      <c r="A398" s="227" t="str">
        <f>Seeds!AB350</f>
        <v>M3-NyO-39a-I-1</v>
      </c>
      <c r="B398" s="228" t="str">
        <f t="shared" ref="B398:C398" si="399">#REF!</f>
        <v>#REF!</v>
      </c>
      <c r="C398" s="228" t="str">
        <f t="shared" si="399"/>
        <v>#REF!</v>
      </c>
      <c r="D398" s="229" t="str">
        <f t="shared" si="4"/>
        <v>#REF!</v>
      </c>
    </row>
    <row r="399" ht="15.75" customHeight="1">
      <c r="A399" s="227" t="str">
        <f>Seeds!AB351</f>
        <v>M3-NyO-39a-E-1</v>
      </c>
      <c r="B399" s="228" t="str">
        <f t="shared" ref="B399:C399" si="400">#REF!</f>
        <v>#REF!</v>
      </c>
      <c r="C399" s="228" t="str">
        <f t="shared" si="400"/>
        <v>#REF!</v>
      </c>
      <c r="D399" s="229" t="str">
        <f t="shared" si="4"/>
        <v>#REF!</v>
      </c>
    </row>
    <row r="400" ht="15.75" customHeight="1">
      <c r="A400" s="227" t="str">
        <f>Seeds!AB352</f>
        <v>M3-NyO-39a-A-1</v>
      </c>
      <c r="B400" s="228" t="str">
        <f t="shared" ref="B400:C400" si="401">#REF!</f>
        <v>#REF!</v>
      </c>
      <c r="C400" s="228" t="str">
        <f t="shared" si="401"/>
        <v>#REF!</v>
      </c>
      <c r="D400" s="229" t="str">
        <f t="shared" si="4"/>
        <v>#REF!</v>
      </c>
    </row>
    <row r="401" ht="15.75" customHeight="1">
      <c r="A401" s="227" t="str">
        <f>Seeds!AB353</f>
        <v>M3-NyO-39a-A-2</v>
      </c>
      <c r="B401" s="228" t="str">
        <f t="shared" ref="B401:C401" si="402">#REF!</f>
        <v>#REF!</v>
      </c>
      <c r="C401" s="228" t="str">
        <f t="shared" si="402"/>
        <v>#REF!</v>
      </c>
      <c r="D401" s="229" t="str">
        <f t="shared" si="4"/>
        <v>#REF!</v>
      </c>
    </row>
    <row r="402" ht="15.75" customHeight="1">
      <c r="A402" s="227" t="str">
        <f>Seeds!AB354</f>
        <v>M3-NyO-39a-A-3</v>
      </c>
      <c r="B402" s="228" t="str">
        <f t="shared" ref="B402:C402" si="403">#REF!</f>
        <v>#REF!</v>
      </c>
      <c r="C402" s="228" t="str">
        <f t="shared" si="403"/>
        <v>#REF!</v>
      </c>
      <c r="D402" s="229" t="str">
        <f t="shared" si="4"/>
        <v>#REF!</v>
      </c>
    </row>
    <row r="403" ht="15.75" customHeight="1">
      <c r="A403" s="227" t="str">
        <f>Seeds!AB355</f>
        <v>M3-NyO-25a-I-1</v>
      </c>
      <c r="B403" s="228" t="str">
        <f t="shared" ref="B403:C403" si="404">#REF!</f>
        <v>#REF!</v>
      </c>
      <c r="C403" s="228" t="str">
        <f t="shared" si="404"/>
        <v>#REF!</v>
      </c>
      <c r="D403" s="229" t="str">
        <f t="shared" si="4"/>
        <v>#REF!</v>
      </c>
    </row>
    <row r="404" ht="15.75" customHeight="1">
      <c r="A404" s="227" t="str">
        <f>Seeds!AB356</f>
        <v>M3-NyO-25a-E-1</v>
      </c>
      <c r="B404" s="228" t="str">
        <f t="shared" ref="B404:C404" si="405">#REF!</f>
        <v>#REF!</v>
      </c>
      <c r="C404" s="228" t="str">
        <f t="shared" si="405"/>
        <v>#REF!</v>
      </c>
      <c r="D404" s="229" t="str">
        <f t="shared" si="4"/>
        <v>#REF!</v>
      </c>
    </row>
    <row r="405" ht="15.75" customHeight="1">
      <c r="A405" s="227" t="str">
        <f>Seeds!AB357</f>
        <v>M3-NyO-25a-E-2</v>
      </c>
      <c r="B405" s="228" t="str">
        <f t="shared" ref="B405:C405" si="406">#REF!</f>
        <v>#REF!</v>
      </c>
      <c r="C405" s="228" t="str">
        <f t="shared" si="406"/>
        <v>#REF!</v>
      </c>
      <c r="D405" s="229" t="str">
        <f t="shared" si="4"/>
        <v>#REF!</v>
      </c>
    </row>
    <row r="406" ht="15.75" customHeight="1">
      <c r="A406" s="227" t="str">
        <f>Seeds!AB358</f>
        <v>M3-NyO-25a-A-1</v>
      </c>
      <c r="B406" s="228" t="str">
        <f t="shared" ref="B406:C406" si="407">#REF!</f>
        <v>#REF!</v>
      </c>
      <c r="C406" s="228" t="str">
        <f t="shared" si="407"/>
        <v>#REF!</v>
      </c>
      <c r="D406" s="229" t="str">
        <f t="shared" si="4"/>
        <v>#REF!</v>
      </c>
    </row>
    <row r="407" ht="15.75" customHeight="1">
      <c r="A407" s="227" t="str">
        <f>Seeds!AB359</f>
        <v>M3-NyO-25a-A-2</v>
      </c>
      <c r="B407" s="228" t="str">
        <f t="shared" ref="B407:C407" si="408">#REF!</f>
        <v>#REF!</v>
      </c>
      <c r="C407" s="228" t="str">
        <f t="shared" si="408"/>
        <v>#REF!</v>
      </c>
      <c r="D407" s="229" t="str">
        <f t="shared" si="4"/>
        <v>#REF!</v>
      </c>
    </row>
    <row r="408" ht="15.75" customHeight="1">
      <c r="A408" s="227" t="str">
        <f>Seeds!AB360</f>
        <v>M3-NyO-25a-A-3</v>
      </c>
      <c r="B408" s="228" t="str">
        <f t="shared" ref="B408:C408" si="409">#REF!</f>
        <v>#REF!</v>
      </c>
      <c r="C408" s="228" t="str">
        <f t="shared" si="409"/>
        <v>#REF!</v>
      </c>
      <c r="D408" s="229" t="str">
        <f t="shared" si="4"/>
        <v>#REF!</v>
      </c>
    </row>
    <row r="409" ht="15.75" customHeight="1">
      <c r="A409" s="227" t="str">
        <f>Seeds!AB361</f>
        <v>M3-NyO-25a-A-4</v>
      </c>
      <c r="B409" s="228" t="str">
        <f t="shared" ref="B409:C409" si="410">#REF!</f>
        <v>#REF!</v>
      </c>
      <c r="C409" s="228" t="str">
        <f t="shared" si="410"/>
        <v>#REF!</v>
      </c>
      <c r="D409" s="229" t="str">
        <f t="shared" si="4"/>
        <v>#REF!</v>
      </c>
    </row>
    <row r="410" ht="15.75" customHeight="1">
      <c r="A410" s="227" t="str">
        <f>Seeds!AB362</f>
        <v>M3-NyO-25b-I-1</v>
      </c>
      <c r="B410" s="228" t="str">
        <f t="shared" ref="B410:C410" si="411">#REF!</f>
        <v>#REF!</v>
      </c>
      <c r="C410" s="228" t="str">
        <f t="shared" si="411"/>
        <v>#REF!</v>
      </c>
      <c r="D410" s="229" t="str">
        <f t="shared" si="4"/>
        <v>#REF!</v>
      </c>
    </row>
    <row r="411" ht="15.75" customHeight="1">
      <c r="A411" s="227" t="str">
        <f>Seeds!AB363</f>
        <v>M3-NyO-25b-E-1</v>
      </c>
      <c r="B411" s="228" t="str">
        <f t="shared" ref="B411:C411" si="412">#REF!</f>
        <v>#REF!</v>
      </c>
      <c r="C411" s="228" t="str">
        <f t="shared" si="412"/>
        <v>#REF!</v>
      </c>
      <c r="D411" s="229" t="str">
        <f t="shared" si="4"/>
        <v>#REF!</v>
      </c>
    </row>
    <row r="412" ht="15.75" customHeight="1">
      <c r="A412" s="227" t="str">
        <f>Seeds!AB364</f>
        <v>M3-NyO-25b-A-1</v>
      </c>
      <c r="B412" s="228" t="str">
        <f t="shared" ref="B412:C412" si="413">#REF!</f>
        <v>#REF!</v>
      </c>
      <c r="C412" s="228" t="str">
        <f t="shared" si="413"/>
        <v>#REF!</v>
      </c>
      <c r="D412" s="229" t="str">
        <f t="shared" si="4"/>
        <v>#REF!</v>
      </c>
    </row>
    <row r="413" ht="15.75" customHeight="1">
      <c r="A413" s="227" t="str">
        <f>Seeds!AB365</f>
        <v>M3-NyO-25b-A-2</v>
      </c>
      <c r="B413" s="228" t="str">
        <f t="shared" ref="B413:C413" si="414">#REF!</f>
        <v>#REF!</v>
      </c>
      <c r="C413" s="228" t="str">
        <f t="shared" si="414"/>
        <v>#REF!</v>
      </c>
      <c r="D413" s="229" t="str">
        <f t="shared" si="4"/>
        <v>#REF!</v>
      </c>
    </row>
    <row r="414" ht="15.75" customHeight="1">
      <c r="A414" s="227" t="str">
        <f>Seeds!AB366</f>
        <v>M3-NyO-25b-A-3</v>
      </c>
      <c r="B414" s="228" t="str">
        <f t="shared" ref="B414:C414" si="415">#REF!</f>
        <v>#REF!</v>
      </c>
      <c r="C414" s="228" t="str">
        <f t="shared" si="415"/>
        <v>#REF!</v>
      </c>
      <c r="D414" s="229" t="str">
        <f t="shared" si="4"/>
        <v>#REF!</v>
      </c>
    </row>
    <row r="415" ht="15.75" customHeight="1">
      <c r="A415" s="227" t="str">
        <f>Seeds!AB367</f>
        <v>M3-NyO-25b-A-4</v>
      </c>
      <c r="B415" s="228" t="str">
        <f t="shared" ref="B415:C415" si="416">#REF!</f>
        <v>#REF!</v>
      </c>
      <c r="C415" s="228" t="str">
        <f t="shared" si="416"/>
        <v>#REF!</v>
      </c>
      <c r="D415" s="229" t="str">
        <f t="shared" si="4"/>
        <v>#REF!</v>
      </c>
    </row>
    <row r="416" ht="15.75" customHeight="1">
      <c r="A416" s="227" t="str">
        <f>Seeds!AB368</f>
        <v>M3-NyO-25b-A-5</v>
      </c>
      <c r="B416" s="228" t="str">
        <f t="shared" ref="B416:C416" si="417">#REF!</f>
        <v>#REF!</v>
      </c>
      <c r="C416" s="228" t="str">
        <f t="shared" si="417"/>
        <v>#REF!</v>
      </c>
      <c r="D416" s="229" t="str">
        <f t="shared" si="4"/>
        <v>#REF!</v>
      </c>
    </row>
    <row r="417" ht="15.75" customHeight="1">
      <c r="A417" s="227" t="str">
        <f t="shared" ref="A417:C417" si="418">#REF!</f>
        <v>#REF!</v>
      </c>
      <c r="B417" s="228" t="str">
        <f t="shared" si="418"/>
        <v>#REF!</v>
      </c>
      <c r="C417" s="228" t="str">
        <f t="shared" si="418"/>
        <v>#REF!</v>
      </c>
      <c r="D417" s="229" t="str">
        <f t="shared" si="4"/>
        <v>#REF!</v>
      </c>
    </row>
    <row r="418" ht="15.75" customHeight="1">
      <c r="A418" s="227" t="str">
        <f t="shared" ref="A418:C418" si="419">#REF!</f>
        <v>#REF!</v>
      </c>
      <c r="B418" s="228" t="str">
        <f t="shared" si="419"/>
        <v>#REF!</v>
      </c>
      <c r="C418" s="228" t="str">
        <f t="shared" si="419"/>
        <v>#REF!</v>
      </c>
      <c r="D418" s="229" t="str">
        <f t="shared" si="4"/>
        <v>#REF!</v>
      </c>
    </row>
    <row r="419" ht="15.75" customHeight="1">
      <c r="A419" s="227" t="str">
        <f t="shared" ref="A419:C419" si="420">#REF!</f>
        <v>#REF!</v>
      </c>
      <c r="B419" s="228" t="str">
        <f t="shared" si="420"/>
        <v>#REF!</v>
      </c>
      <c r="C419" s="228" t="str">
        <f t="shared" si="420"/>
        <v>#REF!</v>
      </c>
      <c r="D419" s="229" t="str">
        <f t="shared" si="4"/>
        <v>#REF!</v>
      </c>
    </row>
    <row r="420" ht="15.75" customHeight="1">
      <c r="A420" s="227" t="str">
        <f t="shared" ref="A420:C420" si="421">#REF!</f>
        <v>#REF!</v>
      </c>
      <c r="B420" s="228" t="str">
        <f t="shared" si="421"/>
        <v>#REF!</v>
      </c>
      <c r="C420" s="228" t="str">
        <f t="shared" si="421"/>
        <v>#REF!</v>
      </c>
      <c r="D420" s="229" t="str">
        <f t="shared" si="4"/>
        <v>#REF!</v>
      </c>
    </row>
    <row r="421" ht="15.75" customHeight="1">
      <c r="A421" s="227" t="str">
        <f t="shared" ref="A421:C421" si="422">#REF!</f>
        <v>#REF!</v>
      </c>
      <c r="B421" s="228" t="str">
        <f t="shared" si="422"/>
        <v>#REF!</v>
      </c>
      <c r="C421" s="228" t="str">
        <f t="shared" si="422"/>
        <v>#REF!</v>
      </c>
      <c r="D421" s="229" t="str">
        <f t="shared" si="4"/>
        <v>#REF!</v>
      </c>
    </row>
    <row r="422" ht="15.75" customHeight="1">
      <c r="A422" s="227" t="str">
        <f t="shared" ref="A422:C422" si="423">#REF!</f>
        <v>#REF!</v>
      </c>
      <c r="B422" s="228" t="str">
        <f t="shared" si="423"/>
        <v>#REF!</v>
      </c>
      <c r="C422" s="228" t="str">
        <f t="shared" si="423"/>
        <v>#REF!</v>
      </c>
      <c r="D422" s="229" t="str">
        <f t="shared" si="4"/>
        <v>#REF!</v>
      </c>
    </row>
    <row r="423" ht="15.75" customHeight="1">
      <c r="A423" s="227" t="str">
        <f t="shared" ref="A423:C423" si="424">#REF!</f>
        <v>#REF!</v>
      </c>
      <c r="B423" s="228" t="str">
        <f t="shared" si="424"/>
        <v>#REF!</v>
      </c>
      <c r="C423" s="228" t="str">
        <f t="shared" si="424"/>
        <v>#REF!</v>
      </c>
      <c r="D423" s="229" t="str">
        <f t="shared" si="4"/>
        <v>#REF!</v>
      </c>
    </row>
    <row r="424" ht="15.75" customHeight="1">
      <c r="A424" s="227" t="str">
        <f>Seeds!AB369</f>
        <v>M3-NyO-26b-I-1</v>
      </c>
      <c r="B424" s="228" t="str">
        <f t="shared" ref="B424:C424" si="425">#REF!</f>
        <v>#REF!</v>
      </c>
      <c r="C424" s="228" t="str">
        <f t="shared" si="425"/>
        <v>#REF!</v>
      </c>
      <c r="D424" s="229" t="str">
        <f t="shared" si="4"/>
        <v>#REF!</v>
      </c>
    </row>
    <row r="425" ht="15.75" customHeight="1">
      <c r="A425" s="227" t="str">
        <f>Seeds!AB370</f>
        <v>M3-NyO-26b-I-2</v>
      </c>
      <c r="B425" s="228" t="str">
        <f t="shared" ref="B425:C425" si="426">#REF!</f>
        <v>#REF!</v>
      </c>
      <c r="C425" s="228" t="str">
        <f t="shared" si="426"/>
        <v>#REF!</v>
      </c>
      <c r="D425" s="229" t="str">
        <f t="shared" si="4"/>
        <v>#REF!</v>
      </c>
    </row>
    <row r="426" ht="15.75" customHeight="1">
      <c r="A426" s="227" t="str">
        <f>Seeds!AB371</f>
        <v>M3-NyO-26b-E-1</v>
      </c>
      <c r="B426" s="228" t="str">
        <f t="shared" ref="B426:C426" si="427">#REF!</f>
        <v>#REF!</v>
      </c>
      <c r="C426" s="228" t="str">
        <f t="shared" si="427"/>
        <v>#REF!</v>
      </c>
      <c r="D426" s="229" t="str">
        <f t="shared" si="4"/>
        <v>#REF!</v>
      </c>
    </row>
    <row r="427" ht="15.75" customHeight="1">
      <c r="A427" s="227" t="str">
        <f>Seeds!AB372</f>
        <v>M3-NyO-26b-E-2</v>
      </c>
      <c r="B427" s="228" t="str">
        <f t="shared" ref="B427:C427" si="428">#REF!</f>
        <v>#REF!</v>
      </c>
      <c r="C427" s="228" t="str">
        <f t="shared" si="428"/>
        <v>#REF!</v>
      </c>
      <c r="D427" s="229" t="str">
        <f t="shared" si="4"/>
        <v>#REF!</v>
      </c>
    </row>
    <row r="428" ht="15.75" customHeight="1">
      <c r="A428" s="227" t="str">
        <f>Seeds!AB373</f>
        <v>M3-NyO-26c-I-1</v>
      </c>
      <c r="B428" s="228" t="str">
        <f t="shared" ref="B428:C428" si="429">#REF!</f>
        <v>#REF!</v>
      </c>
      <c r="C428" s="228" t="str">
        <f t="shared" si="429"/>
        <v>#REF!</v>
      </c>
      <c r="D428" s="229" t="str">
        <f t="shared" si="4"/>
        <v>#REF!</v>
      </c>
    </row>
    <row r="429" ht="15.75" customHeight="1">
      <c r="A429" s="227" t="str">
        <f>Seeds!AB374</f>
        <v>M3-NyO-26c-I-2</v>
      </c>
      <c r="B429" s="228" t="str">
        <f t="shared" ref="B429:C429" si="430">#REF!</f>
        <v>#REF!</v>
      </c>
      <c r="C429" s="228" t="str">
        <f t="shared" si="430"/>
        <v>#REF!</v>
      </c>
      <c r="D429" s="229" t="str">
        <f t="shared" si="4"/>
        <v>#REF!</v>
      </c>
    </row>
    <row r="430" ht="15.75" customHeight="1">
      <c r="A430" s="227" t="str">
        <f>Seeds!AB375</f>
        <v>M3-NyO-26c-E-1</v>
      </c>
      <c r="B430" s="228" t="str">
        <f t="shared" ref="B430:C430" si="431">#REF!</f>
        <v>#REF!</v>
      </c>
      <c r="C430" s="228" t="str">
        <f t="shared" si="431"/>
        <v>#REF!</v>
      </c>
      <c r="D430" s="229" t="str">
        <f t="shared" si="4"/>
        <v>#REF!</v>
      </c>
    </row>
    <row r="431" ht="15.75" customHeight="1">
      <c r="A431" s="227" t="str">
        <f>Seeds!AB376</f>
        <v>M3-NyO-26c-E-2</v>
      </c>
      <c r="B431" s="228" t="str">
        <f t="shared" ref="B431:C431" si="432">#REF!</f>
        <v>#REF!</v>
      </c>
      <c r="C431" s="228" t="str">
        <f t="shared" si="432"/>
        <v>#REF!</v>
      </c>
      <c r="D431" s="229" t="str">
        <f t="shared" si="4"/>
        <v>#REF!</v>
      </c>
    </row>
    <row r="432" ht="15.75" customHeight="1">
      <c r="A432" s="227" t="str">
        <f>Seeds!AB377</f>
        <v>M3-NyO-27a-I-1</v>
      </c>
      <c r="B432" s="228" t="str">
        <f t="shared" ref="B432:C432" si="433">#REF!</f>
        <v>#REF!</v>
      </c>
      <c r="C432" s="228" t="str">
        <f t="shared" si="433"/>
        <v>#REF!</v>
      </c>
      <c r="D432" s="229" t="str">
        <f t="shared" si="4"/>
        <v>#REF!</v>
      </c>
    </row>
    <row r="433" ht="15.75" customHeight="1">
      <c r="A433" s="227" t="str">
        <f>Seeds!AB378</f>
        <v>M3-NyO-27a-E-1</v>
      </c>
      <c r="B433" s="228" t="str">
        <f t="shared" ref="B433:C433" si="434">#REF!</f>
        <v>#REF!</v>
      </c>
      <c r="C433" s="228" t="str">
        <f t="shared" si="434"/>
        <v>#REF!</v>
      </c>
      <c r="D433" s="229" t="str">
        <f t="shared" si="4"/>
        <v>#REF!</v>
      </c>
    </row>
    <row r="434" ht="15.75" customHeight="1">
      <c r="A434" s="227" t="str">
        <f>Seeds!AB379</f>
        <v>M3-NyO-27a-E-2</v>
      </c>
      <c r="B434" s="228" t="str">
        <f t="shared" ref="B434:C434" si="435">#REF!</f>
        <v>#REF!</v>
      </c>
      <c r="C434" s="228" t="str">
        <f t="shared" si="435"/>
        <v>#REF!</v>
      </c>
      <c r="D434" s="229" t="str">
        <f t="shared" si="4"/>
        <v>#REF!</v>
      </c>
    </row>
    <row r="435" ht="15.75" customHeight="1">
      <c r="A435" s="227" t="str">
        <f>Seeds!AB380</f>
        <v>M3-NyO-27a-A-1</v>
      </c>
      <c r="B435" s="228" t="str">
        <f t="shared" ref="B435:C435" si="436">#REF!</f>
        <v>#REF!</v>
      </c>
      <c r="C435" s="228" t="str">
        <f t="shared" si="436"/>
        <v>#REF!</v>
      </c>
      <c r="D435" s="229" t="str">
        <f t="shared" si="4"/>
        <v>#REF!</v>
      </c>
    </row>
    <row r="436" ht="15.75" customHeight="1">
      <c r="A436" s="227" t="str">
        <f>Seeds!AB381</f>
        <v>M3-NyO-27a-A-2</v>
      </c>
      <c r="B436" s="228" t="str">
        <f t="shared" ref="B436:C436" si="437">#REF!</f>
        <v>#REF!</v>
      </c>
      <c r="C436" s="228" t="str">
        <f t="shared" si="437"/>
        <v>#REF!</v>
      </c>
      <c r="D436" s="229" t="str">
        <f t="shared" si="4"/>
        <v>#REF!</v>
      </c>
    </row>
    <row r="437" ht="15.75" customHeight="1">
      <c r="A437" s="227" t="str">
        <f>Seeds!AB382</f>
        <v>M3-NyO-27a-A-3</v>
      </c>
      <c r="B437" s="228" t="str">
        <f t="shared" ref="B437:C437" si="438">#REF!</f>
        <v>#REF!</v>
      </c>
      <c r="C437" s="228" t="str">
        <f t="shared" si="438"/>
        <v>#REF!</v>
      </c>
      <c r="D437" s="229" t="str">
        <f t="shared" si="4"/>
        <v>#REF!</v>
      </c>
    </row>
    <row r="438" ht="15.75" customHeight="1">
      <c r="A438" s="227" t="str">
        <f>Seeds!AB383</f>
        <v>M3-NyO-27a-A-4</v>
      </c>
      <c r="B438" s="228" t="str">
        <f t="shared" ref="B438:C438" si="439">#REF!</f>
        <v>#REF!</v>
      </c>
      <c r="C438" s="228" t="str">
        <f t="shared" si="439"/>
        <v>#REF!</v>
      </c>
      <c r="D438" s="229" t="str">
        <f t="shared" si="4"/>
        <v>#REF!</v>
      </c>
    </row>
    <row r="439" ht="15.75" customHeight="1">
      <c r="A439" s="227" t="str">
        <f>Seeds!AB384</f>
        <v>M3-NyO-27a-A-5</v>
      </c>
      <c r="B439" s="228" t="str">
        <f t="shared" ref="B439:C439" si="440">#REF!</f>
        <v>#REF!</v>
      </c>
      <c r="C439" s="228" t="str">
        <f t="shared" si="440"/>
        <v>#REF!</v>
      </c>
      <c r="D439" s="229" t="str">
        <f t="shared" si="4"/>
        <v>#REF!</v>
      </c>
    </row>
    <row r="440" ht="15.75" customHeight="1">
      <c r="A440" s="227" t="str">
        <f>Seeds!AB385</f>
        <v>M3-NyO-28a-I-1</v>
      </c>
      <c r="B440" s="228" t="str">
        <f t="shared" ref="B440:C440" si="441">#REF!</f>
        <v>#REF!</v>
      </c>
      <c r="C440" s="228" t="str">
        <f t="shared" si="441"/>
        <v>#REF!</v>
      </c>
      <c r="D440" s="229" t="str">
        <f t="shared" si="4"/>
        <v>#REF!</v>
      </c>
    </row>
    <row r="441" ht="15.75" customHeight="1">
      <c r="A441" s="227" t="str">
        <f>Seeds!AB386</f>
        <v>M3-NyO-28a-E-1</v>
      </c>
      <c r="B441" s="228" t="str">
        <f t="shared" ref="B441:C441" si="442">#REF!</f>
        <v>#REF!</v>
      </c>
      <c r="C441" s="228" t="str">
        <f t="shared" si="442"/>
        <v>#REF!</v>
      </c>
      <c r="D441" s="229" t="str">
        <f t="shared" si="4"/>
        <v>#REF!</v>
      </c>
    </row>
    <row r="442" ht="15.75" customHeight="1">
      <c r="A442" s="227" t="str">
        <f>Seeds!AB387</f>
        <v>M3-NyO-28a-A-1</v>
      </c>
      <c r="B442" s="228" t="str">
        <f t="shared" ref="B442:C442" si="443">#REF!</f>
        <v>#REF!</v>
      </c>
      <c r="C442" s="228" t="str">
        <f t="shared" si="443"/>
        <v>#REF!</v>
      </c>
      <c r="D442" s="229" t="str">
        <f t="shared" si="4"/>
        <v>#REF!</v>
      </c>
    </row>
    <row r="443" ht="15.75" customHeight="1">
      <c r="A443" s="227" t="str">
        <f>Seeds!AB388</f>
        <v>M3-NyO-28a-A-2</v>
      </c>
      <c r="B443" s="228" t="str">
        <f t="shared" ref="B443:C443" si="444">#REF!</f>
        <v>#REF!</v>
      </c>
      <c r="C443" s="228" t="str">
        <f t="shared" si="444"/>
        <v>#REF!</v>
      </c>
      <c r="D443" s="229" t="str">
        <f t="shared" si="4"/>
        <v>#REF!</v>
      </c>
    </row>
    <row r="444" ht="15.75" customHeight="1">
      <c r="A444" s="227" t="str">
        <f>Seeds!AB389</f>
        <v>M3-NyO-28a-A-3</v>
      </c>
      <c r="B444" s="228" t="str">
        <f t="shared" ref="B444:C444" si="445">#REF!</f>
        <v>#REF!</v>
      </c>
      <c r="C444" s="228" t="str">
        <f t="shared" si="445"/>
        <v>#REF!</v>
      </c>
      <c r="D444" s="229" t="str">
        <f t="shared" si="4"/>
        <v>#REF!</v>
      </c>
    </row>
    <row r="445" ht="15.75" customHeight="1">
      <c r="A445" s="227" t="str">
        <f>Seeds!AB390</f>
        <v>M3-NyO-28a-A-4</v>
      </c>
      <c r="B445" s="228" t="str">
        <f t="shared" ref="B445:C445" si="446">#REF!</f>
        <v>#REF!</v>
      </c>
      <c r="C445" s="228" t="str">
        <f t="shared" si="446"/>
        <v>#REF!</v>
      </c>
      <c r="D445" s="229" t="str">
        <f t="shared" si="4"/>
        <v>#REF!</v>
      </c>
    </row>
    <row r="446" ht="15.75" customHeight="1">
      <c r="A446" s="227" t="str">
        <f>Seeds!AB391</f>
        <v>M3-NyO-28a-A-5</v>
      </c>
      <c r="B446" s="228" t="str">
        <f t="shared" ref="B446:C446" si="447">#REF!</f>
        <v>#REF!</v>
      </c>
      <c r="C446" s="228" t="str">
        <f t="shared" si="447"/>
        <v>#REF!</v>
      </c>
      <c r="D446" s="229" t="str">
        <f t="shared" si="4"/>
        <v>#REF!</v>
      </c>
    </row>
    <row r="447" ht="15.75" customHeight="1">
      <c r="A447" s="227" t="str">
        <f>Seeds!AB392</f>
        <v>M3-NyO-28b-I-1</v>
      </c>
      <c r="B447" s="228" t="str">
        <f t="shared" ref="B447:C447" si="448">#REF!</f>
        <v>#REF!</v>
      </c>
      <c r="C447" s="228" t="str">
        <f t="shared" si="448"/>
        <v>#REF!</v>
      </c>
      <c r="D447" s="229" t="str">
        <f t="shared" si="4"/>
        <v>#REF!</v>
      </c>
    </row>
    <row r="448" ht="15.75" customHeight="1">
      <c r="A448" s="227" t="str">
        <f>Seeds!AB393</f>
        <v>M3-NyO-28b-E-1</v>
      </c>
      <c r="B448" s="228" t="str">
        <f t="shared" ref="B448:C448" si="449">#REF!</f>
        <v>#REF!</v>
      </c>
      <c r="C448" s="228" t="str">
        <f t="shared" si="449"/>
        <v>#REF!</v>
      </c>
      <c r="D448" s="229" t="str">
        <f t="shared" si="4"/>
        <v>#REF!</v>
      </c>
    </row>
    <row r="449" ht="15.75" customHeight="1">
      <c r="A449" s="227" t="str">
        <f>Seeds!AB394</f>
        <v>M3-NyO-28b-A-1</v>
      </c>
      <c r="B449" s="228" t="str">
        <f t="shared" ref="B449:C449" si="450">#REF!</f>
        <v>#REF!</v>
      </c>
      <c r="C449" s="228" t="str">
        <f t="shared" si="450"/>
        <v>#REF!</v>
      </c>
      <c r="D449" s="229" t="str">
        <f t="shared" si="4"/>
        <v>#REF!</v>
      </c>
    </row>
    <row r="450" ht="15.75" customHeight="1">
      <c r="A450" s="227" t="str">
        <f>Seeds!AB395</f>
        <v>M3-NyO-28b-A-2</v>
      </c>
      <c r="B450" s="228" t="str">
        <f t="shared" ref="B450:C450" si="451">#REF!</f>
        <v>#REF!</v>
      </c>
      <c r="C450" s="228" t="str">
        <f t="shared" si="451"/>
        <v>#REF!</v>
      </c>
      <c r="D450" s="229" t="str">
        <f t="shared" si="4"/>
        <v>#REF!</v>
      </c>
    </row>
    <row r="451" ht="15.75" customHeight="1">
      <c r="A451" s="227" t="str">
        <f>Seeds!AB396</f>
        <v>M3-NyO-28b-A-3</v>
      </c>
      <c r="B451" s="228" t="str">
        <f t="shared" ref="B451:C451" si="452">#REF!</f>
        <v>#REF!</v>
      </c>
      <c r="C451" s="228" t="str">
        <f t="shared" si="452"/>
        <v>#REF!</v>
      </c>
      <c r="D451" s="229" t="str">
        <f t="shared" si="4"/>
        <v>#REF!</v>
      </c>
    </row>
    <row r="452" ht="15.75" customHeight="1">
      <c r="A452" s="227" t="str">
        <f>Seeds!AB397</f>
        <v>M3-NyO-28b-A-4</v>
      </c>
      <c r="B452" s="228" t="str">
        <f t="shared" ref="B452:C452" si="453">#REF!</f>
        <v>#REF!</v>
      </c>
      <c r="C452" s="228" t="str">
        <f t="shared" si="453"/>
        <v>#REF!</v>
      </c>
      <c r="D452" s="229" t="str">
        <f t="shared" si="4"/>
        <v>#REF!</v>
      </c>
    </row>
    <row r="453" ht="15.75" customHeight="1">
      <c r="A453" s="227" t="str">
        <f>Seeds!AB398</f>
        <v>M3-NyO-28b-A-5</v>
      </c>
      <c r="B453" s="228" t="str">
        <f t="shared" ref="B453:C453" si="454">#REF!</f>
        <v>#REF!</v>
      </c>
      <c r="C453" s="228" t="str">
        <f t="shared" si="454"/>
        <v>#REF!</v>
      </c>
      <c r="D453" s="229" t="str">
        <f t="shared" si="4"/>
        <v>#REF!</v>
      </c>
    </row>
    <row r="454" ht="15.75" customHeight="1">
      <c r="A454" s="227" t="str">
        <f>Seeds!AB399</f>
        <v>M3-NyO-29a-I-1</v>
      </c>
      <c r="B454" s="228" t="str">
        <f t="shared" ref="B454:C454" si="455">#REF!</f>
        <v>#REF!</v>
      </c>
      <c r="C454" s="228" t="str">
        <f t="shared" si="455"/>
        <v>#REF!</v>
      </c>
      <c r="D454" s="229" t="str">
        <f t="shared" si="4"/>
        <v>#REF!</v>
      </c>
    </row>
    <row r="455" ht="15.75" customHeight="1">
      <c r="A455" s="227" t="str">
        <f>Seeds!AB400</f>
        <v>M3-NyO-29a-E-1</v>
      </c>
      <c r="B455" s="228" t="str">
        <f t="shared" ref="B455:C455" si="456">#REF!</f>
        <v>#REF!</v>
      </c>
      <c r="C455" s="228" t="str">
        <f t="shared" si="456"/>
        <v>#REF!</v>
      </c>
      <c r="D455" s="229" t="str">
        <f t="shared" si="4"/>
        <v>#REF!</v>
      </c>
    </row>
    <row r="456" ht="15.75" customHeight="1">
      <c r="A456" s="227" t="str">
        <f>Seeds!AB401</f>
        <v>M3-NyO-29a-A-1</v>
      </c>
      <c r="B456" s="228" t="str">
        <f t="shared" ref="B456:C456" si="457">#REF!</f>
        <v>#REF!</v>
      </c>
      <c r="C456" s="228" t="str">
        <f t="shared" si="457"/>
        <v>#REF!</v>
      </c>
      <c r="D456" s="229" t="str">
        <f t="shared" si="4"/>
        <v>#REF!</v>
      </c>
    </row>
    <row r="457" ht="15.75" customHeight="1">
      <c r="A457" s="227" t="str">
        <f>Seeds!AB402</f>
        <v>M3-NyO-29a-A-2</v>
      </c>
      <c r="B457" s="228" t="str">
        <f t="shared" ref="B457:C457" si="458">#REF!</f>
        <v>#REF!</v>
      </c>
      <c r="C457" s="228" t="str">
        <f t="shared" si="458"/>
        <v>#REF!</v>
      </c>
      <c r="D457" s="229" t="str">
        <f t="shared" si="4"/>
        <v>#REF!</v>
      </c>
    </row>
    <row r="458" ht="15.75" customHeight="1">
      <c r="A458" s="227" t="str">
        <f>Seeds!AB403</f>
        <v>M3-NyO-29a-A-3</v>
      </c>
      <c r="B458" s="228" t="str">
        <f t="shared" ref="B458:C458" si="459">#REF!</f>
        <v>#REF!</v>
      </c>
      <c r="C458" s="228" t="str">
        <f t="shared" si="459"/>
        <v>#REF!</v>
      </c>
      <c r="D458" s="229" t="str">
        <f t="shared" si="4"/>
        <v>#REF!</v>
      </c>
    </row>
    <row r="459" ht="15.75" customHeight="1">
      <c r="A459" s="227" t="str">
        <f>Seeds!AB404</f>
        <v>M3-NyO-29a-A-4</v>
      </c>
      <c r="B459" s="228" t="str">
        <f t="shared" ref="B459:C459" si="460">#REF!</f>
        <v>#REF!</v>
      </c>
      <c r="C459" s="228" t="str">
        <f t="shared" si="460"/>
        <v>#REF!</v>
      </c>
      <c r="D459" s="229" t="str">
        <f t="shared" si="4"/>
        <v>#REF!</v>
      </c>
    </row>
    <row r="460" ht="15.75" customHeight="1">
      <c r="A460" s="227" t="str">
        <f>Seeds!AB405</f>
        <v>M3-NyO-29a-A-5</v>
      </c>
      <c r="B460" s="228" t="str">
        <f t="shared" ref="B460:C460" si="461">#REF!</f>
        <v>#REF!</v>
      </c>
      <c r="C460" s="228" t="str">
        <f t="shared" si="461"/>
        <v>#REF!</v>
      </c>
      <c r="D460" s="229" t="str">
        <f t="shared" si="4"/>
        <v>#REF!</v>
      </c>
    </row>
    <row r="461" ht="15.75" customHeight="1">
      <c r="A461" s="227" t="str">
        <f>Seeds!AB406</f>
        <v>M3-MyM-1a-I-1</v>
      </c>
      <c r="B461" s="228" t="str">
        <f t="shared" ref="B461:C461" si="462">#REF!</f>
        <v>#REF!</v>
      </c>
      <c r="C461" s="228" t="str">
        <f t="shared" si="462"/>
        <v>#REF!</v>
      </c>
      <c r="D461" s="229" t="str">
        <f t="shared" si="4"/>
        <v>#REF!</v>
      </c>
    </row>
    <row r="462" ht="15.75" customHeight="1">
      <c r="A462" s="227" t="str">
        <f>Seeds!AB407</f>
        <v>M3-MyM-1a-I-2</v>
      </c>
      <c r="B462" s="228" t="str">
        <f t="shared" ref="B462:C462" si="463">#REF!</f>
        <v>#REF!</v>
      </c>
      <c r="C462" s="228" t="str">
        <f t="shared" si="463"/>
        <v>#REF!</v>
      </c>
      <c r="D462" s="229" t="str">
        <f t="shared" si="4"/>
        <v>#REF!</v>
      </c>
    </row>
    <row r="463" ht="15.75" customHeight="1">
      <c r="A463" s="227" t="str">
        <f>Seeds!AB408</f>
        <v>M3-MyM-1a-I-3</v>
      </c>
      <c r="B463" s="228" t="str">
        <f t="shared" ref="B463:C463" si="464">#REF!</f>
        <v>#REF!</v>
      </c>
      <c r="C463" s="228" t="str">
        <f t="shared" si="464"/>
        <v>#REF!</v>
      </c>
      <c r="D463" s="229" t="str">
        <f t="shared" si="4"/>
        <v>#REF!</v>
      </c>
    </row>
    <row r="464" ht="15.75" customHeight="1">
      <c r="A464" s="227" t="str">
        <f>Seeds!AB409</f>
        <v>M3-MyM-1a-E-1</v>
      </c>
      <c r="B464" s="228" t="str">
        <f t="shared" ref="B464:C464" si="465">#REF!</f>
        <v>#REF!</v>
      </c>
      <c r="C464" s="228" t="str">
        <f t="shared" si="465"/>
        <v>#REF!</v>
      </c>
      <c r="D464" s="229" t="str">
        <f t="shared" si="4"/>
        <v>#REF!</v>
      </c>
    </row>
    <row r="465" ht="15.75" customHeight="1">
      <c r="A465" s="227" t="str">
        <f>Seeds!AB410</f>
        <v>M3-MyM-1a-E-2</v>
      </c>
      <c r="B465" s="228" t="str">
        <f t="shared" ref="B465:C465" si="466">#REF!</f>
        <v>#REF!</v>
      </c>
      <c r="C465" s="228" t="str">
        <f t="shared" si="466"/>
        <v>#REF!</v>
      </c>
      <c r="D465" s="229" t="str">
        <f t="shared" si="4"/>
        <v>#REF!</v>
      </c>
    </row>
    <row r="466" ht="15.75" customHeight="1">
      <c r="A466" s="227" t="str">
        <f>Seeds!AB411</f>
        <v>M3-MyM-1a-E-3</v>
      </c>
      <c r="B466" s="228" t="str">
        <f t="shared" ref="B466:C466" si="467">#REF!</f>
        <v>#REF!</v>
      </c>
      <c r="C466" s="228" t="str">
        <f t="shared" si="467"/>
        <v>#REF!</v>
      </c>
      <c r="D466" s="229" t="str">
        <f t="shared" si="4"/>
        <v>#REF!</v>
      </c>
    </row>
    <row r="467" ht="15.75" customHeight="1">
      <c r="A467" s="227" t="str">
        <f>Seeds!AB412</f>
        <v>M3-MyM-1a-E-4</v>
      </c>
      <c r="B467" s="228" t="str">
        <f t="shared" ref="B467:C467" si="468">#REF!</f>
        <v>#REF!</v>
      </c>
      <c r="C467" s="228" t="str">
        <f t="shared" si="468"/>
        <v>#REF!</v>
      </c>
      <c r="D467" s="229" t="str">
        <f t="shared" si="4"/>
        <v>#REF!</v>
      </c>
    </row>
    <row r="468" ht="15.75" customHeight="1">
      <c r="A468" s="227" t="str">
        <f>Seeds!AB413</f>
        <v>M3-MyM-1b-I-1</v>
      </c>
      <c r="B468" s="228" t="str">
        <f t="shared" ref="B468:C468" si="469">#REF!</f>
        <v>#REF!</v>
      </c>
      <c r="C468" s="228" t="str">
        <f t="shared" si="469"/>
        <v>#REF!</v>
      </c>
      <c r="D468" s="229" t="str">
        <f t="shared" si="4"/>
        <v>#REF!</v>
      </c>
    </row>
    <row r="469" ht="15.75" customHeight="1">
      <c r="A469" s="227" t="str">
        <f>Seeds!AB414</f>
        <v>M3-MyM-1b-I-2</v>
      </c>
      <c r="B469" s="228" t="str">
        <f t="shared" ref="B469:C469" si="470">#REF!</f>
        <v>#REF!</v>
      </c>
      <c r="C469" s="228" t="str">
        <f t="shared" si="470"/>
        <v>#REF!</v>
      </c>
      <c r="D469" s="229" t="str">
        <f t="shared" si="4"/>
        <v>#REF!</v>
      </c>
    </row>
    <row r="470" ht="15.75" customHeight="1">
      <c r="A470" s="227" t="str">
        <f t="shared" ref="A470:C470" si="471">#REF!</f>
        <v>#REF!</v>
      </c>
      <c r="B470" s="228" t="str">
        <f t="shared" si="471"/>
        <v>#REF!</v>
      </c>
      <c r="C470" s="228" t="str">
        <f t="shared" si="471"/>
        <v>#REF!</v>
      </c>
      <c r="D470" s="229" t="str">
        <f t="shared" si="4"/>
        <v>#REF!</v>
      </c>
    </row>
    <row r="471" ht="15.75" customHeight="1">
      <c r="A471" s="227" t="str">
        <f t="shared" ref="A471:C471" si="472">#REF!</f>
        <v>#REF!</v>
      </c>
      <c r="B471" s="228" t="str">
        <f t="shared" si="472"/>
        <v>#REF!</v>
      </c>
      <c r="C471" s="228" t="str">
        <f t="shared" si="472"/>
        <v>#REF!</v>
      </c>
      <c r="D471" s="229" t="str">
        <f t="shared" si="4"/>
        <v>#REF!</v>
      </c>
    </row>
    <row r="472" ht="15.75" customHeight="1">
      <c r="A472" s="227" t="str">
        <f t="shared" ref="A472:C472" si="473">#REF!</f>
        <v>#REF!</v>
      </c>
      <c r="B472" s="228" t="str">
        <f t="shared" si="473"/>
        <v>#REF!</v>
      </c>
      <c r="C472" s="228" t="str">
        <f t="shared" si="473"/>
        <v>#REF!</v>
      </c>
      <c r="D472" s="229" t="str">
        <f t="shared" si="4"/>
        <v>#REF!</v>
      </c>
    </row>
    <row r="473" ht="15.75" customHeight="1">
      <c r="A473" s="227" t="str">
        <f t="shared" ref="A473:C473" si="474">#REF!</f>
        <v>#REF!</v>
      </c>
      <c r="B473" s="228" t="str">
        <f t="shared" si="474"/>
        <v>#REF!</v>
      </c>
      <c r="C473" s="228" t="str">
        <f t="shared" si="474"/>
        <v>#REF!</v>
      </c>
      <c r="D473" s="229" t="str">
        <f t="shared" si="4"/>
        <v>#REF!</v>
      </c>
    </row>
    <row r="474" ht="15.75" customHeight="1">
      <c r="A474" s="227" t="str">
        <f t="shared" ref="A474:C474" si="475">#REF!</f>
        <v>#REF!</v>
      </c>
      <c r="B474" s="228" t="str">
        <f t="shared" si="475"/>
        <v>#REF!</v>
      </c>
      <c r="C474" s="228" t="str">
        <f t="shared" si="475"/>
        <v>#REF!</v>
      </c>
      <c r="D474" s="229" t="str">
        <f t="shared" si="4"/>
        <v>#REF!</v>
      </c>
    </row>
    <row r="475" ht="15.75" customHeight="1">
      <c r="A475" s="227" t="str">
        <f t="shared" ref="A475:C475" si="476">#REF!</f>
        <v>#REF!</v>
      </c>
      <c r="B475" s="228" t="str">
        <f t="shared" si="476"/>
        <v>#REF!</v>
      </c>
      <c r="C475" s="228" t="str">
        <f t="shared" si="476"/>
        <v>#REF!</v>
      </c>
      <c r="D475" s="229" t="str">
        <f t="shared" si="4"/>
        <v>#REF!</v>
      </c>
    </row>
    <row r="476" ht="15.75" customHeight="1">
      <c r="A476" s="227" t="str">
        <f t="shared" ref="A476:C476" si="477">#REF!</f>
        <v>#REF!</v>
      </c>
      <c r="B476" s="228" t="str">
        <f t="shared" si="477"/>
        <v>#REF!</v>
      </c>
      <c r="C476" s="228" t="str">
        <f t="shared" si="477"/>
        <v>#REF!</v>
      </c>
      <c r="D476" s="229" t="str">
        <f t="shared" si="4"/>
        <v>#REF!</v>
      </c>
    </row>
    <row r="477" ht="15.75" customHeight="1">
      <c r="A477" s="227" t="str">
        <f t="shared" ref="A477:C477" si="478">#REF!</f>
        <v>#REF!</v>
      </c>
      <c r="B477" s="228" t="str">
        <f t="shared" si="478"/>
        <v>#REF!</v>
      </c>
      <c r="C477" s="228" t="str">
        <f t="shared" si="478"/>
        <v>#REF!</v>
      </c>
      <c r="D477" s="229" t="str">
        <f t="shared" si="4"/>
        <v>#REF!</v>
      </c>
    </row>
    <row r="478" ht="15.75" customHeight="1">
      <c r="A478" s="227" t="str">
        <f t="shared" ref="A478:C478" si="479">#REF!</f>
        <v>#REF!</v>
      </c>
      <c r="B478" s="228" t="str">
        <f t="shared" si="479"/>
        <v>#REF!</v>
      </c>
      <c r="C478" s="228" t="str">
        <f t="shared" si="479"/>
        <v>#REF!</v>
      </c>
      <c r="D478" s="229" t="str">
        <f t="shared" si="4"/>
        <v>#REF!</v>
      </c>
    </row>
    <row r="479" ht="15.75" customHeight="1">
      <c r="A479" s="227" t="str">
        <f t="shared" ref="A479:C479" si="480">#REF!</f>
        <v>#REF!</v>
      </c>
      <c r="B479" s="228" t="str">
        <f t="shared" si="480"/>
        <v>#REF!</v>
      </c>
      <c r="C479" s="228" t="str">
        <f t="shared" si="480"/>
        <v>#REF!</v>
      </c>
      <c r="D479" s="229" t="str">
        <f t="shared" si="4"/>
        <v>#REF!</v>
      </c>
    </row>
    <row r="480" ht="15.75" customHeight="1">
      <c r="A480" s="227" t="str">
        <f t="shared" ref="A480:C480" si="481">#REF!</f>
        <v>#REF!</v>
      </c>
      <c r="B480" s="228" t="str">
        <f t="shared" si="481"/>
        <v>#REF!</v>
      </c>
      <c r="C480" s="228" t="str">
        <f t="shared" si="481"/>
        <v>#REF!</v>
      </c>
      <c r="D480" s="229" t="str">
        <f t="shared" si="4"/>
        <v>#REF!</v>
      </c>
    </row>
    <row r="481" ht="15.75" customHeight="1">
      <c r="A481" s="227" t="str">
        <f t="shared" ref="A481:C481" si="482">#REF!</f>
        <v>#REF!</v>
      </c>
      <c r="B481" s="228" t="str">
        <f t="shared" si="482"/>
        <v>#REF!</v>
      </c>
      <c r="C481" s="228" t="str">
        <f t="shared" si="482"/>
        <v>#REF!</v>
      </c>
      <c r="D481" s="229" t="str">
        <f t="shared" si="4"/>
        <v>#REF!</v>
      </c>
    </row>
    <row r="482" ht="15.75" customHeight="1">
      <c r="A482" s="227" t="str">
        <f t="shared" ref="A482:C482" si="483">#REF!</f>
        <v>#REF!</v>
      </c>
      <c r="B482" s="228" t="str">
        <f t="shared" si="483"/>
        <v>#REF!</v>
      </c>
      <c r="C482" s="228" t="str">
        <f t="shared" si="483"/>
        <v>#REF!</v>
      </c>
      <c r="D482" s="229" t="str">
        <f t="shared" si="4"/>
        <v>#REF!</v>
      </c>
    </row>
    <row r="483" ht="15.75" customHeight="1">
      <c r="A483" s="227" t="str">
        <f t="shared" ref="A483:C483" si="484">#REF!</f>
        <v>#REF!</v>
      </c>
      <c r="B483" s="228" t="str">
        <f t="shared" si="484"/>
        <v>#REF!</v>
      </c>
      <c r="C483" s="228" t="str">
        <f t="shared" si="484"/>
        <v>#REF!</v>
      </c>
      <c r="D483" s="229" t="str">
        <f t="shared" si="4"/>
        <v>#REF!</v>
      </c>
    </row>
    <row r="484" ht="15.75" customHeight="1">
      <c r="A484" s="227" t="str">
        <f t="shared" ref="A484:C484" si="485">#REF!</f>
        <v>#REF!</v>
      </c>
      <c r="B484" s="228" t="str">
        <f t="shared" si="485"/>
        <v>#REF!</v>
      </c>
      <c r="C484" s="228" t="str">
        <f t="shared" si="485"/>
        <v>#REF!</v>
      </c>
      <c r="D484" s="229" t="str">
        <f t="shared" si="4"/>
        <v>#REF!</v>
      </c>
    </row>
    <row r="485" ht="15.75" customHeight="1">
      <c r="A485" s="227" t="str">
        <f t="shared" ref="A485:C485" si="486">#REF!</f>
        <v>#REF!</v>
      </c>
      <c r="B485" s="228" t="str">
        <f t="shared" si="486"/>
        <v>#REF!</v>
      </c>
      <c r="C485" s="228" t="str">
        <f t="shared" si="486"/>
        <v>#REF!</v>
      </c>
      <c r="D485" s="229" t="str">
        <f t="shared" si="4"/>
        <v>#REF!</v>
      </c>
    </row>
    <row r="486" ht="15.75" customHeight="1">
      <c r="A486" s="227" t="str">
        <f t="shared" ref="A486:C486" si="487">#REF!</f>
        <v>#REF!</v>
      </c>
      <c r="B486" s="228" t="str">
        <f t="shared" si="487"/>
        <v>#REF!</v>
      </c>
      <c r="C486" s="228" t="str">
        <f t="shared" si="487"/>
        <v>#REF!</v>
      </c>
      <c r="D486" s="229" t="str">
        <f t="shared" si="4"/>
        <v>#REF!</v>
      </c>
    </row>
    <row r="487" ht="15.75" customHeight="1">
      <c r="A487" s="227" t="str">
        <f t="shared" ref="A487:C487" si="488">#REF!</f>
        <v>#REF!</v>
      </c>
      <c r="B487" s="228" t="str">
        <f t="shared" si="488"/>
        <v>#REF!</v>
      </c>
      <c r="C487" s="228" t="str">
        <f t="shared" si="488"/>
        <v>#REF!</v>
      </c>
      <c r="D487" s="229" t="str">
        <f t="shared" si="4"/>
        <v>#REF!</v>
      </c>
    </row>
    <row r="488" ht="15.75" customHeight="1">
      <c r="A488" s="227" t="str">
        <f t="shared" ref="A488:C488" si="489">#REF!</f>
        <v>#REF!</v>
      </c>
      <c r="B488" s="228" t="str">
        <f t="shared" si="489"/>
        <v>#REF!</v>
      </c>
      <c r="C488" s="228" t="str">
        <f t="shared" si="489"/>
        <v>#REF!</v>
      </c>
      <c r="D488" s="229" t="str">
        <f t="shared" si="4"/>
        <v>#REF!</v>
      </c>
    </row>
    <row r="489" ht="15.75" customHeight="1">
      <c r="A489" s="227" t="str">
        <f t="shared" ref="A489:C489" si="490">#REF!</f>
        <v>#REF!</v>
      </c>
      <c r="B489" s="228" t="str">
        <f t="shared" si="490"/>
        <v>#REF!</v>
      </c>
      <c r="C489" s="228" t="str">
        <f t="shared" si="490"/>
        <v>#REF!</v>
      </c>
      <c r="D489" s="229" t="str">
        <f t="shared" si="4"/>
        <v>#REF!</v>
      </c>
    </row>
    <row r="490" ht="15.75" customHeight="1">
      <c r="A490" s="227" t="str">
        <f t="shared" ref="A490:C490" si="491">#REF!</f>
        <v>#REF!</v>
      </c>
      <c r="B490" s="228" t="str">
        <f t="shared" si="491"/>
        <v>#REF!</v>
      </c>
      <c r="C490" s="228" t="str">
        <f t="shared" si="491"/>
        <v>#REF!</v>
      </c>
      <c r="D490" s="229" t="str">
        <f t="shared" si="4"/>
        <v>#REF!</v>
      </c>
    </row>
    <row r="491" ht="15.75" customHeight="1">
      <c r="A491" s="227" t="str">
        <f t="shared" ref="A491:C491" si="492">#REF!</f>
        <v>#REF!</v>
      </c>
      <c r="B491" s="228" t="str">
        <f t="shared" si="492"/>
        <v>#REF!</v>
      </c>
      <c r="C491" s="228" t="str">
        <f t="shared" si="492"/>
        <v>#REF!</v>
      </c>
      <c r="D491" s="229" t="str">
        <f t="shared" si="4"/>
        <v>#REF!</v>
      </c>
    </row>
    <row r="492" ht="15.75" customHeight="1">
      <c r="A492" s="227" t="str">
        <f t="shared" ref="A492:C492" si="493">#REF!</f>
        <v>#REF!</v>
      </c>
      <c r="B492" s="228" t="str">
        <f t="shared" si="493"/>
        <v>#REF!</v>
      </c>
      <c r="C492" s="228" t="str">
        <f t="shared" si="493"/>
        <v>#REF!</v>
      </c>
      <c r="D492" s="229" t="str">
        <f t="shared" si="4"/>
        <v>#REF!</v>
      </c>
    </row>
    <row r="493" ht="15.75" customHeight="1">
      <c r="A493" s="227" t="str">
        <f t="shared" ref="A493:C493" si="494">#REF!</f>
        <v>#REF!</v>
      </c>
      <c r="B493" s="228" t="str">
        <f t="shared" si="494"/>
        <v>#REF!</v>
      </c>
      <c r="C493" s="228" t="str">
        <f t="shared" si="494"/>
        <v>#REF!</v>
      </c>
      <c r="D493" s="229" t="str">
        <f t="shared" si="4"/>
        <v>#REF!</v>
      </c>
    </row>
    <row r="494" ht="15.75" customHeight="1">
      <c r="A494" s="227" t="str">
        <f t="shared" ref="A494:C494" si="495">#REF!</f>
        <v>#REF!</v>
      </c>
      <c r="B494" s="228" t="str">
        <f t="shared" si="495"/>
        <v>#REF!</v>
      </c>
      <c r="C494" s="228" t="str">
        <f t="shared" si="495"/>
        <v>#REF!</v>
      </c>
      <c r="D494" s="229" t="str">
        <f t="shared" si="4"/>
        <v>#REF!</v>
      </c>
    </row>
    <row r="495" ht="15.75" customHeight="1">
      <c r="A495" s="227" t="str">
        <f t="shared" ref="A495:C495" si="496">#REF!</f>
        <v>#REF!</v>
      </c>
      <c r="B495" s="228" t="str">
        <f t="shared" si="496"/>
        <v>#REF!</v>
      </c>
      <c r="C495" s="228" t="str">
        <f t="shared" si="496"/>
        <v>#REF!</v>
      </c>
      <c r="D495" s="229" t="str">
        <f t="shared" si="4"/>
        <v>#REF!</v>
      </c>
    </row>
    <row r="496" ht="15.75" customHeight="1">
      <c r="A496" s="227" t="str">
        <f t="shared" ref="A496:C496" si="497">#REF!</f>
        <v>#REF!</v>
      </c>
      <c r="B496" s="228" t="str">
        <f t="shared" si="497"/>
        <v>#REF!</v>
      </c>
      <c r="C496" s="228" t="str">
        <f t="shared" si="497"/>
        <v>#REF!</v>
      </c>
      <c r="D496" s="229" t="str">
        <f t="shared" si="4"/>
        <v>#REF!</v>
      </c>
    </row>
    <row r="497" ht="15.75" customHeight="1">
      <c r="A497" s="227" t="str">
        <f t="shared" ref="A497:C497" si="498">#REF!</f>
        <v>#REF!</v>
      </c>
      <c r="B497" s="228" t="str">
        <f t="shared" si="498"/>
        <v>#REF!</v>
      </c>
      <c r="C497" s="228" t="str">
        <f t="shared" si="498"/>
        <v>#REF!</v>
      </c>
      <c r="D497" s="229" t="str">
        <f t="shared" si="4"/>
        <v>#REF!</v>
      </c>
    </row>
    <row r="498" ht="15.75" customHeight="1">
      <c r="A498" s="227" t="str">
        <f t="shared" ref="A498:C498" si="499">#REF!</f>
        <v>#REF!</v>
      </c>
      <c r="B498" s="228" t="str">
        <f t="shared" si="499"/>
        <v>#REF!</v>
      </c>
      <c r="C498" s="228" t="str">
        <f t="shared" si="499"/>
        <v>#REF!</v>
      </c>
      <c r="D498" s="229" t="str">
        <f t="shared" si="4"/>
        <v>#REF!</v>
      </c>
    </row>
    <row r="499" ht="15.75" customHeight="1">
      <c r="A499" s="227" t="str">
        <f t="shared" ref="A499:C499" si="500">#REF!</f>
        <v>#REF!</v>
      </c>
      <c r="B499" s="228" t="str">
        <f t="shared" si="500"/>
        <v>#REF!</v>
      </c>
      <c r="C499" s="228" t="str">
        <f t="shared" si="500"/>
        <v>#REF!</v>
      </c>
      <c r="D499" s="229" t="str">
        <f t="shared" si="4"/>
        <v>#REF!</v>
      </c>
    </row>
    <row r="500" ht="15.75" customHeight="1">
      <c r="A500" s="227" t="str">
        <f t="shared" ref="A500:C500" si="501">#REF!</f>
        <v>#REF!</v>
      </c>
      <c r="B500" s="228" t="str">
        <f t="shared" si="501"/>
        <v>#REF!</v>
      </c>
      <c r="C500" s="228" t="str">
        <f t="shared" si="501"/>
        <v>#REF!</v>
      </c>
      <c r="D500" s="229" t="str">
        <f t="shared" si="4"/>
        <v>#REF!</v>
      </c>
    </row>
    <row r="501" ht="15.75" customHeight="1">
      <c r="A501" s="227" t="str">
        <f t="shared" ref="A501:C501" si="502">#REF!</f>
        <v>#REF!</v>
      </c>
      <c r="B501" s="228" t="str">
        <f t="shared" si="502"/>
        <v>#REF!</v>
      </c>
      <c r="C501" s="228" t="str">
        <f t="shared" si="502"/>
        <v>#REF!</v>
      </c>
      <c r="D501" s="229" t="str">
        <f t="shared" si="4"/>
        <v>#REF!</v>
      </c>
    </row>
    <row r="502" ht="15.75" customHeight="1">
      <c r="A502" s="227" t="str">
        <f t="shared" ref="A502:C502" si="503">#REF!</f>
        <v>#REF!</v>
      </c>
      <c r="B502" s="228" t="str">
        <f t="shared" si="503"/>
        <v>#REF!</v>
      </c>
      <c r="C502" s="228" t="str">
        <f t="shared" si="503"/>
        <v>#REF!</v>
      </c>
      <c r="D502" s="229" t="str">
        <f t="shared" si="4"/>
        <v>#REF!</v>
      </c>
    </row>
    <row r="503" ht="15.75" customHeight="1">
      <c r="A503" s="227" t="str">
        <f t="shared" ref="A503:C503" si="504">#REF!</f>
        <v>#REF!</v>
      </c>
      <c r="B503" s="228" t="str">
        <f t="shared" si="504"/>
        <v>#REF!</v>
      </c>
      <c r="C503" s="228" t="str">
        <f t="shared" si="504"/>
        <v>#REF!</v>
      </c>
      <c r="D503" s="229" t="str">
        <f t="shared" si="4"/>
        <v>#REF!</v>
      </c>
    </row>
    <row r="504" ht="15.75" customHeight="1">
      <c r="A504" s="227" t="str">
        <f t="shared" ref="A504:C504" si="505">#REF!</f>
        <v>#REF!</v>
      </c>
      <c r="B504" s="228" t="str">
        <f t="shared" si="505"/>
        <v>#REF!</v>
      </c>
      <c r="C504" s="228" t="str">
        <f t="shared" si="505"/>
        <v>#REF!</v>
      </c>
      <c r="D504" s="229" t="str">
        <f t="shared" si="4"/>
        <v>#REF!</v>
      </c>
    </row>
    <row r="505" ht="15.75" customHeight="1">
      <c r="A505" s="227" t="str">
        <f t="shared" ref="A505:C505" si="506">#REF!</f>
        <v>#REF!</v>
      </c>
      <c r="B505" s="228" t="str">
        <f t="shared" si="506"/>
        <v>#REF!</v>
      </c>
      <c r="C505" s="228" t="str">
        <f t="shared" si="506"/>
        <v>#REF!</v>
      </c>
      <c r="D505" s="229" t="str">
        <f t="shared" si="4"/>
        <v>#REF!</v>
      </c>
    </row>
    <row r="506" ht="15.75" customHeight="1">
      <c r="A506" s="227" t="str">
        <f t="shared" ref="A506:C506" si="507">#REF!</f>
        <v>#REF!</v>
      </c>
      <c r="B506" s="228" t="str">
        <f t="shared" si="507"/>
        <v>#REF!</v>
      </c>
      <c r="C506" s="228" t="str">
        <f t="shared" si="507"/>
        <v>#REF!</v>
      </c>
      <c r="D506" s="229" t="str">
        <f t="shared" si="4"/>
        <v>#REF!</v>
      </c>
    </row>
    <row r="507" ht="15.75" customHeight="1">
      <c r="A507" s="227" t="str">
        <f t="shared" ref="A507:C507" si="508">#REF!</f>
        <v>#REF!</v>
      </c>
      <c r="B507" s="228" t="str">
        <f t="shared" si="508"/>
        <v>#REF!</v>
      </c>
      <c r="C507" s="228" t="str">
        <f t="shared" si="508"/>
        <v>#REF!</v>
      </c>
      <c r="D507" s="229" t="str">
        <f t="shared" si="4"/>
        <v>#REF!</v>
      </c>
    </row>
    <row r="508" ht="15.75" customHeight="1">
      <c r="A508" s="227" t="str">
        <f t="shared" ref="A508:C508" si="509">#REF!</f>
        <v>#REF!</v>
      </c>
      <c r="B508" s="228" t="str">
        <f t="shared" si="509"/>
        <v>#REF!</v>
      </c>
      <c r="C508" s="228" t="str">
        <f t="shared" si="509"/>
        <v>#REF!</v>
      </c>
      <c r="D508" s="229" t="str">
        <f t="shared" si="4"/>
        <v>#REF!</v>
      </c>
    </row>
    <row r="509" ht="15.75" customHeight="1">
      <c r="A509" s="227" t="str">
        <f t="shared" ref="A509:C509" si="510">#REF!</f>
        <v>#REF!</v>
      </c>
      <c r="B509" s="228" t="str">
        <f t="shared" si="510"/>
        <v>#REF!</v>
      </c>
      <c r="C509" s="228" t="str">
        <f t="shared" si="510"/>
        <v>#REF!</v>
      </c>
      <c r="D509" s="229" t="str">
        <f t="shared" si="4"/>
        <v>#REF!</v>
      </c>
    </row>
    <row r="510" ht="15.75" customHeight="1">
      <c r="A510" s="227" t="str">
        <f t="shared" ref="A510:C510" si="511">#REF!</f>
        <v>#REF!</v>
      </c>
      <c r="B510" s="228" t="str">
        <f t="shared" si="511"/>
        <v>#REF!</v>
      </c>
      <c r="C510" s="228" t="str">
        <f t="shared" si="511"/>
        <v>#REF!</v>
      </c>
      <c r="D510" s="229" t="str">
        <f t="shared" si="4"/>
        <v>#REF!</v>
      </c>
    </row>
    <row r="511" ht="15.75" customHeight="1">
      <c r="A511" s="227" t="str">
        <f t="shared" ref="A511:C511" si="512">#REF!</f>
        <v>#REF!</v>
      </c>
      <c r="B511" s="228" t="str">
        <f t="shared" si="512"/>
        <v>#REF!</v>
      </c>
      <c r="C511" s="228" t="str">
        <f t="shared" si="512"/>
        <v>#REF!</v>
      </c>
      <c r="D511" s="229" t="str">
        <f t="shared" si="4"/>
        <v>#REF!</v>
      </c>
    </row>
    <row r="512" ht="15.75" customHeight="1">
      <c r="A512" s="227" t="str">
        <f t="shared" ref="A512:C512" si="513">#REF!</f>
        <v>#REF!</v>
      </c>
      <c r="B512" s="228" t="str">
        <f t="shared" si="513"/>
        <v>#REF!</v>
      </c>
      <c r="C512" s="228" t="str">
        <f t="shared" si="513"/>
        <v>#REF!</v>
      </c>
      <c r="D512" s="229" t="str">
        <f t="shared" si="4"/>
        <v>#REF!</v>
      </c>
    </row>
    <row r="513" ht="15.75" customHeight="1">
      <c r="A513" s="227" t="str">
        <f t="shared" ref="A513:C513" si="514">#REF!</f>
        <v>#REF!</v>
      </c>
      <c r="B513" s="228" t="str">
        <f t="shared" si="514"/>
        <v>#REF!</v>
      </c>
      <c r="C513" s="228" t="str">
        <f t="shared" si="514"/>
        <v>#REF!</v>
      </c>
      <c r="D513" s="229" t="str">
        <f t="shared" si="4"/>
        <v>#REF!</v>
      </c>
    </row>
    <row r="514" ht="15.75" customHeight="1">
      <c r="A514" s="227" t="str">
        <f t="shared" ref="A514:C514" si="515">#REF!</f>
        <v>#REF!</v>
      </c>
      <c r="B514" s="228" t="str">
        <f t="shared" si="515"/>
        <v>#REF!</v>
      </c>
      <c r="C514" s="228" t="str">
        <f t="shared" si="515"/>
        <v>#REF!</v>
      </c>
      <c r="D514" s="229" t="str">
        <f t="shared" si="4"/>
        <v>#REF!</v>
      </c>
    </row>
    <row r="515" ht="15.75" customHeight="1">
      <c r="A515" s="227" t="str">
        <f t="shared" ref="A515:C515" si="516">#REF!</f>
        <v>#REF!</v>
      </c>
      <c r="B515" s="228" t="str">
        <f t="shared" si="516"/>
        <v>#REF!</v>
      </c>
      <c r="C515" s="228" t="str">
        <f t="shared" si="516"/>
        <v>#REF!</v>
      </c>
      <c r="D515" s="229" t="str">
        <f t="shared" si="4"/>
        <v>#REF!</v>
      </c>
    </row>
    <row r="516" ht="15.75" customHeight="1">
      <c r="A516" s="227" t="str">
        <f t="shared" ref="A516:C516" si="517">#REF!</f>
        <v>#REF!</v>
      </c>
      <c r="B516" s="228" t="str">
        <f t="shared" si="517"/>
        <v>#REF!</v>
      </c>
      <c r="C516" s="228" t="str">
        <f t="shared" si="517"/>
        <v>#REF!</v>
      </c>
      <c r="D516" s="229" t="str">
        <f t="shared" si="4"/>
        <v>#REF!</v>
      </c>
    </row>
    <row r="517" ht="15.75" customHeight="1">
      <c r="A517" s="227" t="str">
        <f t="shared" ref="A517:C517" si="518">#REF!</f>
        <v>#REF!</v>
      </c>
      <c r="B517" s="228" t="str">
        <f t="shared" si="518"/>
        <v>#REF!</v>
      </c>
      <c r="C517" s="228" t="str">
        <f t="shared" si="518"/>
        <v>#REF!</v>
      </c>
      <c r="D517" s="229" t="str">
        <f t="shared" si="4"/>
        <v>#REF!</v>
      </c>
    </row>
    <row r="518" ht="15.75" customHeight="1">
      <c r="A518" s="227" t="str">
        <f t="shared" ref="A518:C518" si="519">#REF!</f>
        <v>#REF!</v>
      </c>
      <c r="B518" s="228" t="str">
        <f t="shared" si="519"/>
        <v>#REF!</v>
      </c>
      <c r="C518" s="228" t="str">
        <f t="shared" si="519"/>
        <v>#REF!</v>
      </c>
      <c r="D518" s="229" t="str">
        <f t="shared" si="4"/>
        <v>#REF!</v>
      </c>
    </row>
    <row r="519" ht="15.75" customHeight="1">
      <c r="A519" s="227" t="str">
        <f t="shared" ref="A519:C519" si="520">#REF!</f>
        <v>#REF!</v>
      </c>
      <c r="B519" s="228" t="str">
        <f t="shared" si="520"/>
        <v>#REF!</v>
      </c>
      <c r="C519" s="228" t="str">
        <f t="shared" si="520"/>
        <v>#REF!</v>
      </c>
      <c r="D519" s="229" t="str">
        <f t="shared" si="4"/>
        <v>#REF!</v>
      </c>
    </row>
    <row r="520" ht="15.75" customHeight="1">
      <c r="A520" s="227" t="str">
        <f t="shared" ref="A520:C520" si="521">#REF!</f>
        <v>#REF!</v>
      </c>
      <c r="B520" s="228" t="str">
        <f t="shared" si="521"/>
        <v>#REF!</v>
      </c>
      <c r="C520" s="228" t="str">
        <f t="shared" si="521"/>
        <v>#REF!</v>
      </c>
      <c r="D520" s="229" t="str">
        <f t="shared" si="4"/>
        <v>#REF!</v>
      </c>
    </row>
    <row r="521" ht="15.75" customHeight="1">
      <c r="A521" s="227" t="str">
        <f t="shared" ref="A521:C521" si="522">#REF!</f>
        <v>#REF!</v>
      </c>
      <c r="B521" s="228" t="str">
        <f t="shared" si="522"/>
        <v>#REF!</v>
      </c>
      <c r="C521" s="228" t="str">
        <f t="shared" si="522"/>
        <v>#REF!</v>
      </c>
      <c r="D521" s="229" t="str">
        <f t="shared" si="4"/>
        <v>#REF!</v>
      </c>
    </row>
    <row r="522" ht="15.75" customHeight="1">
      <c r="A522" s="227" t="str">
        <f t="shared" ref="A522:C522" si="523">#REF!</f>
        <v>#REF!</v>
      </c>
      <c r="B522" s="228" t="str">
        <f t="shared" si="523"/>
        <v>#REF!</v>
      </c>
      <c r="C522" s="228" t="str">
        <f t="shared" si="523"/>
        <v>#REF!</v>
      </c>
      <c r="D522" s="229" t="str">
        <f t="shared" si="4"/>
        <v>#REF!</v>
      </c>
    </row>
    <row r="523" ht="15.75" customHeight="1">
      <c r="A523" s="227" t="str">
        <f t="shared" ref="A523:C523" si="524">#REF!</f>
        <v>#REF!</v>
      </c>
      <c r="B523" s="228" t="str">
        <f t="shared" si="524"/>
        <v>#REF!</v>
      </c>
      <c r="C523" s="228" t="str">
        <f t="shared" si="524"/>
        <v>#REF!</v>
      </c>
      <c r="D523" s="229" t="str">
        <f t="shared" si="4"/>
        <v>#REF!</v>
      </c>
    </row>
    <row r="524" ht="15.75" customHeight="1">
      <c r="A524" s="227" t="str">
        <f t="shared" ref="A524:C524" si="525">#REF!</f>
        <v>#REF!</v>
      </c>
      <c r="B524" s="228" t="str">
        <f t="shared" si="525"/>
        <v>#REF!</v>
      </c>
      <c r="C524" s="228" t="str">
        <f t="shared" si="525"/>
        <v>#REF!</v>
      </c>
      <c r="D524" s="229" t="str">
        <f t="shared" si="4"/>
        <v>#REF!</v>
      </c>
    </row>
    <row r="525" ht="15.75" customHeight="1">
      <c r="A525" s="227" t="str">
        <f t="shared" ref="A525:C525" si="526">#REF!</f>
        <v>#REF!</v>
      </c>
      <c r="B525" s="228" t="str">
        <f t="shared" si="526"/>
        <v>#REF!</v>
      </c>
      <c r="C525" s="228" t="str">
        <f t="shared" si="526"/>
        <v>#REF!</v>
      </c>
      <c r="D525" s="229" t="str">
        <f t="shared" si="4"/>
        <v>#REF!</v>
      </c>
    </row>
    <row r="526" ht="15.75" customHeight="1">
      <c r="A526" s="227" t="str">
        <f t="shared" ref="A526:C526" si="527">#REF!</f>
        <v>#REF!</v>
      </c>
      <c r="B526" s="228" t="str">
        <f t="shared" si="527"/>
        <v>#REF!</v>
      </c>
      <c r="C526" s="228" t="str">
        <f t="shared" si="527"/>
        <v>#REF!</v>
      </c>
      <c r="D526" s="229" t="str">
        <f t="shared" si="4"/>
        <v>#REF!</v>
      </c>
    </row>
    <row r="527" ht="15.75" customHeight="1">
      <c r="A527" s="227" t="str">
        <f t="shared" ref="A527:C527" si="528">#REF!</f>
        <v>#REF!</v>
      </c>
      <c r="B527" s="228" t="str">
        <f t="shared" si="528"/>
        <v>#REF!</v>
      </c>
      <c r="C527" s="228" t="str">
        <f t="shared" si="528"/>
        <v>#REF!</v>
      </c>
      <c r="D527" s="229" t="str">
        <f t="shared" si="4"/>
        <v>#REF!</v>
      </c>
    </row>
    <row r="528" ht="15.75" customHeight="1">
      <c r="A528" s="227" t="str">
        <f t="shared" ref="A528:C528" si="529">#REF!</f>
        <v>#REF!</v>
      </c>
      <c r="B528" s="228" t="str">
        <f t="shared" si="529"/>
        <v>#REF!</v>
      </c>
      <c r="C528" s="228" t="str">
        <f t="shared" si="529"/>
        <v>#REF!</v>
      </c>
      <c r="D528" s="229" t="str">
        <f t="shared" si="4"/>
        <v>#REF!</v>
      </c>
    </row>
    <row r="529" ht="15.75" customHeight="1">
      <c r="A529" s="227" t="str">
        <f>Seeds!AB455</f>
        <v>M3-MyM-17a-I-1</v>
      </c>
      <c r="B529" s="228" t="str">
        <f t="shared" ref="B529:C529" si="530">#REF!</f>
        <v>#REF!</v>
      </c>
      <c r="C529" s="228" t="str">
        <f t="shared" si="530"/>
        <v>#REF!</v>
      </c>
      <c r="D529" s="229" t="str">
        <f t="shared" si="4"/>
        <v>#REF!</v>
      </c>
    </row>
    <row r="530" ht="15.75" customHeight="1">
      <c r="A530" s="227" t="str">
        <f>Seeds!AB456</f>
        <v>M3-MyM-17a-I-2</v>
      </c>
      <c r="B530" s="228" t="str">
        <f t="shared" ref="B530:C530" si="531">#REF!</f>
        <v>#REF!</v>
      </c>
      <c r="C530" s="228" t="str">
        <f t="shared" si="531"/>
        <v>#REF!</v>
      </c>
      <c r="D530" s="229" t="str">
        <f t="shared" si="4"/>
        <v>#REF!</v>
      </c>
    </row>
    <row r="531" ht="15.75" customHeight="1">
      <c r="A531" s="227" t="str">
        <f>Seeds!AB457</f>
        <v>M3-MyM-17a-I-3</v>
      </c>
      <c r="B531" s="228" t="str">
        <f t="shared" ref="B531:C531" si="532">#REF!</f>
        <v>#REF!</v>
      </c>
      <c r="C531" s="228" t="str">
        <f t="shared" si="532"/>
        <v>#REF!</v>
      </c>
      <c r="D531" s="229" t="str">
        <f t="shared" si="4"/>
        <v>#REF!</v>
      </c>
    </row>
    <row r="532" ht="15.75" customHeight="1">
      <c r="A532" s="227" t="str">
        <f>Seeds!AB458</f>
        <v>M3-MyM-5a-I-1</v>
      </c>
      <c r="B532" s="228" t="str">
        <f t="shared" ref="B532:C532" si="533">#REF!</f>
        <v>#REF!</v>
      </c>
      <c r="C532" s="228" t="str">
        <f t="shared" si="533"/>
        <v>#REF!</v>
      </c>
      <c r="D532" s="229" t="str">
        <f t="shared" si="4"/>
        <v>#REF!</v>
      </c>
    </row>
    <row r="533" ht="15.75" customHeight="1">
      <c r="A533" s="227" t="str">
        <f>Seeds!AB459</f>
        <v>M3-MyM-5a-E-1</v>
      </c>
      <c r="B533" s="228" t="str">
        <f t="shared" ref="B533:C533" si="534">#REF!</f>
        <v>#REF!</v>
      </c>
      <c r="C533" s="228" t="str">
        <f t="shared" si="534"/>
        <v>#REF!</v>
      </c>
      <c r="D533" s="229" t="str">
        <f t="shared" si="4"/>
        <v>#REF!</v>
      </c>
    </row>
    <row r="534" ht="15.75" customHeight="1">
      <c r="A534" s="227" t="str">
        <f>Seeds!AB460</f>
        <v>M3-MyM-5a-E-2</v>
      </c>
      <c r="B534" s="228" t="str">
        <f t="shared" ref="B534:C534" si="535">#REF!</f>
        <v>#REF!</v>
      </c>
      <c r="C534" s="228" t="str">
        <f t="shared" si="535"/>
        <v>#REF!</v>
      </c>
      <c r="D534" s="229" t="str">
        <f t="shared" si="4"/>
        <v>#REF!</v>
      </c>
    </row>
    <row r="535" ht="15.75" customHeight="1">
      <c r="A535" s="227" t="str">
        <f>Seeds!AB461</f>
        <v>M3-MyM-5a-E-3</v>
      </c>
      <c r="B535" s="228" t="str">
        <f t="shared" ref="B535:C535" si="536">#REF!</f>
        <v>#REF!</v>
      </c>
      <c r="C535" s="228" t="str">
        <f t="shared" si="536"/>
        <v>#REF!</v>
      </c>
      <c r="D535" s="229" t="str">
        <f t="shared" si="4"/>
        <v>#REF!</v>
      </c>
    </row>
    <row r="536" ht="15.75" customHeight="1">
      <c r="A536" s="227" t="str">
        <f>Seeds!AB462</f>
        <v>M3-MyM-5b-I-1</v>
      </c>
      <c r="B536" s="228" t="str">
        <f t="shared" ref="B536:C536" si="537">#REF!</f>
        <v>#REF!</v>
      </c>
      <c r="C536" s="228" t="str">
        <f t="shared" si="537"/>
        <v>#REF!</v>
      </c>
      <c r="D536" s="229" t="str">
        <f t="shared" si="4"/>
        <v>#REF!</v>
      </c>
    </row>
    <row r="537" ht="15.75" customHeight="1">
      <c r="A537" s="227" t="str">
        <f>Seeds!AB463</f>
        <v>M3-MyM-5b-E-1</v>
      </c>
      <c r="B537" s="228" t="str">
        <f t="shared" ref="B537:C537" si="538">#REF!</f>
        <v>#REF!</v>
      </c>
      <c r="C537" s="228" t="str">
        <f t="shared" si="538"/>
        <v>#REF!</v>
      </c>
      <c r="D537" s="229" t="str">
        <f t="shared" si="4"/>
        <v>#REF!</v>
      </c>
    </row>
    <row r="538" ht="15.75" customHeight="1">
      <c r="A538" s="227" t="str">
        <f>Seeds!AB464</f>
        <v>M3-MyM-5b-E-2</v>
      </c>
      <c r="B538" s="228" t="str">
        <f t="shared" ref="B538:C538" si="539">#REF!</f>
        <v>#REF!</v>
      </c>
      <c r="C538" s="228" t="str">
        <f t="shared" si="539"/>
        <v>#REF!</v>
      </c>
      <c r="D538" s="229" t="str">
        <f t="shared" si="4"/>
        <v>#REF!</v>
      </c>
    </row>
    <row r="539" ht="15.75" customHeight="1">
      <c r="A539" s="227" t="str">
        <f>Seeds!AB465</f>
        <v>M3-MyM-5b-E-3</v>
      </c>
      <c r="B539" s="228" t="str">
        <f t="shared" ref="B539:C539" si="540">#REF!</f>
        <v>#REF!</v>
      </c>
      <c r="C539" s="228" t="str">
        <f t="shared" si="540"/>
        <v>#REF!</v>
      </c>
      <c r="D539" s="229" t="str">
        <f t="shared" si="4"/>
        <v>#REF!</v>
      </c>
    </row>
    <row r="540" ht="15.75" customHeight="1">
      <c r="A540" s="227" t="str">
        <f>Seeds!AB466</f>
        <v>M3-MyM-5b-A-1</v>
      </c>
      <c r="B540" s="228" t="str">
        <f t="shared" ref="B540:C540" si="541">#REF!</f>
        <v>#REF!</v>
      </c>
      <c r="C540" s="228" t="str">
        <f t="shared" si="541"/>
        <v>#REF!</v>
      </c>
      <c r="D540" s="229" t="str">
        <f t="shared" si="4"/>
        <v>#REF!</v>
      </c>
    </row>
    <row r="541" ht="15.75" customHeight="1">
      <c r="A541" s="227" t="str">
        <f>Seeds!AB467</f>
        <v>M3-MyM-5b-A-2</v>
      </c>
      <c r="B541" s="228" t="str">
        <f t="shared" ref="B541:C541" si="542">#REF!</f>
        <v>#REF!</v>
      </c>
      <c r="C541" s="228" t="str">
        <f t="shared" si="542"/>
        <v>#REF!</v>
      </c>
      <c r="D541" s="229" t="str">
        <f t="shared" si="4"/>
        <v>#REF!</v>
      </c>
    </row>
    <row r="542" ht="15.75" customHeight="1">
      <c r="A542" s="227" t="str">
        <f>Seeds!AB468</f>
        <v>M3-MyM-5b-A-3</v>
      </c>
      <c r="B542" s="228" t="str">
        <f t="shared" ref="B542:C542" si="543">#REF!</f>
        <v>#REF!</v>
      </c>
      <c r="C542" s="228" t="str">
        <f t="shared" si="543"/>
        <v>#REF!</v>
      </c>
      <c r="D542" s="229" t="str">
        <f t="shared" si="4"/>
        <v>#REF!</v>
      </c>
    </row>
    <row r="543" ht="15.75" customHeight="1">
      <c r="A543" s="227" t="str">
        <f t="shared" ref="A543:C543" si="544">#REF!</f>
        <v>#REF!</v>
      </c>
      <c r="B543" s="228" t="str">
        <f t="shared" si="544"/>
        <v>#REF!</v>
      </c>
      <c r="C543" s="228" t="str">
        <f t="shared" si="544"/>
        <v>#REF!</v>
      </c>
      <c r="D543" s="229" t="str">
        <f t="shared" si="4"/>
        <v>#REF!</v>
      </c>
    </row>
    <row r="544" ht="15.75" customHeight="1">
      <c r="A544" s="227" t="str">
        <f t="shared" ref="A544:C544" si="545">#REF!</f>
        <v>#REF!</v>
      </c>
      <c r="B544" s="228" t="str">
        <f t="shared" si="545"/>
        <v>#REF!</v>
      </c>
      <c r="C544" s="228" t="str">
        <f t="shared" si="545"/>
        <v>#REF!</v>
      </c>
      <c r="D544" s="229" t="str">
        <f t="shared" si="4"/>
        <v>#REF!</v>
      </c>
    </row>
    <row r="545" ht="15.75" customHeight="1">
      <c r="A545" s="227" t="str">
        <f t="shared" ref="A545:C545" si="546">#REF!</f>
        <v>#REF!</v>
      </c>
      <c r="B545" s="228" t="str">
        <f t="shared" si="546"/>
        <v>#REF!</v>
      </c>
      <c r="C545" s="228" t="str">
        <f t="shared" si="546"/>
        <v>#REF!</v>
      </c>
      <c r="D545" s="229" t="str">
        <f t="shared" si="4"/>
        <v>#REF!</v>
      </c>
    </row>
    <row r="546" ht="15.75" customHeight="1">
      <c r="A546" s="227" t="str">
        <f t="shared" ref="A546:C546" si="547">#REF!</f>
        <v>#REF!</v>
      </c>
      <c r="B546" s="228" t="str">
        <f t="shared" si="547"/>
        <v>#REF!</v>
      </c>
      <c r="C546" s="228" t="str">
        <f t="shared" si="547"/>
        <v>#REF!</v>
      </c>
      <c r="D546" s="229" t="str">
        <f t="shared" si="4"/>
        <v>#REF!</v>
      </c>
    </row>
    <row r="547" ht="15.75" customHeight="1">
      <c r="A547" s="227" t="str">
        <f t="shared" ref="A547:C547" si="548">#REF!</f>
        <v>#REF!</v>
      </c>
      <c r="B547" s="228" t="str">
        <f t="shared" si="548"/>
        <v>#REF!</v>
      </c>
      <c r="C547" s="228" t="str">
        <f t="shared" si="548"/>
        <v>#REF!</v>
      </c>
      <c r="D547" s="229" t="str">
        <f t="shared" si="4"/>
        <v>#REF!</v>
      </c>
    </row>
    <row r="548" ht="15.75" customHeight="1">
      <c r="A548" s="227" t="str">
        <f t="shared" ref="A548:C548" si="549">#REF!</f>
        <v>#REF!</v>
      </c>
      <c r="B548" s="228" t="str">
        <f t="shared" si="549"/>
        <v>#REF!</v>
      </c>
      <c r="C548" s="228" t="str">
        <f t="shared" si="549"/>
        <v>#REF!</v>
      </c>
      <c r="D548" s="229" t="str">
        <f t="shared" si="4"/>
        <v>#REF!</v>
      </c>
    </row>
    <row r="549" ht="15.75" customHeight="1">
      <c r="A549" s="227" t="str">
        <f t="shared" ref="A549:C549" si="550">#REF!</f>
        <v>#REF!</v>
      </c>
      <c r="B549" s="228" t="str">
        <f t="shared" si="550"/>
        <v>#REF!</v>
      </c>
      <c r="C549" s="228" t="str">
        <f t="shared" si="550"/>
        <v>#REF!</v>
      </c>
      <c r="D549" s="229" t="str">
        <f t="shared" si="4"/>
        <v>#REF!</v>
      </c>
    </row>
    <row r="550" ht="15.75" customHeight="1">
      <c r="A550" s="227" t="str">
        <f t="shared" ref="A550:C550" si="551">#REF!</f>
        <v>#REF!</v>
      </c>
      <c r="B550" s="228" t="str">
        <f t="shared" si="551"/>
        <v>#REF!</v>
      </c>
      <c r="C550" s="228" t="str">
        <f t="shared" si="551"/>
        <v>#REF!</v>
      </c>
      <c r="D550" s="229" t="str">
        <f t="shared" si="4"/>
        <v>#REF!</v>
      </c>
    </row>
    <row r="551" ht="15.75" customHeight="1">
      <c r="A551" s="227" t="str">
        <f t="shared" ref="A551:C551" si="552">#REF!</f>
        <v>#REF!</v>
      </c>
      <c r="B551" s="228" t="str">
        <f t="shared" si="552"/>
        <v>#REF!</v>
      </c>
      <c r="C551" s="228" t="str">
        <f t="shared" si="552"/>
        <v>#REF!</v>
      </c>
      <c r="D551" s="229" t="str">
        <f t="shared" si="4"/>
        <v>#REF!</v>
      </c>
    </row>
    <row r="552" ht="15.75" customHeight="1">
      <c r="A552" s="227" t="str">
        <f t="shared" ref="A552:C552" si="553">#REF!</f>
        <v>#REF!</v>
      </c>
      <c r="B552" s="228" t="str">
        <f t="shared" si="553"/>
        <v>#REF!</v>
      </c>
      <c r="C552" s="228" t="str">
        <f t="shared" si="553"/>
        <v>#REF!</v>
      </c>
      <c r="D552" s="229" t="str">
        <f t="shared" si="4"/>
        <v>#REF!</v>
      </c>
    </row>
    <row r="553" ht="15.75" customHeight="1">
      <c r="A553" s="227" t="str">
        <f t="shared" ref="A553:C553" si="554">#REF!</f>
        <v>#REF!</v>
      </c>
      <c r="B553" s="228" t="str">
        <f t="shared" si="554"/>
        <v>#REF!</v>
      </c>
      <c r="C553" s="228" t="str">
        <f t="shared" si="554"/>
        <v>#REF!</v>
      </c>
      <c r="D553" s="229" t="str">
        <f t="shared" si="4"/>
        <v>#REF!</v>
      </c>
    </row>
    <row r="554" ht="15.75" customHeight="1">
      <c r="A554" s="227" t="str">
        <f t="shared" ref="A554:C554" si="555">#REF!</f>
        <v>#REF!</v>
      </c>
      <c r="B554" s="228" t="str">
        <f t="shared" si="555"/>
        <v>#REF!</v>
      </c>
      <c r="C554" s="228" t="str">
        <f t="shared" si="555"/>
        <v>#REF!</v>
      </c>
      <c r="D554" s="229" t="str">
        <f t="shared" si="4"/>
        <v>#REF!</v>
      </c>
    </row>
    <row r="555" ht="15.75" customHeight="1">
      <c r="A555" s="227" t="str">
        <f t="shared" ref="A555:C555" si="556">#REF!</f>
        <v>#REF!</v>
      </c>
      <c r="B555" s="228" t="str">
        <f t="shared" si="556"/>
        <v>#REF!</v>
      </c>
      <c r="C555" s="228" t="str">
        <f t="shared" si="556"/>
        <v>#REF!</v>
      </c>
      <c r="D555" s="229" t="str">
        <f t="shared" si="4"/>
        <v>#REF!</v>
      </c>
    </row>
    <row r="556" ht="15.75" customHeight="1">
      <c r="A556" s="227" t="str">
        <f t="shared" ref="A556:C556" si="557">#REF!</f>
        <v>#REF!</v>
      </c>
      <c r="B556" s="228" t="str">
        <f t="shared" si="557"/>
        <v>#REF!</v>
      </c>
      <c r="C556" s="228" t="str">
        <f t="shared" si="557"/>
        <v>#REF!</v>
      </c>
      <c r="D556" s="229" t="str">
        <f t="shared" si="4"/>
        <v>#REF!</v>
      </c>
    </row>
    <row r="557" ht="15.75" customHeight="1">
      <c r="A557" s="227" t="str">
        <f t="shared" ref="A557:C557" si="558">#REF!</f>
        <v>#REF!</v>
      </c>
      <c r="B557" s="228" t="str">
        <f t="shared" si="558"/>
        <v>#REF!</v>
      </c>
      <c r="C557" s="228" t="str">
        <f t="shared" si="558"/>
        <v>#REF!</v>
      </c>
      <c r="D557" s="229" t="str">
        <f t="shared" si="4"/>
        <v>#REF!</v>
      </c>
    </row>
    <row r="558" ht="15.75" customHeight="1">
      <c r="A558" s="227" t="str">
        <f t="shared" ref="A558:C558" si="559">#REF!</f>
        <v>#REF!</v>
      </c>
      <c r="B558" s="228" t="str">
        <f t="shared" si="559"/>
        <v>#REF!</v>
      </c>
      <c r="C558" s="228" t="str">
        <f t="shared" si="559"/>
        <v>#REF!</v>
      </c>
      <c r="D558" s="229" t="str">
        <f t="shared" si="4"/>
        <v>#REF!</v>
      </c>
    </row>
    <row r="559" ht="15.75" customHeight="1">
      <c r="A559" s="227" t="str">
        <f t="shared" ref="A559:C559" si="560">#REF!</f>
        <v>#REF!</v>
      </c>
      <c r="B559" s="228" t="str">
        <f t="shared" si="560"/>
        <v>#REF!</v>
      </c>
      <c r="C559" s="228" t="str">
        <f t="shared" si="560"/>
        <v>#REF!</v>
      </c>
      <c r="D559" s="229" t="str">
        <f t="shared" si="4"/>
        <v>#REF!</v>
      </c>
    </row>
    <row r="560" ht="15.75" customHeight="1">
      <c r="A560" s="227" t="str">
        <f t="shared" ref="A560:C560" si="561">#REF!</f>
        <v>#REF!</v>
      </c>
      <c r="B560" s="228" t="str">
        <f t="shared" si="561"/>
        <v>#REF!</v>
      </c>
      <c r="C560" s="228" t="str">
        <f t="shared" si="561"/>
        <v>#REF!</v>
      </c>
      <c r="D560" s="229" t="str">
        <f t="shared" si="4"/>
        <v>#REF!</v>
      </c>
    </row>
    <row r="561" ht="15.75" customHeight="1">
      <c r="A561" s="227" t="str">
        <f t="shared" ref="A561:C561" si="562">#REF!</f>
        <v>#REF!</v>
      </c>
      <c r="B561" s="228" t="str">
        <f t="shared" si="562"/>
        <v>#REF!</v>
      </c>
      <c r="C561" s="228" t="str">
        <f t="shared" si="562"/>
        <v>#REF!</v>
      </c>
      <c r="D561" s="229" t="str">
        <f t="shared" si="4"/>
        <v>#REF!</v>
      </c>
    </row>
    <row r="562" ht="15.75" customHeight="1">
      <c r="A562" s="227" t="str">
        <f t="shared" ref="A562:C562" si="563">#REF!</f>
        <v>#REF!</v>
      </c>
      <c r="B562" s="228" t="str">
        <f t="shared" si="563"/>
        <v>#REF!</v>
      </c>
      <c r="C562" s="228" t="str">
        <f t="shared" si="563"/>
        <v>#REF!</v>
      </c>
      <c r="D562" s="229" t="str">
        <f t="shared" si="4"/>
        <v>#REF!</v>
      </c>
    </row>
    <row r="563" ht="15.75" customHeight="1">
      <c r="A563" s="227" t="str">
        <f t="shared" ref="A563:C563" si="564">#REF!</f>
        <v>#REF!</v>
      </c>
      <c r="B563" s="228" t="str">
        <f t="shared" si="564"/>
        <v>#REF!</v>
      </c>
      <c r="C563" s="228" t="str">
        <f t="shared" si="564"/>
        <v>#REF!</v>
      </c>
      <c r="D563" s="229" t="str">
        <f t="shared" si="4"/>
        <v>#REF!</v>
      </c>
    </row>
    <row r="564" ht="15.75" customHeight="1">
      <c r="A564" s="227" t="str">
        <f t="shared" ref="A564:C564" si="565">#REF!</f>
        <v>#REF!</v>
      </c>
      <c r="B564" s="228" t="str">
        <f t="shared" si="565"/>
        <v>#REF!</v>
      </c>
      <c r="C564" s="228" t="str">
        <f t="shared" si="565"/>
        <v>#REF!</v>
      </c>
      <c r="D564" s="229" t="str">
        <f t="shared" si="4"/>
        <v>#REF!</v>
      </c>
    </row>
    <row r="565" ht="15.75" customHeight="1">
      <c r="A565" s="227" t="str">
        <f t="shared" ref="A565:C565" si="566">#REF!</f>
        <v>#REF!</v>
      </c>
      <c r="B565" s="228" t="str">
        <f t="shared" si="566"/>
        <v>#REF!</v>
      </c>
      <c r="C565" s="228" t="str">
        <f t="shared" si="566"/>
        <v>#REF!</v>
      </c>
      <c r="D565" s="229" t="str">
        <f t="shared" si="4"/>
        <v>#REF!</v>
      </c>
    </row>
    <row r="566" ht="15.75" customHeight="1">
      <c r="A566" s="227" t="str">
        <f t="shared" ref="A566:C566" si="567">#REF!</f>
        <v>#REF!</v>
      </c>
      <c r="B566" s="228" t="str">
        <f t="shared" si="567"/>
        <v>#REF!</v>
      </c>
      <c r="C566" s="228" t="str">
        <f t="shared" si="567"/>
        <v>#REF!</v>
      </c>
      <c r="D566" s="229" t="str">
        <f t="shared" si="4"/>
        <v>#REF!</v>
      </c>
    </row>
    <row r="567" ht="15.75" customHeight="1">
      <c r="A567" s="227" t="str">
        <f t="shared" ref="A567:C567" si="568">#REF!</f>
        <v>#REF!</v>
      </c>
      <c r="B567" s="228" t="str">
        <f t="shared" si="568"/>
        <v>#REF!</v>
      </c>
      <c r="C567" s="228" t="str">
        <f t="shared" si="568"/>
        <v>#REF!</v>
      </c>
      <c r="D567" s="229" t="str">
        <f t="shared" si="4"/>
        <v>#REF!</v>
      </c>
    </row>
    <row r="568" ht="15.75" customHeight="1">
      <c r="A568" s="227" t="str">
        <f t="shared" ref="A568:C568" si="569">#REF!</f>
        <v>#REF!</v>
      </c>
      <c r="B568" s="228" t="str">
        <f t="shared" si="569"/>
        <v>#REF!</v>
      </c>
      <c r="C568" s="228" t="str">
        <f t="shared" si="569"/>
        <v>#REF!</v>
      </c>
      <c r="D568" s="229" t="str">
        <f t="shared" si="4"/>
        <v>#REF!</v>
      </c>
    </row>
    <row r="569" ht="15.75" customHeight="1">
      <c r="A569" s="227" t="str">
        <f t="shared" ref="A569:C569" si="570">#REF!</f>
        <v>#REF!</v>
      </c>
      <c r="B569" s="228" t="str">
        <f t="shared" si="570"/>
        <v>#REF!</v>
      </c>
      <c r="C569" s="228" t="str">
        <f t="shared" si="570"/>
        <v>#REF!</v>
      </c>
      <c r="D569" s="229" t="str">
        <f t="shared" si="4"/>
        <v>#REF!</v>
      </c>
    </row>
    <row r="570" ht="15.75" customHeight="1">
      <c r="A570" s="227" t="str">
        <f t="shared" ref="A570:C570" si="571">#REF!</f>
        <v>#REF!</v>
      </c>
      <c r="B570" s="228" t="str">
        <f t="shared" si="571"/>
        <v>#REF!</v>
      </c>
      <c r="C570" s="228" t="str">
        <f t="shared" si="571"/>
        <v>#REF!</v>
      </c>
      <c r="D570" s="229" t="str">
        <f t="shared" si="4"/>
        <v>#REF!</v>
      </c>
    </row>
    <row r="571" ht="15.75" customHeight="1">
      <c r="A571" s="227" t="str">
        <f t="shared" ref="A571:C571" si="572">#REF!</f>
        <v>#REF!</v>
      </c>
      <c r="B571" s="228" t="str">
        <f t="shared" si="572"/>
        <v>#REF!</v>
      </c>
      <c r="C571" s="228" t="str">
        <f t="shared" si="572"/>
        <v>#REF!</v>
      </c>
      <c r="D571" s="229" t="str">
        <f t="shared" si="4"/>
        <v>#REF!</v>
      </c>
    </row>
    <row r="572" ht="15.75" customHeight="1">
      <c r="A572" s="227" t="str">
        <f t="shared" ref="A572:C572" si="573">#REF!</f>
        <v>#REF!</v>
      </c>
      <c r="B572" s="228" t="str">
        <f t="shared" si="573"/>
        <v>#REF!</v>
      </c>
      <c r="C572" s="228" t="str">
        <f t="shared" si="573"/>
        <v>#REF!</v>
      </c>
      <c r="D572" s="229" t="str">
        <f t="shared" si="4"/>
        <v>#REF!</v>
      </c>
    </row>
    <row r="573" ht="15.75" customHeight="1">
      <c r="A573" s="227" t="str">
        <f t="shared" ref="A573:C573" si="574">#REF!</f>
        <v>#REF!</v>
      </c>
      <c r="B573" s="228" t="str">
        <f t="shared" si="574"/>
        <v>#REF!</v>
      </c>
      <c r="C573" s="228" t="str">
        <f t="shared" si="574"/>
        <v>#REF!</v>
      </c>
      <c r="D573" s="229" t="str">
        <f t="shared" si="4"/>
        <v>#REF!</v>
      </c>
    </row>
    <row r="574" ht="15.75" customHeight="1">
      <c r="A574" s="227" t="str">
        <f t="shared" ref="A574:C574" si="575">#REF!</f>
        <v>#REF!</v>
      </c>
      <c r="B574" s="228" t="str">
        <f t="shared" si="575"/>
        <v>#REF!</v>
      </c>
      <c r="C574" s="228" t="str">
        <f t="shared" si="575"/>
        <v>#REF!</v>
      </c>
      <c r="D574" s="229" t="str">
        <f t="shared" si="4"/>
        <v>#REF!</v>
      </c>
    </row>
    <row r="575" ht="15.75" customHeight="1">
      <c r="A575" s="227" t="str">
        <f t="shared" ref="A575:C575" si="576">#REF!</f>
        <v>#REF!</v>
      </c>
      <c r="B575" s="228" t="str">
        <f t="shared" si="576"/>
        <v>#REF!</v>
      </c>
      <c r="C575" s="228" t="str">
        <f t="shared" si="576"/>
        <v>#REF!</v>
      </c>
      <c r="D575" s="229" t="str">
        <f t="shared" si="4"/>
        <v>#REF!</v>
      </c>
    </row>
    <row r="576" ht="15.75" customHeight="1">
      <c r="A576" s="227" t="str">
        <f t="shared" ref="A576:C576" si="577">#REF!</f>
        <v>#REF!</v>
      </c>
      <c r="B576" s="228" t="str">
        <f t="shared" si="577"/>
        <v>#REF!</v>
      </c>
      <c r="C576" s="228" t="str">
        <f t="shared" si="577"/>
        <v>#REF!</v>
      </c>
      <c r="D576" s="229" t="str">
        <f t="shared" si="4"/>
        <v>#REF!</v>
      </c>
    </row>
    <row r="577" ht="15.75" customHeight="1">
      <c r="A577" s="227" t="str">
        <f t="shared" ref="A577:C577" si="578">#REF!</f>
        <v>#REF!</v>
      </c>
      <c r="B577" s="228" t="str">
        <f t="shared" si="578"/>
        <v>#REF!</v>
      </c>
      <c r="C577" s="228" t="str">
        <f t="shared" si="578"/>
        <v>#REF!</v>
      </c>
      <c r="D577" s="229" t="str">
        <f t="shared" si="4"/>
        <v>#REF!</v>
      </c>
    </row>
    <row r="578" ht="15.75" customHeight="1">
      <c r="A578" s="227" t="str">
        <f>Seeds!AB498</f>
        <v>M3-MyM-9a-I-1</v>
      </c>
      <c r="B578" s="228" t="str">
        <f t="shared" ref="B578:C578" si="579">#REF!</f>
        <v>#REF!</v>
      </c>
      <c r="C578" s="228" t="str">
        <f t="shared" si="579"/>
        <v>#REF!</v>
      </c>
      <c r="D578" s="229" t="str">
        <f t="shared" si="4"/>
        <v>#REF!</v>
      </c>
    </row>
    <row r="579" ht="15.75" customHeight="1">
      <c r="A579" s="227" t="str">
        <f>Seeds!AB499</f>
        <v>M3-MyM-9a-I-2</v>
      </c>
      <c r="B579" s="228" t="str">
        <f t="shared" ref="B579:C579" si="580">#REF!</f>
        <v>#REF!</v>
      </c>
      <c r="C579" s="228" t="str">
        <f t="shared" si="580"/>
        <v>#REF!</v>
      </c>
      <c r="D579" s="229" t="str">
        <f t="shared" si="4"/>
        <v>#REF!</v>
      </c>
    </row>
    <row r="580" ht="15.75" customHeight="1">
      <c r="A580" s="227" t="str">
        <f>Seeds!AB500</f>
        <v>M3-MyM-9a-E-1</v>
      </c>
      <c r="B580" s="228" t="str">
        <f t="shared" ref="B580:C580" si="581">#REF!</f>
        <v>#REF!</v>
      </c>
      <c r="C580" s="228" t="str">
        <f t="shared" si="581"/>
        <v>#REF!</v>
      </c>
      <c r="D580" s="229" t="str">
        <f t="shared" si="4"/>
        <v>#REF!</v>
      </c>
    </row>
    <row r="581" ht="15.75" customHeight="1">
      <c r="A581" s="227" t="str">
        <f>Seeds!AB501</f>
        <v>M3-MyM-9a-E-2</v>
      </c>
      <c r="B581" s="228" t="str">
        <f t="shared" ref="B581:C581" si="582">#REF!</f>
        <v>#REF!</v>
      </c>
      <c r="C581" s="228" t="str">
        <f t="shared" si="582"/>
        <v>#REF!</v>
      </c>
      <c r="D581" s="229" t="str">
        <f t="shared" si="4"/>
        <v>#REF!</v>
      </c>
    </row>
    <row r="582" ht="15.75" customHeight="1">
      <c r="A582" s="227" t="str">
        <f>Seeds!AB502</f>
        <v>M3-MyM-9b-I-1</v>
      </c>
      <c r="B582" s="228" t="str">
        <f t="shared" ref="B582:C582" si="583">#REF!</f>
        <v>#REF!</v>
      </c>
      <c r="C582" s="228" t="str">
        <f t="shared" si="583"/>
        <v>#REF!</v>
      </c>
      <c r="D582" s="229" t="str">
        <f t="shared" si="4"/>
        <v>#REF!</v>
      </c>
    </row>
    <row r="583" ht="15.75" customHeight="1">
      <c r="A583" s="227" t="str">
        <f>Seeds!AB503</f>
        <v>M3-MyM-9b-E-1</v>
      </c>
      <c r="B583" s="228" t="str">
        <f t="shared" ref="B583:C583" si="584">#REF!</f>
        <v>#REF!</v>
      </c>
      <c r="C583" s="228" t="str">
        <f t="shared" si="584"/>
        <v>#REF!</v>
      </c>
      <c r="D583" s="229" t="str">
        <f t="shared" si="4"/>
        <v>#REF!</v>
      </c>
    </row>
    <row r="584" ht="15.75" customHeight="1">
      <c r="A584" s="227" t="str">
        <f>Seeds!AB504</f>
        <v>M3-MyM-9b-A-1</v>
      </c>
      <c r="B584" s="228" t="str">
        <f t="shared" ref="B584:C584" si="585">#REF!</f>
        <v>#REF!</v>
      </c>
      <c r="C584" s="228" t="str">
        <f t="shared" si="585"/>
        <v>#REF!</v>
      </c>
      <c r="D584" s="229" t="str">
        <f t="shared" si="4"/>
        <v>#REF!</v>
      </c>
    </row>
    <row r="585" ht="15.75" customHeight="1">
      <c r="A585" s="227" t="str">
        <f>Seeds!AB505</f>
        <v>M3-MyM-9b-A-2</v>
      </c>
      <c r="B585" s="228" t="str">
        <f t="shared" ref="B585:C585" si="586">#REF!</f>
        <v>#REF!</v>
      </c>
      <c r="C585" s="228" t="str">
        <f t="shared" si="586"/>
        <v>#REF!</v>
      </c>
      <c r="D585" s="229" t="str">
        <f t="shared" si="4"/>
        <v>#REF!</v>
      </c>
    </row>
    <row r="586" ht="15.75" customHeight="1">
      <c r="A586" s="227" t="str">
        <f>Seeds!AB506</f>
        <v>M3-MyM-9b-A-3</v>
      </c>
      <c r="B586" s="228" t="str">
        <f t="shared" ref="B586:C586" si="587">#REF!</f>
        <v>#REF!</v>
      </c>
      <c r="C586" s="228" t="str">
        <f t="shared" si="587"/>
        <v>#REF!</v>
      </c>
      <c r="D586" s="229" t="str">
        <f t="shared" si="4"/>
        <v>#REF!</v>
      </c>
    </row>
    <row r="587" ht="15.75" customHeight="1">
      <c r="A587" s="227" t="str">
        <f>Seeds!AB507</f>
        <v>M3-MyM-9c-I-1</v>
      </c>
      <c r="B587" s="228" t="str">
        <f t="shared" ref="B587:C587" si="588">#REF!</f>
        <v>#REF!</v>
      </c>
      <c r="C587" s="228" t="str">
        <f t="shared" si="588"/>
        <v>#REF!</v>
      </c>
      <c r="D587" s="229" t="str">
        <f t="shared" si="4"/>
        <v>#REF!</v>
      </c>
    </row>
    <row r="588" ht="15.75" customHeight="1">
      <c r="A588" s="227" t="str">
        <f>Seeds!AB508</f>
        <v>M3-MyM-9c-E-1</v>
      </c>
      <c r="B588" s="228" t="str">
        <f t="shared" ref="B588:C588" si="589">#REF!</f>
        <v>#REF!</v>
      </c>
      <c r="C588" s="228" t="str">
        <f t="shared" si="589"/>
        <v>#REF!</v>
      </c>
      <c r="D588" s="229" t="str">
        <f t="shared" si="4"/>
        <v>#REF!</v>
      </c>
    </row>
    <row r="589" ht="15.75" customHeight="1">
      <c r="A589" s="227" t="str">
        <f>Seeds!AB509</f>
        <v>M3-MyM-9c-A-1</v>
      </c>
      <c r="B589" s="228" t="str">
        <f t="shared" ref="B589:C589" si="590">#REF!</f>
        <v>#REF!</v>
      </c>
      <c r="C589" s="228" t="str">
        <f t="shared" si="590"/>
        <v>#REF!</v>
      </c>
      <c r="D589" s="229" t="str">
        <f t="shared" si="4"/>
        <v>#REF!</v>
      </c>
    </row>
    <row r="590" ht="15.75" customHeight="1">
      <c r="A590" s="227" t="str">
        <f>Seeds!AB510</f>
        <v>M3-MyM-9c-A-2</v>
      </c>
      <c r="B590" s="228" t="str">
        <f t="shared" ref="B590:C590" si="591">#REF!</f>
        <v>#REF!</v>
      </c>
      <c r="C590" s="228" t="str">
        <f t="shared" si="591"/>
        <v>#REF!</v>
      </c>
      <c r="D590" s="229" t="str">
        <f t="shared" si="4"/>
        <v>#REF!</v>
      </c>
    </row>
    <row r="591" ht="15.75" customHeight="1">
      <c r="A591" s="227" t="str">
        <f>Seeds!AB511</f>
        <v>M3-MyM-9c-A-3</v>
      </c>
      <c r="B591" s="228" t="str">
        <f t="shared" ref="B591:C591" si="592">#REF!</f>
        <v>#REF!</v>
      </c>
      <c r="C591" s="228" t="str">
        <f t="shared" si="592"/>
        <v>#REF!</v>
      </c>
      <c r="D591" s="229" t="str">
        <f t="shared" si="4"/>
        <v>#REF!</v>
      </c>
    </row>
    <row r="592" ht="15.75" customHeight="1">
      <c r="A592" s="227" t="str">
        <f>Seeds!AB512</f>
        <v>M3-MyM-9c-A-4</v>
      </c>
      <c r="B592" s="228" t="str">
        <f t="shared" ref="B592:C592" si="593">#REF!</f>
        <v>#REF!</v>
      </c>
      <c r="C592" s="228" t="str">
        <f t="shared" si="593"/>
        <v>#REF!</v>
      </c>
      <c r="D592" s="229" t="str">
        <f t="shared" si="4"/>
        <v>#REF!</v>
      </c>
    </row>
    <row r="593" ht="15.75" customHeight="1">
      <c r="A593" s="227" t="str">
        <f>Seeds!AB513</f>
        <v>M3-MyM-9c-A-5</v>
      </c>
      <c r="B593" s="228" t="str">
        <f t="shared" ref="B593:C593" si="594">#REF!</f>
        <v>#REF!</v>
      </c>
      <c r="C593" s="228" t="str">
        <f t="shared" si="594"/>
        <v>#REF!</v>
      </c>
      <c r="D593" s="229" t="str">
        <f t="shared" si="4"/>
        <v>#REF!</v>
      </c>
    </row>
    <row r="594" ht="15.75" customHeight="1">
      <c r="A594" s="227" t="str">
        <f t="shared" ref="A594:C594" si="595">#REF!</f>
        <v>#REF!</v>
      </c>
      <c r="B594" s="228" t="str">
        <f t="shared" si="595"/>
        <v>#REF!</v>
      </c>
      <c r="C594" s="228" t="str">
        <f t="shared" si="595"/>
        <v>#REF!</v>
      </c>
      <c r="D594" s="229" t="str">
        <f t="shared" si="4"/>
        <v>#REF!</v>
      </c>
    </row>
    <row r="595" ht="15.75" customHeight="1">
      <c r="A595" s="227" t="str">
        <f t="shared" ref="A595:C595" si="596">#REF!</f>
        <v>#REF!</v>
      </c>
      <c r="B595" s="228" t="str">
        <f t="shared" si="596"/>
        <v>#REF!</v>
      </c>
      <c r="C595" s="228" t="str">
        <f t="shared" si="596"/>
        <v>#REF!</v>
      </c>
      <c r="D595" s="229" t="str">
        <f t="shared" si="4"/>
        <v>#REF!</v>
      </c>
    </row>
    <row r="596" ht="15.75" customHeight="1">
      <c r="A596" s="227" t="str">
        <f t="shared" ref="A596:C596" si="597">#REF!</f>
        <v>#REF!</v>
      </c>
      <c r="B596" s="228" t="str">
        <f t="shared" si="597"/>
        <v>#REF!</v>
      </c>
      <c r="C596" s="228" t="str">
        <f t="shared" si="597"/>
        <v>#REF!</v>
      </c>
      <c r="D596" s="229" t="str">
        <f t="shared" si="4"/>
        <v>#REF!</v>
      </c>
    </row>
    <row r="597" ht="15.75" customHeight="1">
      <c r="A597" s="227" t="str">
        <f t="shared" ref="A597:C597" si="598">#REF!</f>
        <v>#REF!</v>
      </c>
      <c r="B597" s="228" t="str">
        <f t="shared" si="598"/>
        <v>#REF!</v>
      </c>
      <c r="C597" s="228" t="str">
        <f t="shared" si="598"/>
        <v>#REF!</v>
      </c>
      <c r="D597" s="229" t="str">
        <f t="shared" si="4"/>
        <v>#REF!</v>
      </c>
    </row>
    <row r="598" ht="15.75" customHeight="1">
      <c r="A598" s="227" t="str">
        <f t="shared" ref="A598:C598" si="599">#REF!</f>
        <v>#REF!</v>
      </c>
      <c r="B598" s="228" t="str">
        <f t="shared" si="599"/>
        <v>#REF!</v>
      </c>
      <c r="C598" s="228" t="str">
        <f t="shared" si="599"/>
        <v>#REF!</v>
      </c>
      <c r="D598" s="229" t="str">
        <f t="shared" si="4"/>
        <v>#REF!</v>
      </c>
    </row>
    <row r="599" ht="15.75" customHeight="1">
      <c r="A599" s="227" t="str">
        <f t="shared" ref="A599:C599" si="600">#REF!</f>
        <v>#REF!</v>
      </c>
      <c r="B599" s="228" t="str">
        <f t="shared" si="600"/>
        <v>#REF!</v>
      </c>
      <c r="C599" s="228" t="str">
        <f t="shared" si="600"/>
        <v>#REF!</v>
      </c>
      <c r="D599" s="229" t="str">
        <f t="shared" si="4"/>
        <v>#REF!</v>
      </c>
    </row>
    <row r="600" ht="15.75" customHeight="1">
      <c r="A600" s="227" t="str">
        <f t="shared" ref="A600:C600" si="601">#REF!</f>
        <v>#REF!</v>
      </c>
      <c r="B600" s="228" t="str">
        <f t="shared" si="601"/>
        <v>#REF!</v>
      </c>
      <c r="C600" s="228" t="str">
        <f t="shared" si="601"/>
        <v>#REF!</v>
      </c>
      <c r="D600" s="229" t="str">
        <f t="shared" si="4"/>
        <v>#REF!</v>
      </c>
    </row>
    <row r="601" ht="15.75" customHeight="1">
      <c r="A601" s="227" t="str">
        <f t="shared" ref="A601:C601" si="602">#REF!</f>
        <v>#REF!</v>
      </c>
      <c r="B601" s="228" t="str">
        <f t="shared" si="602"/>
        <v>#REF!</v>
      </c>
      <c r="C601" s="228" t="str">
        <f t="shared" si="602"/>
        <v>#REF!</v>
      </c>
      <c r="D601" s="229" t="str">
        <f t="shared" si="4"/>
        <v>#REF!</v>
      </c>
    </row>
    <row r="602" ht="15.75" customHeight="1">
      <c r="A602" s="227" t="str">
        <f t="shared" ref="A602:C602" si="603">#REF!</f>
        <v>#REF!</v>
      </c>
      <c r="B602" s="228" t="str">
        <f t="shared" si="603"/>
        <v>#REF!</v>
      </c>
      <c r="C602" s="228" t="str">
        <f t="shared" si="603"/>
        <v>#REF!</v>
      </c>
      <c r="D602" s="229" t="str">
        <f t="shared" si="4"/>
        <v>#REF!</v>
      </c>
    </row>
    <row r="603" ht="15.75" customHeight="1">
      <c r="A603" s="227" t="str">
        <f t="shared" ref="A603:C603" si="604">#REF!</f>
        <v>#REF!</v>
      </c>
      <c r="B603" s="228" t="str">
        <f t="shared" si="604"/>
        <v>#REF!</v>
      </c>
      <c r="C603" s="228" t="str">
        <f t="shared" si="604"/>
        <v>#REF!</v>
      </c>
      <c r="D603" s="229" t="str">
        <f t="shared" si="4"/>
        <v>#REF!</v>
      </c>
    </row>
    <row r="604" ht="15.75" customHeight="1">
      <c r="A604" s="227" t="str">
        <f t="shared" ref="A604:C604" si="605">#REF!</f>
        <v>#REF!</v>
      </c>
      <c r="B604" s="228" t="str">
        <f t="shared" si="605"/>
        <v>#REF!</v>
      </c>
      <c r="C604" s="228" t="str">
        <f t="shared" si="605"/>
        <v>#REF!</v>
      </c>
      <c r="D604" s="229" t="str">
        <f t="shared" si="4"/>
        <v>#REF!</v>
      </c>
    </row>
    <row r="605" ht="15.75" customHeight="1">
      <c r="A605" s="227" t="str">
        <f>Seeds!AB514</f>
        <v>M3-MyM-12a-I-1</v>
      </c>
      <c r="B605" s="228" t="str">
        <f t="shared" ref="B605:C605" si="606">#REF!</f>
        <v>#REF!</v>
      </c>
      <c r="C605" s="228" t="str">
        <f t="shared" si="606"/>
        <v>#REF!</v>
      </c>
      <c r="D605" s="229" t="str">
        <f t="shared" si="4"/>
        <v>#REF!</v>
      </c>
    </row>
    <row r="606" ht="15.75" customHeight="1">
      <c r="A606" s="227" t="str">
        <f>Seeds!AB515</f>
        <v>M3-MyM-12a-I-2</v>
      </c>
      <c r="B606" s="228" t="str">
        <f t="shared" ref="B606:C606" si="607">#REF!</f>
        <v>#REF!</v>
      </c>
      <c r="C606" s="228" t="str">
        <f t="shared" si="607"/>
        <v>#REF!</v>
      </c>
      <c r="D606" s="229" t="str">
        <f t="shared" si="4"/>
        <v>#REF!</v>
      </c>
    </row>
    <row r="607" ht="15.75" customHeight="1">
      <c r="A607" s="227" t="str">
        <f>Seeds!AB516</f>
        <v>M3-MyM-12a-E-1</v>
      </c>
      <c r="B607" s="228" t="str">
        <f t="shared" ref="B607:C607" si="608">#REF!</f>
        <v>#REF!</v>
      </c>
      <c r="C607" s="228" t="str">
        <f t="shared" si="608"/>
        <v>#REF!</v>
      </c>
      <c r="D607" s="229" t="str">
        <f t="shared" si="4"/>
        <v>#REF!</v>
      </c>
    </row>
    <row r="608" ht="15.75" customHeight="1">
      <c r="A608" s="227" t="str">
        <f>Seeds!AB517</f>
        <v>M3-MyM-12a-E-2</v>
      </c>
      <c r="B608" s="228" t="str">
        <f t="shared" ref="B608:C608" si="609">#REF!</f>
        <v>#REF!</v>
      </c>
      <c r="C608" s="228" t="str">
        <f t="shared" si="609"/>
        <v>#REF!</v>
      </c>
      <c r="D608" s="229" t="str">
        <f t="shared" si="4"/>
        <v>#REF!</v>
      </c>
    </row>
    <row r="609" ht="15.75" customHeight="1">
      <c r="A609" s="227" t="str">
        <f>Seeds!AB518</f>
        <v>M3-MyM-12a-A-1</v>
      </c>
      <c r="B609" s="228" t="str">
        <f t="shared" ref="B609:C609" si="610">#REF!</f>
        <v>#REF!</v>
      </c>
      <c r="C609" s="228" t="str">
        <f t="shared" si="610"/>
        <v>#REF!</v>
      </c>
      <c r="D609" s="229" t="str">
        <f t="shared" si="4"/>
        <v>#REF!</v>
      </c>
    </row>
    <row r="610" ht="15.75" customHeight="1">
      <c r="A610" s="227" t="str">
        <f>Seeds!AB519</f>
        <v>M3-MyM-12a-A-2</v>
      </c>
      <c r="B610" s="228" t="str">
        <f t="shared" ref="B610:C610" si="611">#REF!</f>
        <v>#REF!</v>
      </c>
      <c r="C610" s="228" t="str">
        <f t="shared" si="611"/>
        <v>#REF!</v>
      </c>
      <c r="D610" s="229" t="str">
        <f t="shared" si="4"/>
        <v>#REF!</v>
      </c>
    </row>
    <row r="611" ht="15.75" customHeight="1">
      <c r="A611" s="227" t="str">
        <f>Seeds!AB520</f>
        <v>M3-MyM-12a-A-3</v>
      </c>
      <c r="B611" s="228" t="str">
        <f t="shared" ref="B611:C611" si="612">#REF!</f>
        <v>#REF!</v>
      </c>
      <c r="C611" s="228" t="str">
        <f t="shared" si="612"/>
        <v>#REF!</v>
      </c>
      <c r="D611" s="229" t="str">
        <f t="shared" si="4"/>
        <v>#REF!</v>
      </c>
    </row>
    <row r="612" ht="15.75" customHeight="1">
      <c r="A612" s="227" t="str">
        <f>Seeds!AB521</f>
        <v>M3-MyM-12b-I-1</v>
      </c>
      <c r="B612" s="228" t="str">
        <f t="shared" ref="B612:C612" si="613">#REF!</f>
        <v>#REF!</v>
      </c>
      <c r="C612" s="228" t="str">
        <f t="shared" si="613"/>
        <v>#REF!</v>
      </c>
      <c r="D612" s="229" t="str">
        <f t="shared" si="4"/>
        <v>#REF!</v>
      </c>
    </row>
    <row r="613" ht="15.75" customHeight="1">
      <c r="A613" s="227" t="str">
        <f>Seeds!AB522</f>
        <v>M3-MyM-12b-I-2</v>
      </c>
      <c r="B613" s="228" t="str">
        <f t="shared" ref="B613:C613" si="614">#REF!</f>
        <v>#REF!</v>
      </c>
      <c r="C613" s="228" t="str">
        <f t="shared" si="614"/>
        <v>#REF!</v>
      </c>
      <c r="D613" s="229" t="str">
        <f t="shared" si="4"/>
        <v>#REF!</v>
      </c>
    </row>
    <row r="614" ht="15.75" customHeight="1">
      <c r="A614" s="227" t="str">
        <f>Seeds!AB523</f>
        <v>M3-MyM-12b-E-1</v>
      </c>
      <c r="B614" s="228" t="str">
        <f t="shared" ref="B614:C614" si="615">#REF!</f>
        <v>#REF!</v>
      </c>
      <c r="C614" s="228" t="str">
        <f t="shared" si="615"/>
        <v>#REF!</v>
      </c>
      <c r="D614" s="229" t="str">
        <f t="shared" si="4"/>
        <v>#REF!</v>
      </c>
    </row>
    <row r="615" ht="15.75" customHeight="1">
      <c r="A615" s="227" t="str">
        <f>Seeds!AB524</f>
        <v>M3-MyM-12b-E-2</v>
      </c>
      <c r="B615" s="228" t="str">
        <f t="shared" ref="B615:C615" si="616">#REF!</f>
        <v>#REF!</v>
      </c>
      <c r="C615" s="228" t="str">
        <f t="shared" si="616"/>
        <v>#REF!</v>
      </c>
      <c r="D615" s="229" t="str">
        <f t="shared" si="4"/>
        <v>#REF!</v>
      </c>
    </row>
    <row r="616" ht="15.75" customHeight="1">
      <c r="A616" s="227" t="str">
        <f>Seeds!AB525</f>
        <v>M3-MyM-12b-A-1</v>
      </c>
      <c r="B616" s="228" t="str">
        <f t="shared" ref="B616:C616" si="617">#REF!</f>
        <v>#REF!</v>
      </c>
      <c r="C616" s="228" t="str">
        <f t="shared" si="617"/>
        <v>#REF!</v>
      </c>
      <c r="D616" s="229" t="str">
        <f t="shared" si="4"/>
        <v>#REF!</v>
      </c>
    </row>
    <row r="617" ht="15.75" customHeight="1">
      <c r="A617" s="227" t="str">
        <f>Seeds!AB526</f>
        <v>M3-MyM-12b-A-2</v>
      </c>
      <c r="B617" s="228" t="str">
        <f t="shared" ref="B617:C617" si="618">#REF!</f>
        <v>#REF!</v>
      </c>
      <c r="C617" s="228" t="str">
        <f t="shared" si="618"/>
        <v>#REF!</v>
      </c>
      <c r="D617" s="229" t="str">
        <f t="shared" si="4"/>
        <v>#REF!</v>
      </c>
    </row>
    <row r="618" ht="15.75" customHeight="1">
      <c r="A618" s="227" t="str">
        <f>Seeds!AB527</f>
        <v>M3-MyM-12b-A-3</v>
      </c>
      <c r="B618" s="228" t="str">
        <f t="shared" ref="B618:C618" si="619">#REF!</f>
        <v>#REF!</v>
      </c>
      <c r="C618" s="228" t="str">
        <f t="shared" si="619"/>
        <v>#REF!</v>
      </c>
      <c r="D618" s="229" t="str">
        <f t="shared" si="4"/>
        <v>#REF!</v>
      </c>
    </row>
    <row r="619" ht="15.75" customHeight="1">
      <c r="A619" s="227" t="str">
        <f>Seeds!AB528</f>
        <v>M3-MyM-12b-A-4</v>
      </c>
      <c r="B619" s="228" t="str">
        <f t="shared" ref="B619:C619" si="620">#REF!</f>
        <v>#REF!</v>
      </c>
      <c r="C619" s="228" t="str">
        <f t="shared" si="620"/>
        <v>#REF!</v>
      </c>
      <c r="D619" s="229" t="str">
        <f t="shared" si="4"/>
        <v>#REF!</v>
      </c>
    </row>
    <row r="620" ht="15.75" customHeight="1">
      <c r="A620" s="227" t="str">
        <f>Seeds!AB529</f>
        <v>M3-MyM-12b-A-5</v>
      </c>
      <c r="B620" s="228" t="str">
        <f t="shared" ref="B620:C620" si="621">#REF!</f>
        <v>#REF!</v>
      </c>
      <c r="C620" s="228" t="str">
        <f t="shared" si="621"/>
        <v>#REF!</v>
      </c>
      <c r="D620" s="229" t="str">
        <f t="shared" si="4"/>
        <v>#REF!</v>
      </c>
    </row>
    <row r="621" ht="15.75" customHeight="1">
      <c r="A621" s="227" t="str">
        <f>Seeds!AB530</f>
        <v>M3-MyM-18a-I-1</v>
      </c>
      <c r="B621" s="228" t="str">
        <f t="shared" ref="B621:C621" si="622">#REF!</f>
        <v>#REF!</v>
      </c>
      <c r="C621" s="228" t="str">
        <f t="shared" si="622"/>
        <v>#REF!</v>
      </c>
      <c r="D621" s="229" t="str">
        <f t="shared" si="4"/>
        <v>#REF!</v>
      </c>
    </row>
    <row r="622" ht="15.75" customHeight="1">
      <c r="A622" s="227" t="str">
        <f>Seeds!AB531</f>
        <v>M3-MyM-18a-I-2</v>
      </c>
      <c r="B622" s="228" t="str">
        <f t="shared" ref="B622:C622" si="623">#REF!</f>
        <v>#REF!</v>
      </c>
      <c r="C622" s="228" t="str">
        <f t="shared" si="623"/>
        <v>#REF!</v>
      </c>
      <c r="D622" s="229" t="str">
        <f t="shared" si="4"/>
        <v>#REF!</v>
      </c>
    </row>
    <row r="623" ht="15.75" customHeight="1">
      <c r="A623" s="227" t="str">
        <f>Seeds!AB532</f>
        <v>M3-MyM-18a-I-3</v>
      </c>
      <c r="B623" s="228" t="str">
        <f t="shared" ref="B623:C623" si="624">#REF!</f>
        <v>#REF!</v>
      </c>
      <c r="C623" s="228" t="str">
        <f t="shared" si="624"/>
        <v>#REF!</v>
      </c>
      <c r="D623" s="229" t="str">
        <f t="shared" si="4"/>
        <v>#REF!</v>
      </c>
    </row>
    <row r="624" ht="15.75" customHeight="1">
      <c r="A624" s="227" t="str">
        <f>Seeds!AB533</f>
        <v>M3-MyM-13a-I-1</v>
      </c>
      <c r="B624" s="228" t="str">
        <f t="shared" ref="B624:C624" si="625">#REF!</f>
        <v>#REF!</v>
      </c>
      <c r="C624" s="228" t="str">
        <f t="shared" si="625"/>
        <v>#REF!</v>
      </c>
      <c r="D624" s="229" t="str">
        <f t="shared" si="4"/>
        <v>#REF!</v>
      </c>
    </row>
    <row r="625" ht="15.75" customHeight="1">
      <c r="A625" s="227" t="str">
        <f>Seeds!AB534</f>
        <v>M3-MyM-13a-I-2</v>
      </c>
      <c r="B625" s="228" t="str">
        <f t="shared" ref="B625:C625" si="626">#REF!</f>
        <v>#REF!</v>
      </c>
      <c r="C625" s="228" t="str">
        <f t="shared" si="626"/>
        <v>#REF!</v>
      </c>
      <c r="D625" s="229" t="str">
        <f t="shared" si="4"/>
        <v>#REF!</v>
      </c>
    </row>
    <row r="626" ht="15.75" customHeight="1">
      <c r="A626" s="227" t="str">
        <f>Seeds!AB535</f>
        <v>M3-MyM-13a-I-3</v>
      </c>
      <c r="B626" s="228" t="str">
        <f t="shared" ref="B626:C626" si="627">#REF!</f>
        <v>#REF!</v>
      </c>
      <c r="C626" s="228" t="str">
        <f t="shared" si="627"/>
        <v>#REF!</v>
      </c>
      <c r="D626" s="229" t="str">
        <f t="shared" si="4"/>
        <v>#REF!</v>
      </c>
    </row>
    <row r="627" ht="15.75" customHeight="1">
      <c r="A627" s="227" t="str">
        <f>Seeds!AB536</f>
        <v>M3-MyM-13a-E-1</v>
      </c>
      <c r="B627" s="228" t="str">
        <f t="shared" ref="B627:C627" si="628">#REF!</f>
        <v>#REF!</v>
      </c>
      <c r="C627" s="228" t="str">
        <f t="shared" si="628"/>
        <v>#REF!</v>
      </c>
      <c r="D627" s="229" t="str">
        <f t="shared" si="4"/>
        <v>#REF!</v>
      </c>
    </row>
    <row r="628" ht="15.75" customHeight="1">
      <c r="A628" s="227" t="str">
        <f>Seeds!AB537</f>
        <v>M3-MyM-13a-E-2</v>
      </c>
      <c r="B628" s="228" t="str">
        <f t="shared" ref="B628:C628" si="629">#REF!</f>
        <v>#REF!</v>
      </c>
      <c r="C628" s="228" t="str">
        <f t="shared" si="629"/>
        <v>#REF!</v>
      </c>
      <c r="D628" s="229" t="str">
        <f t="shared" si="4"/>
        <v>#REF!</v>
      </c>
    </row>
    <row r="629" ht="15.75" customHeight="1">
      <c r="A629" s="227" t="str">
        <f>Seeds!AB538</f>
        <v>M3-MyM-13a-E-3</v>
      </c>
      <c r="B629" s="228" t="str">
        <f t="shared" ref="B629:C629" si="630">#REF!</f>
        <v>#REF!</v>
      </c>
      <c r="C629" s="228" t="str">
        <f t="shared" si="630"/>
        <v>#REF!</v>
      </c>
      <c r="D629" s="229" t="str">
        <f t="shared" si="4"/>
        <v>#REF!</v>
      </c>
    </row>
    <row r="630" ht="15.75" customHeight="1">
      <c r="A630" s="227" t="str">
        <f>Seeds!AB539</f>
        <v>M3-MyM-13a-E-4</v>
      </c>
      <c r="B630" s="228" t="str">
        <f t="shared" ref="B630:C630" si="631">#REF!</f>
        <v>#REF!</v>
      </c>
      <c r="C630" s="228" t="str">
        <f t="shared" si="631"/>
        <v>#REF!</v>
      </c>
      <c r="D630" s="229" t="str">
        <f t="shared" si="4"/>
        <v>#REF!</v>
      </c>
    </row>
    <row r="631" ht="15.75" customHeight="1">
      <c r="A631" s="227" t="str">
        <f>Seeds!AB540</f>
        <v>M3-MyM-13a-E-5</v>
      </c>
      <c r="B631" s="228" t="str">
        <f t="shared" ref="B631:C631" si="632">#REF!</f>
        <v>#REF!</v>
      </c>
      <c r="C631" s="228" t="str">
        <f t="shared" si="632"/>
        <v>#REF!</v>
      </c>
      <c r="D631" s="229" t="str">
        <f t="shared" si="4"/>
        <v>#REF!</v>
      </c>
    </row>
    <row r="632" ht="15.75" customHeight="1">
      <c r="A632" s="227" t="str">
        <f>Seeds!AB541</f>
        <v>M3-MyM-13a-E-6</v>
      </c>
      <c r="B632" s="228" t="str">
        <f t="shared" ref="B632:C632" si="633">#REF!</f>
        <v>#REF!</v>
      </c>
      <c r="C632" s="228" t="str">
        <f t="shared" si="633"/>
        <v>#REF!</v>
      </c>
      <c r="D632" s="229" t="str">
        <f t="shared" si="4"/>
        <v>#REF!</v>
      </c>
    </row>
    <row r="633" ht="15.75" customHeight="1">
      <c r="A633" s="227" t="str">
        <f>Seeds!AB542</f>
        <v>M3-MyM-13b-I-1</v>
      </c>
      <c r="B633" s="228" t="str">
        <f t="shared" ref="B633:C633" si="634">#REF!</f>
        <v>#REF!</v>
      </c>
      <c r="C633" s="228" t="str">
        <f t="shared" si="634"/>
        <v>#REF!</v>
      </c>
      <c r="D633" s="229" t="str">
        <f t="shared" si="4"/>
        <v>#REF!</v>
      </c>
    </row>
    <row r="634" ht="15.75" customHeight="1">
      <c r="A634" s="227" t="str">
        <f>Seeds!AB543</f>
        <v>M3-MyM-13b-I-2</v>
      </c>
      <c r="B634" s="228" t="str">
        <f t="shared" ref="B634:C634" si="635">#REF!</f>
        <v>#REF!</v>
      </c>
      <c r="C634" s="228" t="str">
        <f t="shared" si="635"/>
        <v>#REF!</v>
      </c>
      <c r="D634" s="229" t="str">
        <f t="shared" si="4"/>
        <v>#REF!</v>
      </c>
    </row>
    <row r="635" ht="15.75" customHeight="1">
      <c r="A635" s="227" t="str">
        <f>Seeds!AB544</f>
        <v>M3-MyM-13b-E-1</v>
      </c>
      <c r="B635" s="228" t="str">
        <f t="shared" ref="B635:C635" si="636">#REF!</f>
        <v>#REF!</v>
      </c>
      <c r="C635" s="228" t="str">
        <f t="shared" si="636"/>
        <v>#REF!</v>
      </c>
      <c r="D635" s="229" t="str">
        <f t="shared" si="4"/>
        <v>#REF!</v>
      </c>
    </row>
    <row r="636" ht="15.75" customHeight="1">
      <c r="A636" s="227" t="str">
        <f>Seeds!AB545</f>
        <v>M3-MyM-13b-E-2</v>
      </c>
      <c r="B636" s="228" t="str">
        <f t="shared" ref="B636:C636" si="637">#REF!</f>
        <v>#REF!</v>
      </c>
      <c r="C636" s="228" t="str">
        <f t="shared" si="637"/>
        <v>#REF!</v>
      </c>
      <c r="D636" s="229" t="str">
        <f t="shared" si="4"/>
        <v>#REF!</v>
      </c>
    </row>
    <row r="637" ht="15.75" customHeight="1">
      <c r="A637" s="227" t="str">
        <f>Seeds!AB546</f>
        <v>M3-MyM-13b-A-1</v>
      </c>
      <c r="B637" s="228" t="str">
        <f t="shared" ref="B637:C637" si="638">#REF!</f>
        <v>#REF!</v>
      </c>
      <c r="C637" s="228" t="str">
        <f t="shared" si="638"/>
        <v>#REF!</v>
      </c>
      <c r="D637" s="229" t="str">
        <f t="shared" si="4"/>
        <v>#REF!</v>
      </c>
    </row>
    <row r="638" ht="15.75" customHeight="1">
      <c r="A638" s="227" t="str">
        <f>Seeds!AB547</f>
        <v>M3-MyM-13b-A-2</v>
      </c>
      <c r="B638" s="228" t="str">
        <f t="shared" ref="B638:C638" si="639">#REF!</f>
        <v>#REF!</v>
      </c>
      <c r="C638" s="228" t="str">
        <f t="shared" si="639"/>
        <v>#REF!</v>
      </c>
      <c r="D638" s="229" t="str">
        <f t="shared" si="4"/>
        <v>#REF!</v>
      </c>
    </row>
    <row r="639" ht="15.75" customHeight="1">
      <c r="A639" s="227" t="str">
        <f>Seeds!AB548</f>
        <v>M3-MyM-13b-A-3</v>
      </c>
      <c r="B639" s="228" t="str">
        <f t="shared" ref="B639:C639" si="640">#REF!</f>
        <v>#REF!</v>
      </c>
      <c r="C639" s="228" t="str">
        <f t="shared" si="640"/>
        <v>#REF!</v>
      </c>
      <c r="D639" s="229" t="str">
        <f t="shared" si="4"/>
        <v>#REF!</v>
      </c>
    </row>
    <row r="640" ht="15.75" customHeight="1">
      <c r="A640" s="227" t="str">
        <f>Seeds!AB549</f>
        <v>M3-MyM-13c-I-1</v>
      </c>
      <c r="B640" s="228" t="str">
        <f t="shared" ref="B640:C640" si="641">#REF!</f>
        <v>#REF!</v>
      </c>
      <c r="C640" s="228" t="str">
        <f t="shared" si="641"/>
        <v>#REF!</v>
      </c>
      <c r="D640" s="229" t="str">
        <f t="shared" si="4"/>
        <v>#REF!</v>
      </c>
    </row>
    <row r="641" ht="15.75" customHeight="1">
      <c r="A641" s="227" t="str">
        <f>Seeds!AB550</f>
        <v>M3-MyM-13c-I-2</v>
      </c>
      <c r="B641" s="228" t="str">
        <f t="shared" ref="B641:C641" si="642">#REF!</f>
        <v>#REF!</v>
      </c>
      <c r="C641" s="228" t="str">
        <f t="shared" si="642"/>
        <v>#REF!</v>
      </c>
      <c r="D641" s="229" t="str">
        <f t="shared" si="4"/>
        <v>#REF!</v>
      </c>
    </row>
    <row r="642" ht="15.75" customHeight="1">
      <c r="A642" s="227" t="str">
        <f>Seeds!AB551</f>
        <v>M3-MyM-13c-E-1</v>
      </c>
      <c r="B642" s="228" t="str">
        <f t="shared" ref="B642:C642" si="643">#REF!</f>
        <v>#REF!</v>
      </c>
      <c r="C642" s="228" t="str">
        <f t="shared" si="643"/>
        <v>#REF!</v>
      </c>
      <c r="D642" s="229" t="str">
        <f t="shared" si="4"/>
        <v>#REF!</v>
      </c>
    </row>
    <row r="643" ht="15.75" customHeight="1">
      <c r="A643" s="227" t="str">
        <f>Seeds!AB552</f>
        <v>M3-MyM-13c-E-2</v>
      </c>
      <c r="B643" s="228" t="str">
        <f t="shared" ref="B643:C643" si="644">#REF!</f>
        <v>#REF!</v>
      </c>
      <c r="C643" s="228" t="str">
        <f t="shared" si="644"/>
        <v>#REF!</v>
      </c>
      <c r="D643" s="229" t="str">
        <f t="shared" si="4"/>
        <v>#REF!</v>
      </c>
    </row>
    <row r="644" ht="15.75" customHeight="1">
      <c r="A644" s="227" t="str">
        <f>Seeds!AB553</f>
        <v>M3-MyM-13c-A-1</v>
      </c>
      <c r="B644" s="228" t="str">
        <f t="shared" ref="B644:C644" si="645">#REF!</f>
        <v>#REF!</v>
      </c>
      <c r="C644" s="228" t="str">
        <f t="shared" si="645"/>
        <v>#REF!</v>
      </c>
      <c r="D644" s="229" t="str">
        <f t="shared" si="4"/>
        <v>#REF!</v>
      </c>
    </row>
    <row r="645" ht="15.75" customHeight="1">
      <c r="A645" s="227" t="str">
        <f>Seeds!AB554</f>
        <v>M3-MyM-13c-A-2</v>
      </c>
      <c r="B645" s="228" t="str">
        <f t="shared" ref="B645:C645" si="646">#REF!</f>
        <v>#REF!</v>
      </c>
      <c r="C645" s="228" t="str">
        <f t="shared" si="646"/>
        <v>#REF!</v>
      </c>
      <c r="D645" s="229" t="str">
        <f t="shared" si="4"/>
        <v>#REF!</v>
      </c>
    </row>
    <row r="646" ht="15.75" customHeight="1">
      <c r="A646" s="227" t="str">
        <f>Seeds!AB555</f>
        <v>M3-MyM-13c-A-3</v>
      </c>
      <c r="B646" s="228" t="str">
        <f t="shared" ref="B646:C646" si="647">#REF!</f>
        <v>#REF!</v>
      </c>
      <c r="C646" s="228" t="str">
        <f t="shared" si="647"/>
        <v>#REF!</v>
      </c>
      <c r="D646" s="229" t="str">
        <f t="shared" si="4"/>
        <v>#REF!</v>
      </c>
    </row>
    <row r="647" ht="15.75" customHeight="1">
      <c r="A647" s="227" t="str">
        <f>Seeds!AB556</f>
        <v>M3-MyM-13d-I-1</v>
      </c>
      <c r="B647" s="228" t="str">
        <f t="shared" ref="B647:C647" si="648">#REF!</f>
        <v>#REF!</v>
      </c>
      <c r="C647" s="228" t="str">
        <f t="shared" si="648"/>
        <v>#REF!</v>
      </c>
      <c r="D647" s="229" t="str">
        <f t="shared" si="4"/>
        <v>#REF!</v>
      </c>
    </row>
    <row r="648" ht="15.75" customHeight="1">
      <c r="A648" s="227" t="str">
        <f>Seeds!AB557</f>
        <v>M3-MyM-13d-I-2</v>
      </c>
      <c r="B648" s="228" t="str">
        <f t="shared" ref="B648:C648" si="649">#REF!</f>
        <v>#REF!</v>
      </c>
      <c r="C648" s="228" t="str">
        <f t="shared" si="649"/>
        <v>#REF!</v>
      </c>
      <c r="D648" s="229" t="str">
        <f t="shared" si="4"/>
        <v>#REF!</v>
      </c>
    </row>
    <row r="649" ht="15.75" customHeight="1">
      <c r="A649" s="227" t="str">
        <f>Seeds!AB558</f>
        <v>M3-MyM-13d-E-1</v>
      </c>
      <c r="B649" s="228" t="str">
        <f t="shared" ref="B649:C649" si="650">#REF!</f>
        <v>#REF!</v>
      </c>
      <c r="C649" s="228" t="str">
        <f t="shared" si="650"/>
        <v>#REF!</v>
      </c>
      <c r="D649" s="229" t="str">
        <f t="shared" si="4"/>
        <v>#REF!</v>
      </c>
    </row>
    <row r="650" ht="15.75" customHeight="1">
      <c r="A650" s="227" t="str">
        <f>Seeds!AB559</f>
        <v>M3-MyM-13d-E-2</v>
      </c>
      <c r="B650" s="228" t="str">
        <f t="shared" ref="B650:C650" si="651">#REF!</f>
        <v>#REF!</v>
      </c>
      <c r="C650" s="228" t="str">
        <f t="shared" si="651"/>
        <v>#REF!</v>
      </c>
      <c r="D650" s="229" t="str">
        <f t="shared" si="4"/>
        <v>#REF!</v>
      </c>
    </row>
    <row r="651" ht="15.75" customHeight="1">
      <c r="A651" s="227" t="str">
        <f>Seeds!AB560</f>
        <v>M3-MyM-13d-A-1</v>
      </c>
      <c r="B651" s="228" t="str">
        <f t="shared" ref="B651:C651" si="652">#REF!</f>
        <v>#REF!</v>
      </c>
      <c r="C651" s="228" t="str">
        <f t="shared" si="652"/>
        <v>#REF!</v>
      </c>
      <c r="D651" s="229" t="str">
        <f t="shared" si="4"/>
        <v>#REF!</v>
      </c>
    </row>
    <row r="652" ht="15.75" customHeight="1">
      <c r="A652" s="227" t="str">
        <f>Seeds!AB561</f>
        <v>M3-MyM-13d-A-2</v>
      </c>
      <c r="B652" s="228" t="str">
        <f t="shared" ref="B652:C652" si="653">#REF!</f>
        <v>#REF!</v>
      </c>
      <c r="C652" s="228" t="str">
        <f t="shared" si="653"/>
        <v>#REF!</v>
      </c>
      <c r="D652" s="229" t="str">
        <f t="shared" si="4"/>
        <v>#REF!</v>
      </c>
    </row>
    <row r="653" ht="15.75" customHeight="1">
      <c r="A653" s="227" t="str">
        <f>Seeds!AB562</f>
        <v>M3-MyM-13d-A-3</v>
      </c>
      <c r="B653" s="228" t="str">
        <f t="shared" ref="B653:C653" si="654">#REF!</f>
        <v>#REF!</v>
      </c>
      <c r="C653" s="228" t="str">
        <f t="shared" si="654"/>
        <v>#REF!</v>
      </c>
      <c r="D653" s="229" t="str">
        <f t="shared" si="4"/>
        <v>#REF!</v>
      </c>
    </row>
    <row r="654" ht="15.75" customHeight="1">
      <c r="A654" s="227" t="str">
        <f>Seeds!AB563</f>
        <v>M3-MyM-14a-I-1</v>
      </c>
      <c r="B654" s="228" t="str">
        <f t="shared" ref="B654:C654" si="655">#REF!</f>
        <v>#REF!</v>
      </c>
      <c r="C654" s="228" t="str">
        <f t="shared" si="655"/>
        <v>#REF!</v>
      </c>
      <c r="D654" s="229" t="str">
        <f t="shared" si="4"/>
        <v>#REF!</v>
      </c>
    </row>
    <row r="655" ht="15.75" customHeight="1">
      <c r="A655" s="227" t="str">
        <f>Seeds!AB564</f>
        <v>M3-MyM-14a-I-2</v>
      </c>
      <c r="B655" s="228" t="str">
        <f t="shared" ref="B655:C655" si="656">#REF!</f>
        <v>#REF!</v>
      </c>
      <c r="C655" s="228" t="str">
        <f t="shared" si="656"/>
        <v>#REF!</v>
      </c>
      <c r="D655" s="229" t="str">
        <f t="shared" si="4"/>
        <v>#REF!</v>
      </c>
    </row>
    <row r="656" ht="15.75" customHeight="1">
      <c r="A656" s="227" t="str">
        <f>Seeds!AB565</f>
        <v>M3-MyM-14a-I-3</v>
      </c>
      <c r="B656" s="228" t="str">
        <f t="shared" ref="B656:C656" si="657">#REF!</f>
        <v>#REF!</v>
      </c>
      <c r="C656" s="228" t="str">
        <f t="shared" si="657"/>
        <v>#REF!</v>
      </c>
      <c r="D656" s="229" t="str">
        <f t="shared" si="4"/>
        <v>#REF!</v>
      </c>
    </row>
    <row r="657" ht="15.75" customHeight="1">
      <c r="A657" s="227" t="str">
        <f>Seeds!AB566</f>
        <v>M3-MyM-14a-E-1</v>
      </c>
      <c r="B657" s="228" t="str">
        <f t="shared" ref="B657:C657" si="658">#REF!</f>
        <v>#REF!</v>
      </c>
      <c r="C657" s="228" t="str">
        <f t="shared" si="658"/>
        <v>#REF!</v>
      </c>
      <c r="D657" s="229" t="str">
        <f t="shared" si="4"/>
        <v>#REF!</v>
      </c>
    </row>
    <row r="658" ht="15.75" customHeight="1">
      <c r="A658" s="227" t="str">
        <f>Seeds!AB567</f>
        <v>M3-MyM-14a-E-2</v>
      </c>
      <c r="B658" s="228" t="str">
        <f t="shared" ref="B658:C658" si="659">#REF!</f>
        <v>#REF!</v>
      </c>
      <c r="C658" s="228" t="str">
        <f t="shared" si="659"/>
        <v>#REF!</v>
      </c>
      <c r="D658" s="229" t="str">
        <f t="shared" si="4"/>
        <v>#REF!</v>
      </c>
    </row>
    <row r="659" ht="15.75" customHeight="1">
      <c r="A659" s="227" t="str">
        <f>Seeds!AB568</f>
        <v>M3-MyM-14a-E-3</v>
      </c>
      <c r="B659" s="228" t="str">
        <f t="shared" ref="B659:C659" si="660">#REF!</f>
        <v>#REF!</v>
      </c>
      <c r="C659" s="228" t="str">
        <f t="shared" si="660"/>
        <v>#REF!</v>
      </c>
      <c r="D659" s="229" t="str">
        <f t="shared" si="4"/>
        <v>#REF!</v>
      </c>
    </row>
    <row r="660" ht="15.75" customHeight="1">
      <c r="A660" s="227" t="str">
        <f>Seeds!AB569</f>
        <v>M3-MyM-14b-I-1</v>
      </c>
      <c r="B660" s="228" t="str">
        <f t="shared" ref="B660:C660" si="661">#REF!</f>
        <v>#REF!</v>
      </c>
      <c r="C660" s="228" t="str">
        <f t="shared" si="661"/>
        <v>#REF!</v>
      </c>
      <c r="D660" s="229" t="str">
        <f t="shared" si="4"/>
        <v>#REF!</v>
      </c>
    </row>
    <row r="661" ht="15.75" customHeight="1">
      <c r="A661" s="227" t="str">
        <f>Seeds!AB570</f>
        <v>M3-MyM-14b-I-2</v>
      </c>
      <c r="B661" s="228" t="str">
        <f t="shared" ref="B661:C661" si="662">#REF!</f>
        <v>#REF!</v>
      </c>
      <c r="C661" s="228" t="str">
        <f t="shared" si="662"/>
        <v>#REF!</v>
      </c>
      <c r="D661" s="229" t="str">
        <f t="shared" si="4"/>
        <v>#REF!</v>
      </c>
    </row>
    <row r="662" ht="15.75" customHeight="1">
      <c r="A662" s="227" t="str">
        <f>Seeds!AB571</f>
        <v>M3-MyM-14b-E-1</v>
      </c>
      <c r="B662" s="228" t="str">
        <f t="shared" ref="B662:C662" si="663">#REF!</f>
        <v>#REF!</v>
      </c>
      <c r="C662" s="228" t="str">
        <f t="shared" si="663"/>
        <v>#REF!</v>
      </c>
      <c r="D662" s="229" t="str">
        <f t="shared" si="4"/>
        <v>#REF!</v>
      </c>
    </row>
    <row r="663" ht="15.75" customHeight="1">
      <c r="A663" s="227" t="str">
        <f>Seeds!AB572</f>
        <v>M3-MyM-14b-E-2</v>
      </c>
      <c r="B663" s="228" t="str">
        <f t="shared" ref="B663:C663" si="664">#REF!</f>
        <v>#REF!</v>
      </c>
      <c r="C663" s="228" t="str">
        <f t="shared" si="664"/>
        <v>#REF!</v>
      </c>
      <c r="D663" s="229" t="str">
        <f t="shared" si="4"/>
        <v>#REF!</v>
      </c>
    </row>
    <row r="664" ht="15.75" customHeight="1">
      <c r="A664" s="227" t="str">
        <f>Seeds!AB573</f>
        <v>M3-MyM-14b-E-3</v>
      </c>
      <c r="B664" s="228" t="str">
        <f t="shared" ref="B664:C664" si="665">#REF!</f>
        <v>#REF!</v>
      </c>
      <c r="C664" s="228" t="str">
        <f t="shared" si="665"/>
        <v>#REF!</v>
      </c>
      <c r="D664" s="229" t="str">
        <f t="shared" si="4"/>
        <v>#REF!</v>
      </c>
    </row>
    <row r="665" ht="15.75" customHeight="1">
      <c r="A665" s="227" t="str">
        <f>Seeds!AB574</f>
        <v>M3-MyM-15a-I-1</v>
      </c>
      <c r="B665" s="228" t="str">
        <f t="shared" ref="B665:C665" si="666">#REF!</f>
        <v>#REF!</v>
      </c>
      <c r="C665" s="228" t="str">
        <f t="shared" si="666"/>
        <v>#REF!</v>
      </c>
      <c r="D665" s="229" t="str">
        <f t="shared" si="4"/>
        <v>#REF!</v>
      </c>
    </row>
    <row r="666" ht="15.75" customHeight="1">
      <c r="A666" s="227" t="str">
        <f>Seeds!AB575</f>
        <v>M3-MyM-15a-I-2</v>
      </c>
      <c r="B666" s="228" t="str">
        <f t="shared" ref="B666:C666" si="667">#REF!</f>
        <v>#REF!</v>
      </c>
      <c r="C666" s="228" t="str">
        <f t="shared" si="667"/>
        <v>#REF!</v>
      </c>
      <c r="D666" s="229" t="str">
        <f t="shared" si="4"/>
        <v>#REF!</v>
      </c>
    </row>
    <row r="667" ht="15.75" customHeight="1">
      <c r="A667" s="227" t="str">
        <f>Seeds!AB576</f>
        <v>M3-MyM-15a-I-3</v>
      </c>
      <c r="B667" s="228" t="str">
        <f t="shared" ref="B667:C667" si="668">#REF!</f>
        <v>#REF!</v>
      </c>
      <c r="C667" s="228" t="str">
        <f t="shared" si="668"/>
        <v>#REF!</v>
      </c>
      <c r="D667" s="229" t="str">
        <f t="shared" si="4"/>
        <v>#REF!</v>
      </c>
    </row>
    <row r="668" ht="15.75" customHeight="1">
      <c r="A668" s="227" t="str">
        <f>Seeds!AB577</f>
        <v>M3-MyM-15a-I-4</v>
      </c>
      <c r="B668" s="228" t="str">
        <f t="shared" ref="B668:C668" si="669">#REF!</f>
        <v>#REF!</v>
      </c>
      <c r="C668" s="228" t="str">
        <f t="shared" si="669"/>
        <v>#REF!</v>
      </c>
      <c r="D668" s="229" t="str">
        <f t="shared" si="4"/>
        <v>#REF!</v>
      </c>
    </row>
    <row r="669" ht="15.75" customHeight="1">
      <c r="A669" s="227" t="str">
        <f>Seeds!AB578</f>
        <v>M3-MyM-15a-I-5</v>
      </c>
      <c r="B669" s="228" t="str">
        <f t="shared" ref="B669:C669" si="670">#REF!</f>
        <v>#REF!</v>
      </c>
      <c r="C669" s="228" t="str">
        <f t="shared" si="670"/>
        <v>#REF!</v>
      </c>
      <c r="D669" s="229" t="str">
        <f t="shared" si="4"/>
        <v>#REF!</v>
      </c>
    </row>
    <row r="670" ht="15.75" customHeight="1">
      <c r="A670" s="227" t="str">
        <f>Seeds!AB579</f>
        <v>M3-MyM-15a-I-6</v>
      </c>
      <c r="B670" s="228" t="str">
        <f t="shared" ref="B670:C670" si="671">#REF!</f>
        <v>#REF!</v>
      </c>
      <c r="C670" s="228" t="str">
        <f t="shared" si="671"/>
        <v>#REF!</v>
      </c>
      <c r="D670" s="229" t="str">
        <f t="shared" si="4"/>
        <v>#REF!</v>
      </c>
    </row>
    <row r="671" ht="15.75" customHeight="1">
      <c r="A671" s="227" t="str">
        <f>Seeds!AB580</f>
        <v>M3-MyM-15a-I-7</v>
      </c>
      <c r="B671" s="228" t="str">
        <f t="shared" ref="B671:C671" si="672">#REF!</f>
        <v>#REF!</v>
      </c>
      <c r="C671" s="228" t="str">
        <f t="shared" si="672"/>
        <v>#REF!</v>
      </c>
      <c r="D671" s="229" t="str">
        <f t="shared" si="4"/>
        <v>#REF!</v>
      </c>
    </row>
    <row r="672" ht="15.75" customHeight="1">
      <c r="A672" s="227" t="str">
        <f>Seeds!AB581</f>
        <v>M3-MyM-15a-I-8</v>
      </c>
      <c r="B672" s="228" t="str">
        <f t="shared" ref="B672:C672" si="673">#REF!</f>
        <v>#REF!</v>
      </c>
      <c r="C672" s="228" t="str">
        <f t="shared" si="673"/>
        <v>#REF!</v>
      </c>
      <c r="D672" s="229" t="str">
        <f t="shared" si="4"/>
        <v>#REF!</v>
      </c>
    </row>
    <row r="673" ht="15.75" customHeight="1">
      <c r="A673" s="227" t="str">
        <f>Seeds!AB582</f>
        <v>M3-MyM-15a-E-1</v>
      </c>
      <c r="B673" s="228" t="str">
        <f t="shared" ref="B673:C673" si="674">#REF!</f>
        <v>#REF!</v>
      </c>
      <c r="C673" s="228" t="str">
        <f t="shared" si="674"/>
        <v>#REF!</v>
      </c>
      <c r="D673" s="229" t="str">
        <f t="shared" si="4"/>
        <v>#REF!</v>
      </c>
    </row>
    <row r="674" ht="15.75" customHeight="1">
      <c r="A674" s="227" t="str">
        <f>Seeds!AB583</f>
        <v>M3-MyM-15a-E-2</v>
      </c>
      <c r="B674" s="228" t="str">
        <f t="shared" ref="B674:C674" si="675">#REF!</f>
        <v>#REF!</v>
      </c>
      <c r="C674" s="228" t="str">
        <f t="shared" si="675"/>
        <v>#REF!</v>
      </c>
      <c r="D674" s="229" t="str">
        <f t="shared" si="4"/>
        <v>#REF!</v>
      </c>
    </row>
    <row r="675" ht="15.75" customHeight="1">
      <c r="A675" s="227" t="str">
        <f>Seeds!AB584</f>
        <v>M3-MyM-15a-E-3</v>
      </c>
      <c r="B675" s="228" t="str">
        <f t="shared" ref="B675:C675" si="676">#REF!</f>
        <v>#REF!</v>
      </c>
      <c r="C675" s="228" t="str">
        <f t="shared" si="676"/>
        <v>#REF!</v>
      </c>
      <c r="D675" s="229" t="str">
        <f t="shared" si="4"/>
        <v>#REF!</v>
      </c>
    </row>
    <row r="676" ht="15.75" customHeight="1">
      <c r="A676" s="227" t="str">
        <f>Seeds!AB585</f>
        <v>M3-MyM-15a-E-4</v>
      </c>
      <c r="B676" s="228" t="str">
        <f t="shared" ref="B676:C676" si="677">#REF!</f>
        <v>#REF!</v>
      </c>
      <c r="C676" s="228" t="str">
        <f t="shared" si="677"/>
        <v>#REF!</v>
      </c>
      <c r="D676" s="229" t="str">
        <f t="shared" si="4"/>
        <v>#REF!</v>
      </c>
    </row>
    <row r="677" ht="15.75" customHeight="1">
      <c r="A677" s="227" t="str">
        <f>Seeds!AB586</f>
        <v>M3-MyM-15a-E-5</v>
      </c>
      <c r="B677" s="228" t="str">
        <f t="shared" ref="B677:C677" si="678">#REF!</f>
        <v>#REF!</v>
      </c>
      <c r="C677" s="228" t="str">
        <f t="shared" si="678"/>
        <v>#REF!</v>
      </c>
      <c r="D677" s="229" t="str">
        <f t="shared" si="4"/>
        <v>#REF!</v>
      </c>
    </row>
    <row r="678" ht="15.75" customHeight="1">
      <c r="A678" s="227" t="str">
        <f>Seeds!AB587</f>
        <v>M3-MyM-15a-E-6</v>
      </c>
      <c r="B678" s="228" t="str">
        <f t="shared" ref="B678:C678" si="679">#REF!</f>
        <v>#REF!</v>
      </c>
      <c r="C678" s="228" t="str">
        <f t="shared" si="679"/>
        <v>#REF!</v>
      </c>
      <c r="D678" s="229" t="str">
        <f t="shared" si="4"/>
        <v>#REF!</v>
      </c>
    </row>
    <row r="679" ht="15.75" customHeight="1">
      <c r="A679" s="227" t="str">
        <f>Seeds!AB588</f>
        <v>M3-MyM-15a-E-7</v>
      </c>
      <c r="B679" s="228" t="str">
        <f t="shared" ref="B679:C679" si="680">#REF!</f>
        <v>#REF!</v>
      </c>
      <c r="C679" s="228" t="str">
        <f t="shared" si="680"/>
        <v>#REF!</v>
      </c>
      <c r="D679" s="229" t="str">
        <f t="shared" si="4"/>
        <v>#REF!</v>
      </c>
    </row>
    <row r="680" ht="15.75" customHeight="1">
      <c r="A680" s="227" t="str">
        <f>Seeds!AB589</f>
        <v>M3-MyM-15a-E-8</v>
      </c>
      <c r="B680" s="228" t="str">
        <f t="shared" ref="B680:C680" si="681">#REF!</f>
        <v>#REF!</v>
      </c>
      <c r="C680" s="228" t="str">
        <f t="shared" si="681"/>
        <v>#REF!</v>
      </c>
      <c r="D680" s="229" t="str">
        <f t="shared" si="4"/>
        <v>#REF!</v>
      </c>
    </row>
    <row r="681" ht="15.75" customHeight="1">
      <c r="A681" s="227" t="str">
        <f>Seeds!AB590</f>
        <v>M3-MyM-15b-I-1</v>
      </c>
      <c r="B681" s="228" t="str">
        <f t="shared" ref="B681:C681" si="682">#REF!</f>
        <v>#REF!</v>
      </c>
      <c r="C681" s="228" t="str">
        <f t="shared" si="682"/>
        <v>#REF!</v>
      </c>
      <c r="D681" s="229" t="str">
        <f t="shared" si="4"/>
        <v>#REF!</v>
      </c>
    </row>
    <row r="682" ht="15.75" customHeight="1">
      <c r="A682" s="227" t="str">
        <f>Seeds!AB591</f>
        <v>M3-MyM-15b-I-2</v>
      </c>
      <c r="B682" s="228" t="str">
        <f t="shared" ref="B682:C682" si="683">#REF!</f>
        <v>#REF!</v>
      </c>
      <c r="C682" s="228" t="str">
        <f t="shared" si="683"/>
        <v>#REF!</v>
      </c>
      <c r="D682" s="229" t="str">
        <f t="shared" si="4"/>
        <v>#REF!</v>
      </c>
    </row>
    <row r="683" ht="15.75" customHeight="1">
      <c r="A683" s="227" t="str">
        <f>Seeds!AB592</f>
        <v>M3-MyM-15b-E-1</v>
      </c>
      <c r="B683" s="228" t="str">
        <f t="shared" ref="B683:C683" si="684">#REF!</f>
        <v>#REF!</v>
      </c>
      <c r="C683" s="228" t="str">
        <f t="shared" si="684"/>
        <v>#REF!</v>
      </c>
      <c r="D683" s="229" t="str">
        <f t="shared" si="4"/>
        <v>#REF!</v>
      </c>
    </row>
    <row r="684" ht="15.75" customHeight="1">
      <c r="A684" s="227" t="str">
        <f>Seeds!AB593</f>
        <v>M3-MyM-15b-E-2</v>
      </c>
      <c r="B684" s="228" t="str">
        <f t="shared" ref="B684:C684" si="685">#REF!</f>
        <v>#REF!</v>
      </c>
      <c r="C684" s="228" t="str">
        <f t="shared" si="685"/>
        <v>#REF!</v>
      </c>
      <c r="D684" s="229" t="str">
        <f t="shared" si="4"/>
        <v>#REF!</v>
      </c>
    </row>
    <row r="685" ht="15.75" customHeight="1">
      <c r="A685" s="227" t="str">
        <f>Seeds!AB594</f>
        <v>M3-MyM-15b-A-1</v>
      </c>
      <c r="B685" s="228" t="str">
        <f t="shared" ref="B685:C685" si="686">#REF!</f>
        <v>#REF!</v>
      </c>
      <c r="C685" s="228" t="str">
        <f t="shared" si="686"/>
        <v>#REF!</v>
      </c>
      <c r="D685" s="229" t="str">
        <f t="shared" si="4"/>
        <v>#REF!</v>
      </c>
    </row>
    <row r="686" ht="15.75" customHeight="1">
      <c r="A686" s="227" t="str">
        <f>Seeds!AB595</f>
        <v>M3-MyM-15b-A-2</v>
      </c>
      <c r="B686" s="228" t="str">
        <f t="shared" ref="B686:C686" si="687">#REF!</f>
        <v>#REF!</v>
      </c>
      <c r="C686" s="228" t="str">
        <f t="shared" si="687"/>
        <v>#REF!</v>
      </c>
      <c r="D686" s="229" t="str">
        <f t="shared" si="4"/>
        <v>#REF!</v>
      </c>
    </row>
    <row r="687" ht="15.75" customHeight="1">
      <c r="A687" s="227" t="str">
        <f>Seeds!AB596</f>
        <v>M3-MyM-15b-A-3</v>
      </c>
      <c r="B687" s="228" t="str">
        <f t="shared" ref="B687:C687" si="688">#REF!</f>
        <v>#REF!</v>
      </c>
      <c r="C687" s="228" t="str">
        <f t="shared" si="688"/>
        <v>#REF!</v>
      </c>
      <c r="D687" s="229" t="str">
        <f t="shared" si="4"/>
        <v>#REF!</v>
      </c>
    </row>
    <row r="688" ht="15.75" customHeight="1">
      <c r="A688" s="227" t="str">
        <f>Seeds!AB597</f>
        <v>M3-MyM-15c-I-1</v>
      </c>
      <c r="B688" s="228" t="str">
        <f t="shared" ref="B688:C688" si="689">#REF!</f>
        <v>#REF!</v>
      </c>
      <c r="C688" s="228" t="str">
        <f t="shared" si="689"/>
        <v>#REF!</v>
      </c>
      <c r="D688" s="229" t="str">
        <f t="shared" si="4"/>
        <v>#REF!</v>
      </c>
    </row>
    <row r="689" ht="15.75" customHeight="1">
      <c r="A689" s="227" t="str">
        <f>Seeds!AB598</f>
        <v>M3-MyM-15c-E-1</v>
      </c>
      <c r="B689" s="228" t="str">
        <f t="shared" ref="B689:C689" si="690">#REF!</f>
        <v>#REF!</v>
      </c>
      <c r="C689" s="228" t="str">
        <f t="shared" si="690"/>
        <v>#REF!</v>
      </c>
      <c r="D689" s="229" t="str">
        <f t="shared" si="4"/>
        <v>#REF!</v>
      </c>
    </row>
    <row r="690" ht="15.75" customHeight="1">
      <c r="A690" s="227" t="str">
        <f>Seeds!AB599</f>
        <v>M3-MyM-15c-E-2</v>
      </c>
      <c r="B690" s="228" t="str">
        <f t="shared" ref="B690:C690" si="691">#REF!</f>
        <v>#REF!</v>
      </c>
      <c r="C690" s="228" t="str">
        <f t="shared" si="691"/>
        <v>#REF!</v>
      </c>
      <c r="D690" s="229" t="str">
        <f t="shared" si="4"/>
        <v>#REF!</v>
      </c>
    </row>
    <row r="691" ht="15.75" customHeight="1">
      <c r="A691" s="227" t="str">
        <f>Seeds!AB600</f>
        <v>M3-MyM-15c-E-3</v>
      </c>
      <c r="B691" s="228" t="str">
        <f t="shared" ref="B691:C691" si="692">#REF!</f>
        <v>#REF!</v>
      </c>
      <c r="C691" s="228" t="str">
        <f t="shared" si="692"/>
        <v>#REF!</v>
      </c>
      <c r="D691" s="229" t="str">
        <f t="shared" si="4"/>
        <v>#REF!</v>
      </c>
    </row>
    <row r="692" ht="15.75" customHeight="1">
      <c r="A692" s="227" t="str">
        <f>Seeds!AB601</f>
        <v>M3-MyM-15c-E-4</v>
      </c>
      <c r="B692" s="228" t="str">
        <f t="shared" ref="B692:C692" si="693">#REF!</f>
        <v>#REF!</v>
      </c>
      <c r="C692" s="228" t="str">
        <f t="shared" si="693"/>
        <v>#REF!</v>
      </c>
      <c r="D692" s="229" t="str">
        <f t="shared" si="4"/>
        <v>#REF!</v>
      </c>
    </row>
    <row r="693" ht="15.75" customHeight="1">
      <c r="A693" s="227" t="str">
        <f>Seeds!AB602</f>
        <v>M3-MyM-15c-A-1</v>
      </c>
      <c r="B693" s="228" t="str">
        <f t="shared" ref="B693:C693" si="694">#REF!</f>
        <v>#REF!</v>
      </c>
      <c r="C693" s="228" t="str">
        <f t="shared" si="694"/>
        <v>#REF!</v>
      </c>
      <c r="D693" s="229" t="str">
        <f t="shared" si="4"/>
        <v>#REF!</v>
      </c>
    </row>
    <row r="694" ht="15.75" customHeight="1">
      <c r="A694" s="227" t="str">
        <f>Seeds!AB603</f>
        <v>M3-MyM-15c-A-2</v>
      </c>
      <c r="B694" s="228" t="str">
        <f t="shared" ref="B694:C694" si="695">#REF!</f>
        <v>#REF!</v>
      </c>
      <c r="C694" s="228" t="str">
        <f t="shared" si="695"/>
        <v>#REF!</v>
      </c>
      <c r="D694" s="229" t="str">
        <f t="shared" si="4"/>
        <v>#REF!</v>
      </c>
    </row>
    <row r="695" ht="15.75" customHeight="1">
      <c r="A695" s="227" t="str">
        <f>Seeds!AB604</f>
        <v>M3-MyM-15c-A-3</v>
      </c>
      <c r="B695" s="228" t="str">
        <f t="shared" ref="B695:C695" si="696">#REF!</f>
        <v>#REF!</v>
      </c>
      <c r="C695" s="228" t="str">
        <f t="shared" si="696"/>
        <v>#REF!</v>
      </c>
      <c r="D695" s="229" t="str">
        <f t="shared" si="4"/>
        <v>#REF!</v>
      </c>
    </row>
    <row r="696" ht="15.75" customHeight="1">
      <c r="A696" s="227" t="str">
        <f>Seeds!AB605</f>
        <v>M3-MyM-15d-I-1</v>
      </c>
      <c r="B696" s="228" t="str">
        <f t="shared" ref="B696:C696" si="697">#REF!</f>
        <v>#REF!</v>
      </c>
      <c r="C696" s="228" t="str">
        <f t="shared" si="697"/>
        <v>#REF!</v>
      </c>
      <c r="D696" s="229" t="str">
        <f t="shared" si="4"/>
        <v>#REF!</v>
      </c>
    </row>
    <row r="697" ht="15.75" customHeight="1">
      <c r="A697" s="227" t="str">
        <f>Seeds!AB606</f>
        <v>M3-MyM-15d-I-2</v>
      </c>
      <c r="B697" s="228" t="str">
        <f t="shared" ref="B697:C697" si="698">#REF!</f>
        <v>#REF!</v>
      </c>
      <c r="C697" s="228" t="str">
        <f t="shared" si="698"/>
        <v>#REF!</v>
      </c>
      <c r="D697" s="229" t="str">
        <f t="shared" si="4"/>
        <v>#REF!</v>
      </c>
    </row>
    <row r="698" ht="15.75" customHeight="1">
      <c r="A698" s="227" t="str">
        <f>Seeds!AB607</f>
        <v>M3-MyM-15d-E-1</v>
      </c>
      <c r="B698" s="228" t="str">
        <f t="shared" ref="B698:C698" si="699">#REF!</f>
        <v>#REF!</v>
      </c>
      <c r="C698" s="228" t="str">
        <f t="shared" si="699"/>
        <v>#REF!</v>
      </c>
      <c r="D698" s="229" t="str">
        <f t="shared" si="4"/>
        <v>#REF!</v>
      </c>
    </row>
    <row r="699" ht="15.75" customHeight="1">
      <c r="A699" s="227" t="str">
        <f>Seeds!AB608</f>
        <v>M3-MyM-15d-E-2</v>
      </c>
      <c r="B699" s="228" t="str">
        <f t="shared" ref="B699:C699" si="700">#REF!</f>
        <v>#REF!</v>
      </c>
      <c r="C699" s="228" t="str">
        <f t="shared" si="700"/>
        <v>#REF!</v>
      </c>
      <c r="D699" s="229" t="str">
        <f t="shared" si="4"/>
        <v>#REF!</v>
      </c>
    </row>
    <row r="700" ht="15.75" customHeight="1">
      <c r="A700" s="227" t="str">
        <f>Seeds!AB609</f>
        <v>M3-MyM-15d-A-1</v>
      </c>
      <c r="B700" s="228" t="str">
        <f t="shared" ref="B700:C700" si="701">#REF!</f>
        <v>#REF!</v>
      </c>
      <c r="C700" s="228" t="str">
        <f t="shared" si="701"/>
        <v>#REF!</v>
      </c>
      <c r="D700" s="229" t="str">
        <f t="shared" si="4"/>
        <v>#REF!</v>
      </c>
    </row>
    <row r="701" ht="15.75" customHeight="1">
      <c r="A701" s="227" t="str">
        <f>Seeds!AB610</f>
        <v>M3-MyM-15d-A-2</v>
      </c>
      <c r="B701" s="228" t="str">
        <f t="shared" ref="B701:C701" si="702">#REF!</f>
        <v>#REF!</v>
      </c>
      <c r="C701" s="228" t="str">
        <f t="shared" si="702"/>
        <v>#REF!</v>
      </c>
      <c r="D701" s="229" t="str">
        <f t="shared" si="4"/>
        <v>#REF!</v>
      </c>
    </row>
    <row r="702" ht="15.75" customHeight="1">
      <c r="A702" s="227" t="str">
        <f>Seeds!AB611</f>
        <v>M3-MyM-15d-A-3</v>
      </c>
      <c r="B702" s="228" t="str">
        <f t="shared" ref="B702:C702" si="703">#REF!</f>
        <v>#REF!</v>
      </c>
      <c r="C702" s="228" t="str">
        <f t="shared" si="703"/>
        <v>#REF!</v>
      </c>
      <c r="D702" s="229" t="str">
        <f t="shared" si="4"/>
        <v>#REF!</v>
      </c>
    </row>
    <row r="703" ht="15.75" customHeight="1">
      <c r="A703" s="227" t="str">
        <f>Seeds!AB612</f>
        <v>M3-MyM-15e-I-1</v>
      </c>
      <c r="B703" s="228" t="str">
        <f t="shared" ref="B703:C703" si="704">#REF!</f>
        <v>#REF!</v>
      </c>
      <c r="C703" s="228" t="str">
        <f t="shared" si="704"/>
        <v>#REF!</v>
      </c>
      <c r="D703" s="229" t="str">
        <f t="shared" si="4"/>
        <v>#REF!</v>
      </c>
    </row>
    <row r="704" ht="15.75" customHeight="1">
      <c r="A704" s="227" t="str">
        <f>Seeds!AB613</f>
        <v>M3-MyM-15e-I-2</v>
      </c>
      <c r="B704" s="228" t="str">
        <f t="shared" ref="B704:C704" si="705">#REF!</f>
        <v>#REF!</v>
      </c>
      <c r="C704" s="228" t="str">
        <f t="shared" si="705"/>
        <v>#REF!</v>
      </c>
      <c r="D704" s="229" t="str">
        <f t="shared" si="4"/>
        <v>#REF!</v>
      </c>
    </row>
    <row r="705" ht="15.75" customHeight="1">
      <c r="A705" s="227" t="str">
        <f>Seeds!AB614</f>
        <v>M3-MyM-15e-I-3</v>
      </c>
      <c r="B705" s="228" t="str">
        <f t="shared" ref="B705:C705" si="706">#REF!</f>
        <v>#REF!</v>
      </c>
      <c r="C705" s="228" t="str">
        <f t="shared" si="706"/>
        <v>#REF!</v>
      </c>
      <c r="D705" s="229" t="str">
        <f t="shared" si="4"/>
        <v>#REF!</v>
      </c>
    </row>
    <row r="706" ht="15.75" customHeight="1">
      <c r="A706" s="227" t="str">
        <f>Seeds!AB615</f>
        <v>M3-MyM-15e-E-1</v>
      </c>
      <c r="B706" s="228" t="str">
        <f t="shared" ref="B706:C706" si="707">#REF!</f>
        <v>#REF!</v>
      </c>
      <c r="C706" s="228" t="str">
        <f t="shared" si="707"/>
        <v>#REF!</v>
      </c>
      <c r="D706" s="229" t="str">
        <f t="shared" si="4"/>
        <v>#REF!</v>
      </c>
    </row>
    <row r="707" ht="15.75" customHeight="1">
      <c r="A707" s="227" t="str">
        <f>Seeds!AB616</f>
        <v>M3-MyM-15e-E-2</v>
      </c>
      <c r="B707" s="228" t="str">
        <f t="shared" ref="B707:C707" si="708">#REF!</f>
        <v>#REF!</v>
      </c>
      <c r="C707" s="228" t="str">
        <f t="shared" si="708"/>
        <v>#REF!</v>
      </c>
      <c r="D707" s="229" t="str">
        <f t="shared" si="4"/>
        <v>#REF!</v>
      </c>
    </row>
    <row r="708" ht="15.75" customHeight="1">
      <c r="A708" s="227" t="str">
        <f>Seeds!AB617</f>
        <v>M3-MyM-16a-I-1</v>
      </c>
      <c r="B708" s="228" t="str">
        <f t="shared" ref="B708:C708" si="709">#REF!</f>
        <v>#REF!</v>
      </c>
      <c r="C708" s="228" t="str">
        <f t="shared" si="709"/>
        <v>#REF!</v>
      </c>
      <c r="D708" s="229" t="str">
        <f t="shared" si="4"/>
        <v>#REF!</v>
      </c>
    </row>
    <row r="709" ht="15.75" customHeight="1">
      <c r="A709" s="227" t="str">
        <f>Seeds!AB618</f>
        <v>M3-MyM-16a-I-2</v>
      </c>
      <c r="B709" s="228" t="str">
        <f t="shared" ref="B709:C709" si="710">#REF!</f>
        <v>#REF!</v>
      </c>
      <c r="C709" s="228" t="str">
        <f t="shared" si="710"/>
        <v>#REF!</v>
      </c>
      <c r="D709" s="229" t="str">
        <f t="shared" si="4"/>
        <v>#REF!</v>
      </c>
    </row>
    <row r="710" ht="15.75" customHeight="1">
      <c r="A710" s="227" t="str">
        <f>Seeds!AB619</f>
        <v>M3-MyM-16a-I-3</v>
      </c>
      <c r="B710" s="228" t="str">
        <f t="shared" ref="B710:C710" si="711">#REF!</f>
        <v>#REF!</v>
      </c>
      <c r="C710" s="228" t="str">
        <f t="shared" si="711"/>
        <v>#REF!</v>
      </c>
      <c r="D710" s="229" t="str">
        <f t="shared" si="4"/>
        <v>#REF!</v>
      </c>
    </row>
    <row r="711" ht="15.75" customHeight="1">
      <c r="A711" s="227" t="str">
        <f>Seeds!AB620</f>
        <v>M3-MyM-16a-E-1</v>
      </c>
      <c r="B711" s="228" t="str">
        <f t="shared" ref="B711:C711" si="712">#REF!</f>
        <v>#REF!</v>
      </c>
      <c r="C711" s="228" t="str">
        <f t="shared" si="712"/>
        <v>#REF!</v>
      </c>
      <c r="D711" s="229" t="str">
        <f t="shared" si="4"/>
        <v>#REF!</v>
      </c>
    </row>
    <row r="712" ht="15.75" customHeight="1">
      <c r="A712" s="227" t="str">
        <f>Seeds!AB621</f>
        <v>M3-MyM-16a-E-2</v>
      </c>
      <c r="B712" s="228" t="str">
        <f t="shared" ref="B712:C712" si="713">#REF!</f>
        <v>#REF!</v>
      </c>
      <c r="C712" s="228" t="str">
        <f t="shared" si="713"/>
        <v>#REF!</v>
      </c>
      <c r="D712" s="229" t="str">
        <f t="shared" si="4"/>
        <v>#REF!</v>
      </c>
    </row>
    <row r="713" ht="15.75" customHeight="1">
      <c r="A713" s="227" t="str">
        <f>Seeds!AB622</f>
        <v>M3-MyM-16b-I-1</v>
      </c>
      <c r="B713" s="228" t="str">
        <f t="shared" ref="B713:C713" si="714">#REF!</f>
        <v>#REF!</v>
      </c>
      <c r="C713" s="228" t="str">
        <f t="shared" si="714"/>
        <v>#REF!</v>
      </c>
      <c r="D713" s="229" t="str">
        <f t="shared" si="4"/>
        <v>#REF!</v>
      </c>
    </row>
    <row r="714" ht="15.75" customHeight="1">
      <c r="A714" s="227" t="str">
        <f>Seeds!AB623</f>
        <v>M3-MyM-16b-I-2</v>
      </c>
      <c r="B714" s="228" t="str">
        <f t="shared" ref="B714:C714" si="715">#REF!</f>
        <v>#REF!</v>
      </c>
      <c r="C714" s="228" t="str">
        <f t="shared" si="715"/>
        <v>#REF!</v>
      </c>
      <c r="D714" s="229" t="str">
        <f t="shared" si="4"/>
        <v>#REF!</v>
      </c>
    </row>
    <row r="715" ht="15.75" customHeight="1">
      <c r="A715" s="227" t="str">
        <f>Seeds!AB624</f>
        <v>M3-MyM-16b-I-3</v>
      </c>
      <c r="B715" s="228" t="str">
        <f t="shared" ref="B715:C715" si="716">#REF!</f>
        <v>#REF!</v>
      </c>
      <c r="C715" s="228" t="str">
        <f t="shared" si="716"/>
        <v>#REF!</v>
      </c>
      <c r="D715" s="229" t="str">
        <f t="shared" si="4"/>
        <v>#REF!</v>
      </c>
    </row>
    <row r="716" ht="15.75" customHeight="1">
      <c r="A716" s="227" t="str">
        <f>Seeds!AB625</f>
        <v>M3-MyM-16b-E-1</v>
      </c>
      <c r="B716" s="228" t="str">
        <f t="shared" ref="B716:C716" si="717">#REF!</f>
        <v>#REF!</v>
      </c>
      <c r="C716" s="228" t="str">
        <f t="shared" si="717"/>
        <v>#REF!</v>
      </c>
      <c r="D716" s="229" t="str">
        <f t="shared" si="4"/>
        <v>#REF!</v>
      </c>
    </row>
    <row r="717" ht="15.75" customHeight="1">
      <c r="A717" s="227" t="str">
        <f>Seeds!AB626</f>
        <v>M3-MyM-16b-E-2</v>
      </c>
      <c r="B717" s="228" t="str">
        <f t="shared" ref="B717:C717" si="718">#REF!</f>
        <v>#REF!</v>
      </c>
      <c r="C717" s="228" t="str">
        <f t="shared" si="718"/>
        <v>#REF!</v>
      </c>
      <c r="D717" s="229" t="str">
        <f t="shared" si="4"/>
        <v>#REF!</v>
      </c>
    </row>
    <row r="718" ht="15.75" customHeight="1">
      <c r="A718" s="227" t="str">
        <f>Seeds!AB627</f>
        <v>M3-MyM-16b-E-3</v>
      </c>
      <c r="B718" s="228" t="str">
        <f t="shared" ref="B718:C718" si="719">#REF!</f>
        <v>#REF!</v>
      </c>
      <c r="C718" s="228" t="str">
        <f t="shared" si="719"/>
        <v>#REF!</v>
      </c>
      <c r="D718" s="229" t="str">
        <f t="shared" si="4"/>
        <v>#REF!</v>
      </c>
    </row>
    <row r="719" ht="15.75" customHeight="1">
      <c r="A719" s="227" t="str">
        <f>Seeds!AB628</f>
        <v>M3-G-1a-I-1</v>
      </c>
      <c r="B719" s="228" t="str">
        <f t="shared" ref="B719:C719" si="720">#REF!</f>
        <v>#REF!</v>
      </c>
      <c r="C719" s="228" t="str">
        <f t="shared" si="720"/>
        <v>#REF!</v>
      </c>
      <c r="D719" s="229" t="str">
        <f t="shared" si="4"/>
        <v>#REF!</v>
      </c>
    </row>
    <row r="720" ht="15.75" customHeight="1">
      <c r="A720" s="227" t="str">
        <f>Seeds!AB629</f>
        <v>M3-G-1a-E-1</v>
      </c>
      <c r="B720" s="228" t="str">
        <f t="shared" ref="B720:C720" si="721">#REF!</f>
        <v>#REF!</v>
      </c>
      <c r="C720" s="228" t="str">
        <f t="shared" si="721"/>
        <v>#REF!</v>
      </c>
      <c r="D720" s="229" t="str">
        <f t="shared" si="4"/>
        <v>#REF!</v>
      </c>
    </row>
    <row r="721" ht="15.75" customHeight="1">
      <c r="A721" s="227" t="str">
        <f>Seeds!AB630</f>
        <v>M3-G-1a-E-2</v>
      </c>
      <c r="B721" s="228" t="str">
        <f t="shared" ref="B721:C721" si="722">#REF!</f>
        <v>#REF!</v>
      </c>
      <c r="C721" s="228" t="str">
        <f t="shared" si="722"/>
        <v>#REF!</v>
      </c>
      <c r="D721" s="229" t="str">
        <f t="shared" si="4"/>
        <v>#REF!</v>
      </c>
    </row>
    <row r="722" ht="15.75" customHeight="1">
      <c r="A722" s="227" t="str">
        <f>Seeds!AB631</f>
        <v>M3-G-1a-E-3</v>
      </c>
      <c r="B722" s="228" t="str">
        <f t="shared" ref="B722:C722" si="723">#REF!</f>
        <v>#REF!</v>
      </c>
      <c r="C722" s="228" t="str">
        <f t="shared" si="723"/>
        <v>#REF!</v>
      </c>
      <c r="D722" s="229" t="str">
        <f t="shared" si="4"/>
        <v>#REF!</v>
      </c>
    </row>
    <row r="723" ht="15.75" customHeight="1">
      <c r="A723" s="227" t="str">
        <f>Seeds!AB632</f>
        <v>M3-G-1b-I-1</v>
      </c>
      <c r="B723" s="228" t="str">
        <f t="shared" ref="B723:C723" si="724">#REF!</f>
        <v>#REF!</v>
      </c>
      <c r="C723" s="228" t="str">
        <f t="shared" si="724"/>
        <v>#REF!</v>
      </c>
      <c r="D723" s="229" t="str">
        <f t="shared" si="4"/>
        <v>#REF!</v>
      </c>
    </row>
    <row r="724" ht="15.75" customHeight="1">
      <c r="A724" s="227" t="str">
        <f>Seeds!AB633</f>
        <v>M3-G-1b-I-2</v>
      </c>
      <c r="B724" s="228" t="str">
        <f t="shared" ref="B724:C724" si="725">#REF!</f>
        <v>#REF!</v>
      </c>
      <c r="C724" s="228" t="str">
        <f t="shared" si="725"/>
        <v>#REF!</v>
      </c>
      <c r="D724" s="229" t="str">
        <f t="shared" si="4"/>
        <v>#REF!</v>
      </c>
    </row>
    <row r="725" ht="15.75" customHeight="1">
      <c r="A725" s="227" t="str">
        <f>Seeds!AB634</f>
        <v>M3-G-1b-E-1</v>
      </c>
      <c r="B725" s="228" t="str">
        <f t="shared" ref="B725:C725" si="726">#REF!</f>
        <v>#REF!</v>
      </c>
      <c r="C725" s="228" t="str">
        <f t="shared" si="726"/>
        <v>#REF!</v>
      </c>
      <c r="D725" s="229" t="str">
        <f t="shared" si="4"/>
        <v>#REF!</v>
      </c>
    </row>
    <row r="726" ht="15.75" customHeight="1">
      <c r="A726" s="227" t="str">
        <f>Seeds!AB635</f>
        <v>M3-G-1b-E-2</v>
      </c>
      <c r="B726" s="228" t="str">
        <f t="shared" ref="B726:C726" si="727">#REF!</f>
        <v>#REF!</v>
      </c>
      <c r="C726" s="228" t="str">
        <f t="shared" si="727"/>
        <v>#REF!</v>
      </c>
      <c r="D726" s="229" t="str">
        <f t="shared" si="4"/>
        <v>#REF!</v>
      </c>
    </row>
    <row r="727" ht="15.75" customHeight="1">
      <c r="A727" s="227" t="str">
        <f>Seeds!AB636</f>
        <v>M3-G-1b-E-3</v>
      </c>
      <c r="B727" s="228" t="str">
        <f t="shared" ref="B727:C727" si="728">#REF!</f>
        <v>#REF!</v>
      </c>
      <c r="C727" s="228" t="str">
        <f t="shared" si="728"/>
        <v>#REF!</v>
      </c>
      <c r="D727" s="229" t="str">
        <f t="shared" si="4"/>
        <v>#REF!</v>
      </c>
    </row>
    <row r="728" ht="15.75" customHeight="1">
      <c r="A728" s="227" t="str">
        <f t="shared" ref="A728:C728" si="729">#REF!</f>
        <v>#REF!</v>
      </c>
      <c r="B728" s="228" t="str">
        <f t="shared" si="729"/>
        <v>#REF!</v>
      </c>
      <c r="C728" s="228" t="str">
        <f t="shared" si="729"/>
        <v>#REF!</v>
      </c>
      <c r="D728" s="229" t="str">
        <f t="shared" si="4"/>
        <v>#REF!</v>
      </c>
    </row>
    <row r="729" ht="15.75" customHeight="1">
      <c r="A729" s="227" t="str">
        <f t="shared" ref="A729:C729" si="730">#REF!</f>
        <v>#REF!</v>
      </c>
      <c r="B729" s="228" t="str">
        <f t="shared" si="730"/>
        <v>#REF!</v>
      </c>
      <c r="C729" s="228" t="str">
        <f t="shared" si="730"/>
        <v>#REF!</v>
      </c>
      <c r="D729" s="229" t="str">
        <f t="shared" si="4"/>
        <v>#REF!</v>
      </c>
    </row>
    <row r="730" ht="15.75" customHeight="1">
      <c r="A730" s="227" t="str">
        <f t="shared" ref="A730:C730" si="731">#REF!</f>
        <v>#REF!</v>
      </c>
      <c r="B730" s="228" t="str">
        <f t="shared" si="731"/>
        <v>#REF!</v>
      </c>
      <c r="C730" s="228" t="str">
        <f t="shared" si="731"/>
        <v>#REF!</v>
      </c>
      <c r="D730" s="229" t="str">
        <f t="shared" si="4"/>
        <v>#REF!</v>
      </c>
    </row>
    <row r="731" ht="15.75" customHeight="1">
      <c r="A731" s="227" t="str">
        <f t="shared" ref="A731:C731" si="732">#REF!</f>
        <v>#REF!</v>
      </c>
      <c r="B731" s="228" t="str">
        <f t="shared" si="732"/>
        <v>#REF!</v>
      </c>
      <c r="C731" s="228" t="str">
        <f t="shared" si="732"/>
        <v>#REF!</v>
      </c>
      <c r="D731" s="229" t="str">
        <f t="shared" si="4"/>
        <v>#REF!</v>
      </c>
    </row>
    <row r="732" ht="15.75" customHeight="1">
      <c r="A732" s="227" t="str">
        <f t="shared" ref="A732:C732" si="733">#REF!</f>
        <v>#REF!</v>
      </c>
      <c r="B732" s="228" t="str">
        <f t="shared" si="733"/>
        <v>#REF!</v>
      </c>
      <c r="C732" s="228" t="str">
        <f t="shared" si="733"/>
        <v>#REF!</v>
      </c>
      <c r="D732" s="229" t="str">
        <f t="shared" si="4"/>
        <v>#REF!</v>
      </c>
    </row>
    <row r="733" ht="15.75" customHeight="1">
      <c r="A733" s="227" t="str">
        <f t="shared" ref="A733:C733" si="734">#REF!</f>
        <v>#REF!</v>
      </c>
      <c r="B733" s="228" t="str">
        <f t="shared" si="734"/>
        <v>#REF!</v>
      </c>
      <c r="C733" s="228" t="str">
        <f t="shared" si="734"/>
        <v>#REF!</v>
      </c>
      <c r="D733" s="229" t="str">
        <f t="shared" si="4"/>
        <v>#REF!</v>
      </c>
    </row>
    <row r="734" ht="15.75" customHeight="1">
      <c r="A734" s="227" t="str">
        <f t="shared" ref="A734:C734" si="735">#REF!</f>
        <v>#REF!</v>
      </c>
      <c r="B734" s="228" t="str">
        <f t="shared" si="735"/>
        <v>#REF!</v>
      </c>
      <c r="C734" s="228" t="str">
        <f t="shared" si="735"/>
        <v>#REF!</v>
      </c>
      <c r="D734" s="229" t="str">
        <f t="shared" si="4"/>
        <v>#REF!</v>
      </c>
    </row>
    <row r="735" ht="15.75" customHeight="1">
      <c r="A735" s="227" t="str">
        <f t="shared" ref="A735:C735" si="736">#REF!</f>
        <v>#REF!</v>
      </c>
      <c r="B735" s="228" t="str">
        <f t="shared" si="736"/>
        <v>#REF!</v>
      </c>
      <c r="C735" s="228" t="str">
        <f t="shared" si="736"/>
        <v>#REF!</v>
      </c>
      <c r="D735" s="229" t="str">
        <f t="shared" si="4"/>
        <v>#REF!</v>
      </c>
    </row>
    <row r="736" ht="15.75" customHeight="1">
      <c r="A736" s="227" t="str">
        <f t="shared" ref="A736:C736" si="737">#REF!</f>
        <v>#REF!</v>
      </c>
      <c r="B736" s="228" t="str">
        <f t="shared" si="737"/>
        <v>#REF!</v>
      </c>
      <c r="C736" s="228" t="str">
        <f t="shared" si="737"/>
        <v>#REF!</v>
      </c>
      <c r="D736" s="229" t="str">
        <f t="shared" si="4"/>
        <v>#REF!</v>
      </c>
    </row>
    <row r="737" ht="15.75" customHeight="1">
      <c r="A737" s="227" t="str">
        <f t="shared" ref="A737:C737" si="738">#REF!</f>
        <v>#REF!</v>
      </c>
      <c r="B737" s="228" t="str">
        <f t="shared" si="738"/>
        <v>#REF!</v>
      </c>
      <c r="C737" s="228" t="str">
        <f t="shared" si="738"/>
        <v>#REF!</v>
      </c>
      <c r="D737" s="229" t="str">
        <f t="shared" si="4"/>
        <v>#REF!</v>
      </c>
    </row>
    <row r="738" ht="15.75" customHeight="1">
      <c r="A738" s="227" t="str">
        <f t="shared" ref="A738:C738" si="739">#REF!</f>
        <v>#REF!</v>
      </c>
      <c r="B738" s="228" t="str">
        <f t="shared" si="739"/>
        <v>#REF!</v>
      </c>
      <c r="C738" s="228" t="str">
        <f t="shared" si="739"/>
        <v>#REF!</v>
      </c>
      <c r="D738" s="229" t="str">
        <f t="shared" si="4"/>
        <v>#REF!</v>
      </c>
    </row>
    <row r="739" ht="15.75" customHeight="1">
      <c r="A739" s="227" t="str">
        <f t="shared" ref="A739:C739" si="740">#REF!</f>
        <v>#REF!</v>
      </c>
      <c r="B739" s="228" t="str">
        <f t="shared" si="740"/>
        <v>#REF!</v>
      </c>
      <c r="C739" s="228" t="str">
        <f t="shared" si="740"/>
        <v>#REF!</v>
      </c>
      <c r="D739" s="229" t="str">
        <f t="shared" si="4"/>
        <v>#REF!</v>
      </c>
    </row>
    <row r="740" ht="15.75" customHeight="1">
      <c r="A740" s="227" t="str">
        <f t="shared" ref="A740:C740" si="741">#REF!</f>
        <v>#REF!</v>
      </c>
      <c r="B740" s="228" t="str">
        <f t="shared" si="741"/>
        <v>#REF!</v>
      </c>
      <c r="C740" s="228" t="str">
        <f t="shared" si="741"/>
        <v>#REF!</v>
      </c>
      <c r="D740" s="229" t="str">
        <f t="shared" si="4"/>
        <v>#REF!</v>
      </c>
    </row>
    <row r="741" ht="15.75" customHeight="1">
      <c r="A741" s="227" t="str">
        <f t="shared" ref="A741:C741" si="742">#REF!</f>
        <v>#REF!</v>
      </c>
      <c r="B741" s="228" t="str">
        <f t="shared" si="742"/>
        <v>#REF!</v>
      </c>
      <c r="C741" s="228" t="str">
        <f t="shared" si="742"/>
        <v>#REF!</v>
      </c>
      <c r="D741" s="229" t="str">
        <f t="shared" si="4"/>
        <v>#REF!</v>
      </c>
    </row>
    <row r="742" ht="15.75" customHeight="1">
      <c r="A742" s="227" t="str">
        <f t="shared" ref="A742:C742" si="743">#REF!</f>
        <v>#REF!</v>
      </c>
      <c r="B742" s="228" t="str">
        <f t="shared" si="743"/>
        <v>#REF!</v>
      </c>
      <c r="C742" s="228" t="str">
        <f t="shared" si="743"/>
        <v>#REF!</v>
      </c>
      <c r="D742" s="229" t="str">
        <f t="shared" si="4"/>
        <v>#REF!</v>
      </c>
    </row>
    <row r="743" ht="15.75" customHeight="1">
      <c r="A743" s="227" t="str">
        <f t="shared" ref="A743:C743" si="744">#REF!</f>
        <v>#REF!</v>
      </c>
      <c r="B743" s="228" t="str">
        <f t="shared" si="744"/>
        <v>#REF!</v>
      </c>
      <c r="C743" s="228" t="str">
        <f t="shared" si="744"/>
        <v>#REF!</v>
      </c>
      <c r="D743" s="229" t="str">
        <f t="shared" si="4"/>
        <v>#REF!</v>
      </c>
    </row>
    <row r="744" ht="15.75" customHeight="1">
      <c r="A744" s="227" t="str">
        <f t="shared" ref="A744:C744" si="745">#REF!</f>
        <v>#REF!</v>
      </c>
      <c r="B744" s="228" t="str">
        <f t="shared" si="745"/>
        <v>#REF!</v>
      </c>
      <c r="C744" s="228" t="str">
        <f t="shared" si="745"/>
        <v>#REF!</v>
      </c>
      <c r="D744" s="229" t="str">
        <f t="shared" si="4"/>
        <v>#REF!</v>
      </c>
    </row>
    <row r="745" ht="15.75" customHeight="1">
      <c r="A745" s="227" t="str">
        <f t="shared" ref="A745:C745" si="746">#REF!</f>
        <v>#REF!</v>
      </c>
      <c r="B745" s="228" t="str">
        <f t="shared" si="746"/>
        <v>#REF!</v>
      </c>
      <c r="C745" s="228" t="str">
        <f t="shared" si="746"/>
        <v>#REF!</v>
      </c>
      <c r="D745" s="229" t="str">
        <f t="shared" si="4"/>
        <v>#REF!</v>
      </c>
    </row>
    <row r="746" ht="15.75" customHeight="1">
      <c r="A746" s="227" t="str">
        <f t="shared" ref="A746:C746" si="747">#REF!</f>
        <v>#REF!</v>
      </c>
      <c r="B746" s="228" t="str">
        <f t="shared" si="747"/>
        <v>#REF!</v>
      </c>
      <c r="C746" s="228" t="str">
        <f t="shared" si="747"/>
        <v>#REF!</v>
      </c>
      <c r="D746" s="229" t="str">
        <f t="shared" si="4"/>
        <v>#REF!</v>
      </c>
    </row>
    <row r="747" ht="15.75" customHeight="1">
      <c r="A747" s="227" t="str">
        <f t="shared" ref="A747:C747" si="748">#REF!</f>
        <v>#REF!</v>
      </c>
      <c r="B747" s="228" t="str">
        <f t="shared" si="748"/>
        <v>#REF!</v>
      </c>
      <c r="C747" s="228" t="str">
        <f t="shared" si="748"/>
        <v>#REF!</v>
      </c>
      <c r="D747" s="229" t="str">
        <f t="shared" si="4"/>
        <v>#REF!</v>
      </c>
    </row>
    <row r="748" ht="15.75" customHeight="1">
      <c r="A748" s="227" t="str">
        <f t="shared" ref="A748:C748" si="749">#REF!</f>
        <v>#REF!</v>
      </c>
      <c r="B748" s="228" t="str">
        <f t="shared" si="749"/>
        <v>#REF!</v>
      </c>
      <c r="C748" s="228" t="str">
        <f t="shared" si="749"/>
        <v>#REF!</v>
      </c>
      <c r="D748" s="229" t="str">
        <f t="shared" si="4"/>
        <v>#REF!</v>
      </c>
    </row>
    <row r="749" ht="15.75" customHeight="1">
      <c r="A749" s="227" t="str">
        <f t="shared" ref="A749:C749" si="750">#REF!</f>
        <v>#REF!</v>
      </c>
      <c r="B749" s="228" t="str">
        <f t="shared" si="750"/>
        <v>#REF!</v>
      </c>
      <c r="C749" s="228" t="str">
        <f t="shared" si="750"/>
        <v>#REF!</v>
      </c>
      <c r="D749" s="229" t="str">
        <f t="shared" si="4"/>
        <v>#REF!</v>
      </c>
    </row>
    <row r="750" ht="15.75" customHeight="1">
      <c r="A750" s="227" t="str">
        <f t="shared" ref="A750:C750" si="751">#REF!</f>
        <v>#REF!</v>
      </c>
      <c r="B750" s="228" t="str">
        <f t="shared" si="751"/>
        <v>#REF!</v>
      </c>
      <c r="C750" s="228" t="str">
        <f t="shared" si="751"/>
        <v>#REF!</v>
      </c>
      <c r="D750" s="229" t="str">
        <f t="shared" si="4"/>
        <v>#REF!</v>
      </c>
    </row>
    <row r="751" ht="15.75" customHeight="1">
      <c r="A751" s="227" t="str">
        <f t="shared" ref="A751:C751" si="752">#REF!</f>
        <v>#REF!</v>
      </c>
      <c r="B751" s="228" t="str">
        <f t="shared" si="752"/>
        <v>#REF!</v>
      </c>
      <c r="C751" s="228" t="str">
        <f t="shared" si="752"/>
        <v>#REF!</v>
      </c>
      <c r="D751" s="229" t="str">
        <f t="shared" si="4"/>
        <v>#REF!</v>
      </c>
    </row>
    <row r="752" ht="15.75" customHeight="1">
      <c r="A752" s="227" t="str">
        <f>Seeds!AB637</f>
        <v>M3-G-3a-I-1</v>
      </c>
      <c r="B752" s="228" t="str">
        <f t="shared" ref="B752:C752" si="753">#REF!</f>
        <v>#REF!</v>
      </c>
      <c r="C752" s="228" t="str">
        <f t="shared" si="753"/>
        <v>#REF!</v>
      </c>
      <c r="D752" s="229" t="str">
        <f t="shared" si="4"/>
        <v>#REF!</v>
      </c>
    </row>
    <row r="753" ht="15.75" customHeight="1">
      <c r="A753" s="227" t="str">
        <f>Seeds!AB638</f>
        <v>M3-G-3a-I-2</v>
      </c>
      <c r="B753" s="228" t="str">
        <f t="shared" ref="B753:C753" si="754">#REF!</f>
        <v>#REF!</v>
      </c>
      <c r="C753" s="228" t="str">
        <f t="shared" si="754"/>
        <v>#REF!</v>
      </c>
      <c r="D753" s="229" t="str">
        <f t="shared" si="4"/>
        <v>#REF!</v>
      </c>
    </row>
    <row r="754" ht="15.75" customHeight="1">
      <c r="A754" s="227" t="str">
        <f>Seeds!AB639</f>
        <v>M3-G-3a-E-1</v>
      </c>
      <c r="B754" s="228" t="str">
        <f t="shared" ref="B754:C754" si="755">#REF!</f>
        <v>#REF!</v>
      </c>
      <c r="C754" s="228" t="str">
        <f t="shared" si="755"/>
        <v>#REF!</v>
      </c>
      <c r="D754" s="229" t="str">
        <f t="shared" si="4"/>
        <v>#REF!</v>
      </c>
    </row>
    <row r="755" ht="15.75" customHeight="1">
      <c r="A755" s="227" t="str">
        <f>Seeds!AB640</f>
        <v>M3-G-3a-E-2</v>
      </c>
      <c r="B755" s="228" t="str">
        <f t="shared" ref="B755:C755" si="756">#REF!</f>
        <v>#REF!</v>
      </c>
      <c r="C755" s="228" t="str">
        <f t="shared" si="756"/>
        <v>#REF!</v>
      </c>
      <c r="D755" s="229" t="str">
        <f t="shared" si="4"/>
        <v>#REF!</v>
      </c>
    </row>
    <row r="756" ht="15.75" customHeight="1">
      <c r="A756" s="227" t="str">
        <f t="shared" ref="A756:C756" si="757">#REF!</f>
        <v>#REF!</v>
      </c>
      <c r="B756" s="228" t="str">
        <f t="shared" si="757"/>
        <v>#REF!</v>
      </c>
      <c r="C756" s="228" t="str">
        <f t="shared" si="757"/>
        <v>#REF!</v>
      </c>
      <c r="D756" s="229" t="str">
        <f t="shared" si="4"/>
        <v>#REF!</v>
      </c>
    </row>
    <row r="757" ht="15.75" customHeight="1">
      <c r="A757" s="227" t="str">
        <f t="shared" ref="A757:C757" si="758">#REF!</f>
        <v>#REF!</v>
      </c>
      <c r="B757" s="228" t="str">
        <f t="shared" si="758"/>
        <v>#REF!</v>
      </c>
      <c r="C757" s="228" t="str">
        <f t="shared" si="758"/>
        <v>#REF!</v>
      </c>
      <c r="D757" s="229" t="str">
        <f t="shared" si="4"/>
        <v>#REF!</v>
      </c>
    </row>
    <row r="758" ht="15.75" customHeight="1">
      <c r="A758" s="227" t="str">
        <f t="shared" ref="A758:C758" si="759">#REF!</f>
        <v>#REF!</v>
      </c>
      <c r="B758" s="228" t="str">
        <f t="shared" si="759"/>
        <v>#REF!</v>
      </c>
      <c r="C758" s="228" t="str">
        <f t="shared" si="759"/>
        <v>#REF!</v>
      </c>
      <c r="D758" s="229" t="str">
        <f t="shared" si="4"/>
        <v>#REF!</v>
      </c>
    </row>
    <row r="759" ht="15.75" customHeight="1">
      <c r="A759" s="227" t="str">
        <f>Seeds!AB641</f>
        <v>M3-G-5a-I-1</v>
      </c>
      <c r="B759" s="228" t="str">
        <f t="shared" ref="B759:C759" si="760">#REF!</f>
        <v>#REF!</v>
      </c>
      <c r="C759" s="228" t="str">
        <f t="shared" si="760"/>
        <v>#REF!</v>
      </c>
      <c r="D759" s="229" t="str">
        <f t="shared" si="4"/>
        <v>#REF!</v>
      </c>
    </row>
    <row r="760" ht="15.75" customHeight="1">
      <c r="A760" s="227" t="str">
        <f>Seeds!AB642</f>
        <v>M3-G-5a-I-2</v>
      </c>
      <c r="B760" s="228" t="str">
        <f t="shared" ref="B760:C760" si="761">#REF!</f>
        <v>#REF!</v>
      </c>
      <c r="C760" s="228" t="str">
        <f t="shared" si="761"/>
        <v>#REF!</v>
      </c>
      <c r="D760" s="229" t="str">
        <f t="shared" si="4"/>
        <v>#REF!</v>
      </c>
    </row>
    <row r="761" ht="15.75" customHeight="1">
      <c r="A761" s="227" t="str">
        <f>Seeds!AB643</f>
        <v>M3-G-5a-I-3</v>
      </c>
      <c r="B761" s="228" t="str">
        <f t="shared" ref="B761:C761" si="762">#REF!</f>
        <v>#REF!</v>
      </c>
      <c r="C761" s="228" t="str">
        <f t="shared" si="762"/>
        <v>#REF!</v>
      </c>
      <c r="D761" s="229" t="str">
        <f t="shared" si="4"/>
        <v>#REF!</v>
      </c>
    </row>
    <row r="762" ht="15.75" customHeight="1">
      <c r="A762" s="227" t="str">
        <f>Seeds!AB644</f>
        <v>M3-G-5a-E-1</v>
      </c>
      <c r="B762" s="228" t="str">
        <f t="shared" ref="B762:C762" si="763">#REF!</f>
        <v>#REF!</v>
      </c>
      <c r="C762" s="228" t="str">
        <f t="shared" si="763"/>
        <v>#REF!</v>
      </c>
      <c r="D762" s="229" t="str">
        <f t="shared" si="4"/>
        <v>#REF!</v>
      </c>
    </row>
    <row r="763" ht="15.75" customHeight="1">
      <c r="A763" s="227" t="str">
        <f>Seeds!AB645</f>
        <v>M3-G-5a-E-2</v>
      </c>
      <c r="B763" s="228" t="str">
        <f t="shared" ref="B763:C763" si="764">#REF!</f>
        <v>#REF!</v>
      </c>
      <c r="C763" s="228" t="str">
        <f t="shared" si="764"/>
        <v>#REF!</v>
      </c>
      <c r="D763" s="229" t="str">
        <f t="shared" si="4"/>
        <v>#REF!</v>
      </c>
    </row>
    <row r="764" ht="15.75" customHeight="1">
      <c r="A764" s="227" t="str">
        <f>Seeds!AB646</f>
        <v>M3-G-5a-E-3</v>
      </c>
      <c r="B764" s="228" t="str">
        <f t="shared" ref="B764:C764" si="765">#REF!</f>
        <v>#REF!</v>
      </c>
      <c r="C764" s="228" t="str">
        <f t="shared" si="765"/>
        <v>#REF!</v>
      </c>
      <c r="D764" s="229" t="str">
        <f t="shared" si="4"/>
        <v>#REF!</v>
      </c>
    </row>
    <row r="765" ht="15.75" customHeight="1">
      <c r="A765" s="227" t="str">
        <f>Seeds!AB647</f>
        <v>M3-G-5b-I-1</v>
      </c>
      <c r="B765" s="228" t="str">
        <f t="shared" ref="B765:B782" si="766">#REF!</f>
        <v>#REF!</v>
      </c>
      <c r="C765" s="228" t="str">
        <f>Seeds!AA647</f>
        <v>{
    "id": "M3-G-5b-I-1",
    "stimulus": "&lt;p&gt;Selects the images on which an axis of symmetry has been drawn.&lt;/p&gt;",
    "hint": "&lt;p&gt;An axis of symmetry divides a figure so that when folded along it, the halves of the figure coincide.&lt;/p&gt;",
    "feedback": "&lt;p&gt;An axis of symmetry divides a figure so that when folded along it, the halves of the figure coincide.&lt;/p&gt;",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"TO 5",
                "label": "{{function}}",
                "function": "&lt;img src=\"https://blueberry-assets.oneclick.es/M3_G_5b_8.svg\" width=\"300\"&gt;&lt;/img&gt;",
                "incorrect": true
            }
        ],
        "uniques": true
    },
    "algorithm": {
        "name": "trueFalse",
        "template": "Multiple choice – standard",
        "params": {
            "countCorrect": 1,
            "countIncorrect": 2,
            "showCheckIcon": false,
            "columns": 3
        }
    }
}</v>
      </c>
      <c r="D765" s="229" t="str">
        <f t="shared" si="4"/>
        <v>#REF!</v>
      </c>
    </row>
    <row r="766" ht="15.75" customHeight="1">
      <c r="A766" s="227" t="str">
        <f>Seeds!AB648</f>
        <v>M3-G-5b-E-1</v>
      </c>
      <c r="B766" s="228" t="str">
        <f t="shared" si="766"/>
        <v>#REF!</v>
      </c>
      <c r="C766" s="228" t="str">
        <f t="shared" ref="C766:C782" si="767">#REF!</f>
        <v>#REF!</v>
      </c>
      <c r="D766" s="229" t="str">
        <f t="shared" si="4"/>
        <v>#REF!</v>
      </c>
    </row>
    <row r="767" ht="15.75" customHeight="1">
      <c r="A767" s="227" t="str">
        <f>Seeds!AB649</f>
        <v>M3-G-5b-E-2</v>
      </c>
      <c r="B767" s="228" t="str">
        <f t="shared" si="766"/>
        <v>#REF!</v>
      </c>
      <c r="C767" s="228" t="str">
        <f t="shared" si="767"/>
        <v>#REF!</v>
      </c>
      <c r="D767" s="229" t="str">
        <f t="shared" si="4"/>
        <v>#REF!</v>
      </c>
    </row>
    <row r="768" ht="15.75" customHeight="1">
      <c r="A768" s="227" t="str">
        <f>Seeds!AB650</f>
        <v>M3-G-5b-E-3</v>
      </c>
      <c r="B768" s="228" t="str">
        <f t="shared" si="766"/>
        <v>#REF!</v>
      </c>
      <c r="C768" s="228" t="str">
        <f t="shared" si="767"/>
        <v>#REF!</v>
      </c>
      <c r="D768" s="229" t="str">
        <f t="shared" si="4"/>
        <v>#REF!</v>
      </c>
    </row>
    <row r="769" ht="15.75" customHeight="1">
      <c r="A769" s="227" t="str">
        <f>Seeds!AB651</f>
        <v>M3-G-5b-E-4</v>
      </c>
      <c r="B769" s="228" t="str">
        <f t="shared" si="766"/>
        <v>#REF!</v>
      </c>
      <c r="C769" s="228" t="str">
        <f t="shared" si="767"/>
        <v>#REF!</v>
      </c>
      <c r="D769" s="229" t="str">
        <f t="shared" si="4"/>
        <v>#REF!</v>
      </c>
    </row>
    <row r="770" ht="15.75" customHeight="1">
      <c r="A770" s="227" t="str">
        <f>Seeds!AB652</f>
        <v>M3-G-5b-E-5</v>
      </c>
      <c r="B770" s="228" t="str">
        <f t="shared" si="766"/>
        <v>#REF!</v>
      </c>
      <c r="C770" s="228" t="str">
        <f t="shared" si="767"/>
        <v>#REF!</v>
      </c>
      <c r="D770" s="229" t="str">
        <f t="shared" si="4"/>
        <v>#REF!</v>
      </c>
    </row>
    <row r="771" ht="15.75" customHeight="1">
      <c r="A771" s="227" t="str">
        <f>Seeds!AB653</f>
        <v>M3-G-5b-E-6</v>
      </c>
      <c r="B771" s="228" t="str">
        <f t="shared" si="766"/>
        <v>#REF!</v>
      </c>
      <c r="C771" s="228" t="str">
        <f t="shared" si="767"/>
        <v>#REF!</v>
      </c>
      <c r="D771" s="229" t="str">
        <f t="shared" si="4"/>
        <v>#REF!</v>
      </c>
    </row>
    <row r="772" ht="15.75" customHeight="1">
      <c r="A772" s="227" t="str">
        <f>Seeds!AB654</f>
        <v>M3-G-5b-A-1</v>
      </c>
      <c r="B772" s="228" t="str">
        <f t="shared" si="766"/>
        <v>#REF!</v>
      </c>
      <c r="C772" s="228" t="str">
        <f t="shared" si="767"/>
        <v>#REF!</v>
      </c>
      <c r="D772" s="229" t="str">
        <f t="shared" si="4"/>
        <v>#REF!</v>
      </c>
    </row>
    <row r="773" ht="15.75" customHeight="1">
      <c r="A773" s="227" t="str">
        <f>Seeds!AB655</f>
        <v>M3-G-5b-A-2</v>
      </c>
      <c r="B773" s="228" t="str">
        <f t="shared" si="766"/>
        <v>#REF!</v>
      </c>
      <c r="C773" s="228" t="str">
        <f t="shared" si="767"/>
        <v>#REF!</v>
      </c>
      <c r="D773" s="229" t="str">
        <f t="shared" si="4"/>
        <v>#REF!</v>
      </c>
    </row>
    <row r="774" ht="15.75" customHeight="1">
      <c r="A774" s="227" t="str">
        <f>Seeds!AB656</f>
        <v>M3-G-5b-A-3</v>
      </c>
      <c r="B774" s="228" t="str">
        <f t="shared" si="766"/>
        <v>#REF!</v>
      </c>
      <c r="C774" s="228" t="str">
        <f t="shared" si="767"/>
        <v>#REF!</v>
      </c>
      <c r="D774" s="229" t="str">
        <f t="shared" si="4"/>
        <v>#REF!</v>
      </c>
    </row>
    <row r="775" ht="15.75" customHeight="1">
      <c r="A775" s="227" t="str">
        <f>Seeds!AB657</f>
        <v>M3-G-5b-A-4</v>
      </c>
      <c r="B775" s="228" t="str">
        <f t="shared" si="766"/>
        <v>#REF!</v>
      </c>
      <c r="C775" s="228" t="str">
        <f t="shared" si="767"/>
        <v>#REF!</v>
      </c>
      <c r="D775" s="229" t="str">
        <f t="shared" si="4"/>
        <v>#REF!</v>
      </c>
    </row>
    <row r="776" ht="15.75" customHeight="1">
      <c r="A776" s="227" t="str">
        <f>Seeds!AB658</f>
        <v>M3-G-5b-A-5</v>
      </c>
      <c r="B776" s="228" t="str">
        <f t="shared" si="766"/>
        <v>#REF!</v>
      </c>
      <c r="C776" s="228" t="str">
        <f t="shared" si="767"/>
        <v>#REF!</v>
      </c>
      <c r="D776" s="229" t="str">
        <f t="shared" si="4"/>
        <v>#REF!</v>
      </c>
    </row>
    <row r="777" ht="15.75" customHeight="1">
      <c r="A777" s="227" t="str">
        <f>Seeds!AB659</f>
        <v>M3-G-5c-I-1</v>
      </c>
      <c r="B777" s="228" t="str">
        <f t="shared" si="766"/>
        <v>#REF!</v>
      </c>
      <c r="C777" s="228" t="str">
        <f t="shared" si="767"/>
        <v>#REF!</v>
      </c>
      <c r="D777" s="229" t="str">
        <f t="shared" si="4"/>
        <v>#REF!</v>
      </c>
    </row>
    <row r="778" ht="15.75" customHeight="1">
      <c r="A778" s="227" t="str">
        <f>Seeds!AB660</f>
        <v>M3-G-5c-I-2</v>
      </c>
      <c r="B778" s="228" t="str">
        <f t="shared" si="766"/>
        <v>#REF!</v>
      </c>
      <c r="C778" s="228" t="str">
        <f t="shared" si="767"/>
        <v>#REF!</v>
      </c>
      <c r="D778" s="229" t="str">
        <f t="shared" si="4"/>
        <v>#REF!</v>
      </c>
    </row>
    <row r="779" ht="15.75" customHeight="1">
      <c r="A779" s="227" t="str">
        <f>Seeds!AB661</f>
        <v>M3-G-5c-I-3</v>
      </c>
      <c r="B779" s="228" t="str">
        <f t="shared" si="766"/>
        <v>#REF!</v>
      </c>
      <c r="C779" s="228" t="str">
        <f t="shared" si="767"/>
        <v>#REF!</v>
      </c>
      <c r="D779" s="229" t="str">
        <f t="shared" si="4"/>
        <v>#REF!</v>
      </c>
    </row>
    <row r="780" ht="15.75" customHeight="1">
      <c r="A780" s="227" t="str">
        <f>Seeds!AB662</f>
        <v>M3-G-5d-I-1</v>
      </c>
      <c r="B780" s="228" t="str">
        <f t="shared" si="766"/>
        <v>#REF!</v>
      </c>
      <c r="C780" s="228" t="str">
        <f t="shared" si="767"/>
        <v>#REF!</v>
      </c>
      <c r="D780" s="229" t="str">
        <f t="shared" si="4"/>
        <v>#REF!</v>
      </c>
    </row>
    <row r="781" ht="15.75" customHeight="1">
      <c r="A781" s="227" t="str">
        <f>Seeds!AB663</f>
        <v>M3-G-5d-I-2</v>
      </c>
      <c r="B781" s="228" t="str">
        <f t="shared" si="766"/>
        <v>#REF!</v>
      </c>
      <c r="C781" s="228" t="str">
        <f t="shared" si="767"/>
        <v>#REF!</v>
      </c>
      <c r="D781" s="229" t="str">
        <f t="shared" si="4"/>
        <v>#REF!</v>
      </c>
    </row>
    <row r="782" ht="15.75" customHeight="1">
      <c r="A782" s="227" t="str">
        <f>Seeds!AB664</f>
        <v>M3-G-5d-I-3</v>
      </c>
      <c r="B782" s="228" t="str">
        <f t="shared" si="766"/>
        <v>#REF!</v>
      </c>
      <c r="C782" s="228" t="str">
        <f t="shared" si="767"/>
        <v>#REF!</v>
      </c>
      <c r="D782" s="229" t="str">
        <f t="shared" si="4"/>
        <v>#REF!</v>
      </c>
    </row>
    <row r="783" ht="15.75" customHeight="1">
      <c r="A783" s="227" t="str">
        <f t="shared" ref="A783:C783" si="768">#REF!</f>
        <v>#REF!</v>
      </c>
      <c r="B783" s="228" t="str">
        <f t="shared" si="768"/>
        <v>#REF!</v>
      </c>
      <c r="C783" s="228" t="str">
        <f t="shared" si="768"/>
        <v>#REF!</v>
      </c>
      <c r="D783" s="229" t="str">
        <f t="shared" si="4"/>
        <v>#REF!</v>
      </c>
    </row>
    <row r="784" ht="15.75" customHeight="1">
      <c r="A784" s="227" t="str">
        <f t="shared" ref="A784:C784" si="769">#REF!</f>
        <v>#REF!</v>
      </c>
      <c r="B784" s="228" t="str">
        <f t="shared" si="769"/>
        <v>#REF!</v>
      </c>
      <c r="C784" s="228" t="str">
        <f t="shared" si="769"/>
        <v>#REF!</v>
      </c>
      <c r="D784" s="229" t="str">
        <f t="shared" si="4"/>
        <v>#REF!</v>
      </c>
    </row>
    <row r="785" ht="15.75" customHeight="1">
      <c r="A785" s="227" t="str">
        <f t="shared" ref="A785:C785" si="770">#REF!</f>
        <v>#REF!</v>
      </c>
      <c r="B785" s="228" t="str">
        <f t="shared" si="770"/>
        <v>#REF!</v>
      </c>
      <c r="C785" s="228" t="str">
        <f t="shared" si="770"/>
        <v>#REF!</v>
      </c>
      <c r="D785" s="229" t="str">
        <f t="shared" si="4"/>
        <v>#REF!</v>
      </c>
    </row>
    <row r="786" ht="15.75" customHeight="1">
      <c r="A786" s="227" t="str">
        <f t="shared" ref="A786:C786" si="771">#REF!</f>
        <v>#REF!</v>
      </c>
      <c r="B786" s="228" t="str">
        <f t="shared" si="771"/>
        <v>#REF!</v>
      </c>
      <c r="C786" s="228" t="str">
        <f t="shared" si="771"/>
        <v>#REF!</v>
      </c>
      <c r="D786" s="229" t="str">
        <f t="shared" si="4"/>
        <v>#REF!</v>
      </c>
    </row>
    <row r="787" ht="15.75" customHeight="1">
      <c r="A787" s="227" t="str">
        <f t="shared" ref="A787:C787" si="772">#REF!</f>
        <v>#REF!</v>
      </c>
      <c r="B787" s="228" t="str">
        <f t="shared" si="772"/>
        <v>#REF!</v>
      </c>
      <c r="C787" s="228" t="str">
        <f t="shared" si="772"/>
        <v>#REF!</v>
      </c>
      <c r="D787" s="229" t="str">
        <f t="shared" si="4"/>
        <v>#REF!</v>
      </c>
    </row>
    <row r="788" ht="15.75" customHeight="1">
      <c r="A788" s="227" t="str">
        <f t="shared" ref="A788:C788" si="773">#REF!</f>
        <v>#REF!</v>
      </c>
      <c r="B788" s="228" t="str">
        <f t="shared" si="773"/>
        <v>#REF!</v>
      </c>
      <c r="C788" s="228" t="str">
        <f t="shared" si="773"/>
        <v>#REF!</v>
      </c>
      <c r="D788" s="229" t="str">
        <f t="shared" si="4"/>
        <v>#REF!</v>
      </c>
    </row>
    <row r="789" ht="15.75" customHeight="1">
      <c r="A789" s="227" t="str">
        <f t="shared" ref="A789:C789" si="774">#REF!</f>
        <v>#REF!</v>
      </c>
      <c r="B789" s="228" t="str">
        <f t="shared" si="774"/>
        <v>#REF!</v>
      </c>
      <c r="C789" s="228" t="str">
        <f t="shared" si="774"/>
        <v>#REF!</v>
      </c>
      <c r="D789" s="229" t="str">
        <f t="shared" si="4"/>
        <v>#REF!</v>
      </c>
    </row>
    <row r="790" ht="15.75" customHeight="1">
      <c r="A790" s="227" t="str">
        <f t="shared" ref="A790:C790" si="775">#REF!</f>
        <v>#REF!</v>
      </c>
      <c r="B790" s="228" t="str">
        <f t="shared" si="775"/>
        <v>#REF!</v>
      </c>
      <c r="C790" s="228" t="str">
        <f t="shared" si="775"/>
        <v>#REF!</v>
      </c>
      <c r="D790" s="229" t="str">
        <f t="shared" si="4"/>
        <v>#REF!</v>
      </c>
    </row>
    <row r="791" ht="15.75" customHeight="1">
      <c r="A791" s="227" t="str">
        <f>Seeds!AB665</f>
        <v>M3-G-7a-I-1</v>
      </c>
      <c r="B791" s="228" t="str">
        <f t="shared" ref="B791:C791" si="776">#REF!</f>
        <v>#REF!</v>
      </c>
      <c r="C791" s="228" t="str">
        <f t="shared" si="776"/>
        <v>#REF!</v>
      </c>
      <c r="D791" s="229" t="str">
        <f t="shared" si="4"/>
        <v>#REF!</v>
      </c>
    </row>
    <row r="792" ht="15.75" customHeight="1">
      <c r="A792" s="227" t="str">
        <f>Seeds!AB666</f>
        <v>M3-G-7a-E-1</v>
      </c>
      <c r="B792" s="228" t="str">
        <f t="shared" ref="B792:C792" si="777">#REF!</f>
        <v>#REF!</v>
      </c>
      <c r="C792" s="228" t="str">
        <f t="shared" si="777"/>
        <v>#REF!</v>
      </c>
      <c r="D792" s="229" t="str">
        <f t="shared" si="4"/>
        <v>#REF!</v>
      </c>
    </row>
    <row r="793" ht="15.75" customHeight="1">
      <c r="A793" s="227" t="str">
        <f>Seeds!AB667</f>
        <v>M3-G-7a-E-2</v>
      </c>
      <c r="B793" s="228" t="str">
        <f t="shared" ref="B793:C793" si="778">#REF!</f>
        <v>#REF!</v>
      </c>
      <c r="C793" s="228" t="str">
        <f t="shared" si="778"/>
        <v>#REF!</v>
      </c>
      <c r="D793" s="229" t="str">
        <f t="shared" si="4"/>
        <v>#REF!</v>
      </c>
    </row>
    <row r="794" ht="15.75" customHeight="1">
      <c r="A794" s="227" t="str">
        <f>Seeds!AB668</f>
        <v>M3-G-7a-E-3</v>
      </c>
      <c r="B794" s="228" t="str">
        <f t="shared" ref="B794:C794" si="779">#REF!</f>
        <v>#REF!</v>
      </c>
      <c r="C794" s="228" t="str">
        <f t="shared" si="779"/>
        <v>#REF!</v>
      </c>
      <c r="D794" s="229" t="str">
        <f t="shared" si="4"/>
        <v>#REF!</v>
      </c>
    </row>
    <row r="795" ht="15.75" customHeight="1">
      <c r="A795" s="227" t="str">
        <f>Seeds!AB669</f>
        <v>M3-G-8a-I-1</v>
      </c>
      <c r="B795" s="228" t="str">
        <f t="shared" ref="B795:C795" si="780">#REF!</f>
        <v>#REF!</v>
      </c>
      <c r="C795" s="228" t="str">
        <f t="shared" si="780"/>
        <v>#REF!</v>
      </c>
      <c r="D795" s="229" t="str">
        <f t="shared" si="4"/>
        <v>#REF!</v>
      </c>
    </row>
    <row r="796" ht="15.75" customHeight="1">
      <c r="A796" s="227" t="str">
        <f>Seeds!AB670</f>
        <v>M3-G-8a-E-1</v>
      </c>
      <c r="B796" s="228" t="str">
        <f t="shared" ref="B796:C796" si="781">#REF!</f>
        <v>#REF!</v>
      </c>
      <c r="C796" s="228" t="str">
        <f t="shared" si="781"/>
        <v>#REF!</v>
      </c>
      <c r="D796" s="229" t="str">
        <f t="shared" si="4"/>
        <v>#REF!</v>
      </c>
    </row>
    <row r="797" ht="15.75" customHeight="1">
      <c r="A797" s="227" t="str">
        <f>Seeds!AB671</f>
        <v>M3-G-8a-E-2</v>
      </c>
      <c r="B797" s="228" t="str">
        <f t="shared" ref="B797:C797" si="782">#REF!</f>
        <v>#REF!</v>
      </c>
      <c r="C797" s="228" t="str">
        <f t="shared" si="782"/>
        <v>#REF!</v>
      </c>
      <c r="D797" s="229" t="str">
        <f t="shared" si="4"/>
        <v>#REF!</v>
      </c>
    </row>
    <row r="798" ht="15.75" customHeight="1">
      <c r="A798" s="227" t="str">
        <f>Seeds!AB672</f>
        <v>M3-G-8a-E-3</v>
      </c>
      <c r="B798" s="228" t="str">
        <f t="shared" ref="B798:C798" si="783">#REF!</f>
        <v>#REF!</v>
      </c>
      <c r="C798" s="228" t="str">
        <f t="shared" si="783"/>
        <v>#REF!</v>
      </c>
      <c r="D798" s="229" t="str">
        <f t="shared" si="4"/>
        <v>#REF!</v>
      </c>
    </row>
    <row r="799" ht="15.75" customHeight="1">
      <c r="A799" s="227" t="str">
        <f>Seeds!AB673</f>
        <v>M3-G-8b-I-1</v>
      </c>
      <c r="B799" s="228" t="str">
        <f t="shared" ref="B799:C799" si="784">#REF!</f>
        <v>#REF!</v>
      </c>
      <c r="C799" s="228" t="str">
        <f t="shared" si="784"/>
        <v>#REF!</v>
      </c>
      <c r="D799" s="229" t="str">
        <f t="shared" si="4"/>
        <v>#REF!</v>
      </c>
    </row>
    <row r="800" ht="15.75" customHeight="1">
      <c r="A800" s="227" t="str">
        <f>Seeds!AB674</f>
        <v>M3-G-8b-E-1</v>
      </c>
      <c r="B800" s="228" t="str">
        <f t="shared" ref="B800:C800" si="785">#REF!</f>
        <v>#REF!</v>
      </c>
      <c r="C800" s="228" t="str">
        <f t="shared" si="785"/>
        <v>#REF!</v>
      </c>
      <c r="D800" s="229" t="str">
        <f t="shared" si="4"/>
        <v>#REF!</v>
      </c>
    </row>
    <row r="801" ht="15.75" customHeight="1">
      <c r="A801" s="227" t="str">
        <f>Seeds!AB675</f>
        <v>M3-G-8b-E-2</v>
      </c>
      <c r="B801" s="228" t="str">
        <f t="shared" ref="B801:C801" si="786">#REF!</f>
        <v>#REF!</v>
      </c>
      <c r="C801" s="228" t="str">
        <f t="shared" si="786"/>
        <v>#REF!</v>
      </c>
      <c r="D801" s="229" t="str">
        <f t="shared" si="4"/>
        <v>#REF!</v>
      </c>
    </row>
    <row r="802" ht="15.75" customHeight="1">
      <c r="A802" s="227" t="str">
        <f>Seeds!AB676</f>
        <v>M3-G-8b-E-3</v>
      </c>
      <c r="B802" s="228" t="str">
        <f t="shared" ref="B802:C802" si="787">#REF!</f>
        <v>#REF!</v>
      </c>
      <c r="C802" s="228" t="str">
        <f t="shared" si="787"/>
        <v>#REF!</v>
      </c>
      <c r="D802" s="229" t="str">
        <f t="shared" si="4"/>
        <v>#REF!</v>
      </c>
    </row>
    <row r="803" ht="15.75" customHeight="1">
      <c r="A803" s="227" t="str">
        <f>Seeds!AB677</f>
        <v>M3-G-9a-I-1</v>
      </c>
      <c r="B803" s="228" t="str">
        <f t="shared" ref="B803:C803" si="788">#REF!</f>
        <v>#REF!</v>
      </c>
      <c r="C803" s="228" t="str">
        <f t="shared" si="788"/>
        <v>#REF!</v>
      </c>
      <c r="D803" s="229" t="str">
        <f t="shared" si="4"/>
        <v>#REF!</v>
      </c>
    </row>
    <row r="804" ht="15.75" customHeight="1">
      <c r="A804" s="227" t="str">
        <f>Seeds!AB678</f>
        <v>M3-G-9a-E-1</v>
      </c>
      <c r="B804" s="228" t="str">
        <f t="shared" ref="B804:C804" si="789">#REF!</f>
        <v>#REF!</v>
      </c>
      <c r="C804" s="228" t="str">
        <f t="shared" si="789"/>
        <v>#REF!</v>
      </c>
      <c r="D804" s="229" t="str">
        <f t="shared" si="4"/>
        <v>#REF!</v>
      </c>
    </row>
    <row r="805" ht="15.75" customHeight="1">
      <c r="A805" s="227" t="str">
        <f>Seeds!AB679</f>
        <v>M3-G-9a-E-2</v>
      </c>
      <c r="B805" s="228" t="str">
        <f t="shared" ref="B805:C805" si="790">#REF!</f>
        <v>#REF!</v>
      </c>
      <c r="C805" s="228" t="str">
        <f t="shared" si="790"/>
        <v>#REF!</v>
      </c>
      <c r="D805" s="229" t="str">
        <f t="shared" si="4"/>
        <v>#REF!</v>
      </c>
    </row>
    <row r="806" ht="15.75" customHeight="1">
      <c r="A806" s="227" t="str">
        <f>Seeds!AB680</f>
        <v>M3-G-9a-E-3</v>
      </c>
      <c r="B806" s="228" t="str">
        <f t="shared" ref="B806:C806" si="791">#REF!</f>
        <v>#REF!</v>
      </c>
      <c r="C806" s="228" t="str">
        <f t="shared" si="791"/>
        <v>#REF!</v>
      </c>
      <c r="D806" s="229" t="str">
        <f t="shared" si="4"/>
        <v>#REF!</v>
      </c>
    </row>
    <row r="807" ht="15.75" customHeight="1">
      <c r="A807" s="227" t="str">
        <f t="shared" ref="A807:C807" si="792">#REF!</f>
        <v>#REF!</v>
      </c>
      <c r="B807" s="228" t="str">
        <f t="shared" si="792"/>
        <v>#REF!</v>
      </c>
      <c r="C807" s="228" t="str">
        <f t="shared" si="792"/>
        <v>#REF!</v>
      </c>
      <c r="D807" s="229" t="str">
        <f t="shared" si="4"/>
        <v>#REF!</v>
      </c>
    </row>
    <row r="808" ht="15.75" customHeight="1">
      <c r="A808" s="227" t="str">
        <f t="shared" ref="A808:C808" si="793">#REF!</f>
        <v>#REF!</v>
      </c>
      <c r="B808" s="228" t="str">
        <f t="shared" si="793"/>
        <v>#REF!</v>
      </c>
      <c r="C808" s="228" t="str">
        <f t="shared" si="793"/>
        <v>#REF!</v>
      </c>
      <c r="D808" s="229" t="str">
        <f t="shared" si="4"/>
        <v>#REF!</v>
      </c>
    </row>
    <row r="809" ht="15.75" customHeight="1">
      <c r="A809" s="227" t="str">
        <f t="shared" ref="A809:C809" si="794">#REF!</f>
        <v>#REF!</v>
      </c>
      <c r="B809" s="228" t="str">
        <f t="shared" si="794"/>
        <v>#REF!</v>
      </c>
      <c r="C809" s="228" t="str">
        <f t="shared" si="794"/>
        <v>#REF!</v>
      </c>
      <c r="D809" s="229" t="str">
        <f t="shared" si="4"/>
        <v>#REF!</v>
      </c>
    </row>
    <row r="810" ht="15.75" customHeight="1">
      <c r="A810" s="227" t="str">
        <f t="shared" ref="A810:C810" si="795">#REF!</f>
        <v>#REF!</v>
      </c>
      <c r="B810" s="228" t="str">
        <f t="shared" si="795"/>
        <v>#REF!</v>
      </c>
      <c r="C810" s="228" t="str">
        <f t="shared" si="795"/>
        <v>#REF!</v>
      </c>
      <c r="D810" s="229" t="str">
        <f t="shared" si="4"/>
        <v>#REF!</v>
      </c>
    </row>
    <row r="811" ht="15.75" customHeight="1">
      <c r="A811" s="227" t="str">
        <f t="shared" ref="A811:C811" si="796">#REF!</f>
        <v>#REF!</v>
      </c>
      <c r="B811" s="228" t="str">
        <f t="shared" si="796"/>
        <v>#REF!</v>
      </c>
      <c r="C811" s="228" t="str">
        <f t="shared" si="796"/>
        <v>#REF!</v>
      </c>
      <c r="D811" s="229" t="str">
        <f t="shared" si="4"/>
        <v>#REF!</v>
      </c>
    </row>
    <row r="812" ht="15.75" customHeight="1">
      <c r="A812" s="227" t="str">
        <f t="shared" ref="A812:C812" si="797">#REF!</f>
        <v>#REF!</v>
      </c>
      <c r="B812" s="228" t="str">
        <f t="shared" si="797"/>
        <v>#REF!</v>
      </c>
      <c r="C812" s="228" t="str">
        <f t="shared" si="797"/>
        <v>#REF!</v>
      </c>
      <c r="D812" s="229" t="str">
        <f t="shared" si="4"/>
        <v>#REF!</v>
      </c>
    </row>
    <row r="813" ht="15.75" customHeight="1">
      <c r="A813" s="227" t="str">
        <f t="shared" ref="A813:C813" si="798">#REF!</f>
        <v>#REF!</v>
      </c>
      <c r="B813" s="228" t="str">
        <f t="shared" si="798"/>
        <v>#REF!</v>
      </c>
      <c r="C813" s="228" t="str">
        <f t="shared" si="798"/>
        <v>#REF!</v>
      </c>
      <c r="D813" s="229" t="str">
        <f t="shared" si="4"/>
        <v>#REF!</v>
      </c>
    </row>
    <row r="814" ht="15.75" customHeight="1">
      <c r="A814" s="227" t="str">
        <f t="shared" ref="A814:C814" si="799">#REF!</f>
        <v>#REF!</v>
      </c>
      <c r="B814" s="228" t="str">
        <f t="shared" si="799"/>
        <v>#REF!</v>
      </c>
      <c r="C814" s="228" t="str">
        <f t="shared" si="799"/>
        <v>#REF!</v>
      </c>
      <c r="D814" s="229" t="str">
        <f t="shared" si="4"/>
        <v>#REF!</v>
      </c>
    </row>
    <row r="815" ht="15.75" customHeight="1">
      <c r="A815" s="227" t="str">
        <f>Seeds!AB681</f>
        <v>M3-G-11a-I-1</v>
      </c>
      <c r="B815" s="228" t="str">
        <f t="shared" ref="B815:C815" si="800">#REF!</f>
        <v>#REF!</v>
      </c>
      <c r="C815" s="228" t="str">
        <f t="shared" si="800"/>
        <v>#REF!</v>
      </c>
      <c r="D815" s="229" t="str">
        <f t="shared" si="4"/>
        <v>#REF!</v>
      </c>
    </row>
    <row r="816" ht="15.75" customHeight="1">
      <c r="A816" s="227" t="str">
        <f>Seeds!AB682</f>
        <v>M3-G-11a-I-2</v>
      </c>
      <c r="B816" s="228" t="str">
        <f t="shared" ref="B816:C816" si="801">#REF!</f>
        <v>#REF!</v>
      </c>
      <c r="C816" s="228" t="str">
        <f t="shared" si="801"/>
        <v>#REF!</v>
      </c>
      <c r="D816" s="229" t="str">
        <f t="shared" si="4"/>
        <v>#REF!</v>
      </c>
    </row>
    <row r="817" ht="15.75" customHeight="1">
      <c r="A817" s="227" t="str">
        <f>Seeds!AB683</f>
        <v>M3-G-11a-E-1</v>
      </c>
      <c r="B817" s="228" t="str">
        <f t="shared" ref="B817:C817" si="802">#REF!</f>
        <v>#REF!</v>
      </c>
      <c r="C817" s="228" t="str">
        <f t="shared" si="802"/>
        <v>#REF!</v>
      </c>
      <c r="D817" s="229" t="str">
        <f t="shared" si="4"/>
        <v>#REF!</v>
      </c>
    </row>
    <row r="818" ht="15.75" customHeight="1">
      <c r="A818" s="227" t="str">
        <f>Seeds!AB684</f>
        <v>M3-G-11a-E-2</v>
      </c>
      <c r="B818" s="228" t="str">
        <f t="shared" ref="B818:C818" si="803">#REF!</f>
        <v>#REF!</v>
      </c>
      <c r="C818" s="228" t="str">
        <f t="shared" si="803"/>
        <v>#REF!</v>
      </c>
      <c r="D818" s="229" t="str">
        <f t="shared" si="4"/>
        <v>#REF!</v>
      </c>
    </row>
    <row r="819" ht="15.75" customHeight="1">
      <c r="A819" s="227" t="str">
        <f>Seeds!AB685</f>
        <v>M3-G-11a-A-1</v>
      </c>
      <c r="B819" s="228" t="str">
        <f t="shared" ref="B819:C819" si="804">#REF!</f>
        <v>#REF!</v>
      </c>
      <c r="C819" s="228" t="str">
        <f t="shared" si="804"/>
        <v>#REF!</v>
      </c>
      <c r="D819" s="229" t="str">
        <f t="shared" si="4"/>
        <v>#REF!</v>
      </c>
    </row>
    <row r="820" ht="15.75" customHeight="1">
      <c r="A820" s="227" t="str">
        <f>Seeds!AB686</f>
        <v>M3-G-11a-A-2</v>
      </c>
      <c r="B820" s="228" t="str">
        <f t="shared" ref="B820:C820" si="805">#REF!</f>
        <v>#REF!</v>
      </c>
      <c r="C820" s="228" t="str">
        <f t="shared" si="805"/>
        <v>#REF!</v>
      </c>
      <c r="D820" s="229" t="str">
        <f t="shared" si="4"/>
        <v>#REF!</v>
      </c>
    </row>
    <row r="821" ht="15.75" customHeight="1">
      <c r="A821" s="227" t="str">
        <f>Seeds!AB687</f>
        <v>M3-G-11a-A-3</v>
      </c>
      <c r="B821" s="228" t="str">
        <f t="shared" ref="B821:C821" si="806">#REF!</f>
        <v>#REF!</v>
      </c>
      <c r="C821" s="228" t="str">
        <f t="shared" si="806"/>
        <v>#REF!</v>
      </c>
      <c r="D821" s="229" t="str">
        <f t="shared" si="4"/>
        <v>#REF!</v>
      </c>
    </row>
    <row r="822" ht="15.75" customHeight="1">
      <c r="A822" s="227" t="str">
        <f t="shared" ref="A822:C822" si="807">#REF!</f>
        <v>#REF!</v>
      </c>
      <c r="B822" s="228" t="str">
        <f t="shared" si="807"/>
        <v>#REF!</v>
      </c>
      <c r="C822" s="228" t="str">
        <f t="shared" si="807"/>
        <v>#REF!</v>
      </c>
      <c r="D822" s="229" t="str">
        <f t="shared" si="4"/>
        <v>#REF!</v>
      </c>
    </row>
    <row r="823" ht="15.75" customHeight="1">
      <c r="A823" s="227" t="str">
        <f t="shared" ref="A823:C823" si="808">#REF!</f>
        <v>#REF!</v>
      </c>
      <c r="B823" s="228" t="str">
        <f t="shared" si="808"/>
        <v>#REF!</v>
      </c>
      <c r="C823" s="228" t="str">
        <f t="shared" si="808"/>
        <v>#REF!</v>
      </c>
      <c r="D823" s="229" t="str">
        <f t="shared" si="4"/>
        <v>#REF!</v>
      </c>
    </row>
    <row r="824" ht="15.75" customHeight="1">
      <c r="A824" s="227" t="str">
        <f t="shared" ref="A824:C824" si="809">#REF!</f>
        <v>#REF!</v>
      </c>
      <c r="B824" s="228" t="str">
        <f t="shared" si="809"/>
        <v>#REF!</v>
      </c>
      <c r="C824" s="228" t="str">
        <f t="shared" si="809"/>
        <v>#REF!</v>
      </c>
      <c r="D824" s="229" t="str">
        <f t="shared" si="4"/>
        <v>#REF!</v>
      </c>
    </row>
    <row r="825" ht="15.75" customHeight="1">
      <c r="A825" s="227" t="str">
        <f t="shared" ref="A825:C825" si="810">#REF!</f>
        <v>#REF!</v>
      </c>
      <c r="B825" s="228" t="str">
        <f t="shared" si="810"/>
        <v>#REF!</v>
      </c>
      <c r="C825" s="228" t="str">
        <f t="shared" si="810"/>
        <v>#REF!</v>
      </c>
      <c r="D825" s="229" t="str">
        <f t="shared" si="4"/>
        <v>#REF!</v>
      </c>
    </row>
    <row r="826" ht="15.75" customHeight="1">
      <c r="A826" s="227" t="str">
        <f t="shared" ref="A826:C826" si="811">#REF!</f>
        <v>#REF!</v>
      </c>
      <c r="B826" s="228" t="str">
        <f t="shared" si="811"/>
        <v>#REF!</v>
      </c>
      <c r="C826" s="228" t="str">
        <f t="shared" si="811"/>
        <v>#REF!</v>
      </c>
      <c r="D826" s="229" t="str">
        <f t="shared" si="4"/>
        <v>#REF!</v>
      </c>
    </row>
    <row r="827" ht="15.75" customHeight="1">
      <c r="A827" s="227" t="str">
        <f t="shared" ref="A827:C827" si="812">#REF!</f>
        <v>#REF!</v>
      </c>
      <c r="B827" s="228" t="str">
        <f t="shared" si="812"/>
        <v>#REF!</v>
      </c>
      <c r="C827" s="228" t="str">
        <f t="shared" si="812"/>
        <v>#REF!</v>
      </c>
      <c r="D827" s="229" t="str">
        <f t="shared" si="4"/>
        <v>#REF!</v>
      </c>
    </row>
    <row r="828" ht="15.75" customHeight="1">
      <c r="A828" s="227" t="str">
        <f>Seeds!AB688</f>
        <v>M3-G-12a-I-1</v>
      </c>
      <c r="B828" s="228" t="str">
        <f t="shared" ref="B828:C828" si="813">#REF!</f>
        <v>#REF!</v>
      </c>
      <c r="C828" s="228" t="str">
        <f t="shared" si="813"/>
        <v>#REF!</v>
      </c>
      <c r="D828" s="229" t="str">
        <f t="shared" si="4"/>
        <v>#REF!</v>
      </c>
    </row>
    <row r="829" ht="15.75" customHeight="1">
      <c r="A829" s="227" t="str">
        <f>Seeds!AB689</f>
        <v>M3-G-12a-E-1</v>
      </c>
      <c r="B829" s="228" t="str">
        <f t="shared" ref="B829:C829" si="814">#REF!</f>
        <v>#REF!</v>
      </c>
      <c r="C829" s="228" t="str">
        <f t="shared" si="814"/>
        <v>#REF!</v>
      </c>
      <c r="D829" s="229" t="str">
        <f t="shared" si="4"/>
        <v>#REF!</v>
      </c>
    </row>
    <row r="830" ht="15.75" customHeight="1">
      <c r="A830" s="227" t="str">
        <f>Seeds!AB690</f>
        <v>M3-G-12a-E-2</v>
      </c>
      <c r="B830" s="228" t="str">
        <f t="shared" ref="B830:C830" si="815">#REF!</f>
        <v>#REF!</v>
      </c>
      <c r="C830" s="228" t="str">
        <f t="shared" si="815"/>
        <v>#REF!</v>
      </c>
      <c r="D830" s="229" t="str">
        <f t="shared" si="4"/>
        <v>#REF!</v>
      </c>
    </row>
    <row r="831" ht="15.75" customHeight="1">
      <c r="A831" s="227" t="str">
        <f>Seeds!AB691</f>
        <v>M3-G-12a-E-3</v>
      </c>
      <c r="B831" s="228" t="str">
        <f t="shared" ref="B831:C831" si="816">#REF!</f>
        <v>#REF!</v>
      </c>
      <c r="C831" s="228" t="str">
        <f t="shared" si="816"/>
        <v>#REF!</v>
      </c>
      <c r="D831" s="229" t="str">
        <f t="shared" si="4"/>
        <v>#REF!</v>
      </c>
    </row>
    <row r="832" ht="15.75" customHeight="1">
      <c r="A832" s="227" t="str">
        <f>Seeds!AB692</f>
        <v>M3-G-12a-E-4</v>
      </c>
      <c r="B832" s="228" t="str">
        <f t="shared" ref="B832:C832" si="817">#REF!</f>
        <v>#REF!</v>
      </c>
      <c r="C832" s="228" t="str">
        <f t="shared" si="817"/>
        <v>#REF!</v>
      </c>
      <c r="D832" s="229" t="str">
        <f t="shared" si="4"/>
        <v>#REF!</v>
      </c>
    </row>
    <row r="833" ht="15.75" customHeight="1">
      <c r="A833" s="227" t="str">
        <f>Seeds!AB693</f>
        <v>M3-G-17a-I-1</v>
      </c>
      <c r="B833" s="228" t="str">
        <f t="shared" ref="B833:C833" si="818">#REF!</f>
        <v>#REF!</v>
      </c>
      <c r="C833" s="228" t="str">
        <f t="shared" si="818"/>
        <v>#REF!</v>
      </c>
      <c r="D833" s="229" t="str">
        <f t="shared" si="4"/>
        <v>#REF!</v>
      </c>
    </row>
    <row r="834" ht="15.75" customHeight="1">
      <c r="A834" s="227" t="str">
        <f>Seeds!AB694</f>
        <v>M3-G-17a-E-1</v>
      </c>
      <c r="B834" s="228" t="str">
        <f t="shared" ref="B834:C834" si="819">#REF!</f>
        <v>#REF!</v>
      </c>
      <c r="C834" s="228" t="str">
        <f t="shared" si="819"/>
        <v>#REF!</v>
      </c>
      <c r="D834" s="229" t="str">
        <f t="shared" si="4"/>
        <v>#REF!</v>
      </c>
    </row>
    <row r="835" ht="15.75" customHeight="1">
      <c r="A835" s="227" t="str">
        <f>Seeds!AB695</f>
        <v>M3-G-17a-E-2</v>
      </c>
      <c r="B835" s="228" t="str">
        <f t="shared" ref="B835:C835" si="820">#REF!</f>
        <v>#REF!</v>
      </c>
      <c r="C835" s="228" t="str">
        <f t="shared" si="820"/>
        <v>#REF!</v>
      </c>
      <c r="D835" s="229" t="str">
        <f t="shared" si="4"/>
        <v>#REF!</v>
      </c>
    </row>
    <row r="836" ht="15.75" customHeight="1">
      <c r="A836" s="227" t="str">
        <f>Seeds!AB696</f>
        <v>M3-G-17a-A-1</v>
      </c>
      <c r="B836" s="228" t="str">
        <f t="shared" ref="B836:C836" si="821">#REF!</f>
        <v>#REF!</v>
      </c>
      <c r="C836" s="228" t="str">
        <f t="shared" si="821"/>
        <v>#REF!</v>
      </c>
      <c r="D836" s="229" t="str">
        <f t="shared" si="4"/>
        <v>#REF!</v>
      </c>
    </row>
    <row r="837" ht="15.75" customHeight="1">
      <c r="A837" s="227" t="str">
        <f>Seeds!AB697</f>
        <v>M3-G-17a-A-2</v>
      </c>
      <c r="B837" s="228" t="str">
        <f t="shared" ref="B837:C837" si="822">#REF!</f>
        <v>#REF!</v>
      </c>
      <c r="C837" s="228" t="str">
        <f t="shared" si="822"/>
        <v>#REF!</v>
      </c>
      <c r="D837" s="229" t="str">
        <f t="shared" si="4"/>
        <v>#REF!</v>
      </c>
    </row>
    <row r="838" ht="15.75" customHeight="1">
      <c r="A838" s="227" t="str">
        <f t="shared" ref="A838:C838" si="823">#REF!</f>
        <v>#REF!</v>
      </c>
      <c r="B838" s="228" t="str">
        <f t="shared" si="823"/>
        <v>#REF!</v>
      </c>
      <c r="C838" s="228" t="str">
        <f t="shared" si="823"/>
        <v>#REF!</v>
      </c>
      <c r="D838" s="229" t="str">
        <f t="shared" si="4"/>
        <v>#REF!</v>
      </c>
    </row>
    <row r="839" ht="15.75" customHeight="1">
      <c r="A839" s="227" t="str">
        <f t="shared" ref="A839:C839" si="824">#REF!</f>
        <v>#REF!</v>
      </c>
      <c r="B839" s="228" t="str">
        <f t="shared" si="824"/>
        <v>#REF!</v>
      </c>
      <c r="C839" s="228" t="str">
        <f t="shared" si="824"/>
        <v>#REF!</v>
      </c>
      <c r="D839" s="229" t="str">
        <f t="shared" si="4"/>
        <v>#REF!</v>
      </c>
    </row>
    <row r="840" ht="15.75" customHeight="1">
      <c r="A840" s="227" t="str">
        <f t="shared" ref="A840:C840" si="825">#REF!</f>
        <v>#REF!</v>
      </c>
      <c r="B840" s="228" t="str">
        <f t="shared" si="825"/>
        <v>#REF!</v>
      </c>
      <c r="C840" s="228" t="str">
        <f t="shared" si="825"/>
        <v>#REF!</v>
      </c>
      <c r="D840" s="229" t="str">
        <f t="shared" si="4"/>
        <v>#REF!</v>
      </c>
    </row>
    <row r="841" ht="15.75" customHeight="1">
      <c r="A841" s="227" t="str">
        <f t="shared" ref="A841:C841" si="826">#REF!</f>
        <v>#REF!</v>
      </c>
      <c r="B841" s="228" t="str">
        <f t="shared" si="826"/>
        <v>#REF!</v>
      </c>
      <c r="C841" s="228" t="str">
        <f t="shared" si="826"/>
        <v>#REF!</v>
      </c>
      <c r="D841" s="229" t="str">
        <f t="shared" si="4"/>
        <v>#REF!</v>
      </c>
    </row>
    <row r="842" ht="15.75" customHeight="1">
      <c r="A842" s="227" t="str">
        <f t="shared" ref="A842:C842" si="827">#REF!</f>
        <v>#REF!</v>
      </c>
      <c r="B842" s="228" t="str">
        <f t="shared" si="827"/>
        <v>#REF!</v>
      </c>
      <c r="C842" s="228" t="str">
        <f t="shared" si="827"/>
        <v>#REF!</v>
      </c>
      <c r="D842" s="229" t="str">
        <f t="shared" si="4"/>
        <v>#REF!</v>
      </c>
    </row>
    <row r="843" ht="15.75" customHeight="1">
      <c r="A843" s="227" t="str">
        <f t="shared" ref="A843:C843" si="828">#REF!</f>
        <v>#REF!</v>
      </c>
      <c r="B843" s="228" t="str">
        <f t="shared" si="828"/>
        <v>#REF!</v>
      </c>
      <c r="C843" s="228" t="str">
        <f t="shared" si="828"/>
        <v>#REF!</v>
      </c>
      <c r="D843" s="229" t="str">
        <f t="shared" si="4"/>
        <v>#REF!</v>
      </c>
    </row>
    <row r="844" ht="15.75" customHeight="1">
      <c r="A844" s="227" t="str">
        <f t="shared" ref="A844:C844" si="829">#REF!</f>
        <v>#REF!</v>
      </c>
      <c r="B844" s="228" t="str">
        <f t="shared" si="829"/>
        <v>#REF!</v>
      </c>
      <c r="C844" s="228" t="str">
        <f t="shared" si="829"/>
        <v>#REF!</v>
      </c>
      <c r="D844" s="229" t="str">
        <f t="shared" si="4"/>
        <v>#REF!</v>
      </c>
    </row>
    <row r="845" ht="15.75" customHeight="1">
      <c r="A845" s="227" t="str">
        <f t="shared" ref="A845:C845" si="830">#REF!</f>
        <v>#REF!</v>
      </c>
      <c r="B845" s="228" t="str">
        <f t="shared" si="830"/>
        <v>#REF!</v>
      </c>
      <c r="C845" s="228" t="str">
        <f t="shared" si="830"/>
        <v>#REF!</v>
      </c>
      <c r="D845" s="229" t="str">
        <f t="shared" si="4"/>
        <v>#REF!</v>
      </c>
    </row>
    <row r="846" ht="15.75" customHeight="1">
      <c r="A846" s="227" t="str">
        <f t="shared" ref="A846:C846" si="831">#REF!</f>
        <v>#REF!</v>
      </c>
      <c r="B846" s="228" t="str">
        <f t="shared" si="831"/>
        <v>#REF!</v>
      </c>
      <c r="C846" s="228" t="str">
        <f t="shared" si="831"/>
        <v>#REF!</v>
      </c>
      <c r="D846" s="229" t="str">
        <f t="shared" si="4"/>
        <v>#REF!</v>
      </c>
    </row>
    <row r="847" ht="15.75" customHeight="1">
      <c r="A847" s="227" t="str">
        <f t="shared" ref="A847:C847" si="832">#REF!</f>
        <v>#REF!</v>
      </c>
      <c r="B847" s="228" t="str">
        <f t="shared" si="832"/>
        <v>#REF!</v>
      </c>
      <c r="C847" s="228" t="str">
        <f t="shared" si="832"/>
        <v>#REF!</v>
      </c>
      <c r="D847" s="229" t="str">
        <f t="shared" si="4"/>
        <v>#REF!</v>
      </c>
    </row>
    <row r="848" ht="15.75" customHeight="1">
      <c r="A848" s="227" t="str">
        <f t="shared" ref="A848:C848" si="833">#REF!</f>
        <v>#REF!</v>
      </c>
      <c r="B848" s="228" t="str">
        <f t="shared" si="833"/>
        <v>#REF!</v>
      </c>
      <c r="C848" s="228" t="str">
        <f t="shared" si="833"/>
        <v>#REF!</v>
      </c>
      <c r="D848" s="229" t="str">
        <f t="shared" si="4"/>
        <v>#REF!</v>
      </c>
    </row>
    <row r="849" ht="15.75" customHeight="1">
      <c r="A849" s="227" t="str">
        <f t="shared" ref="A849:C849" si="834">#REF!</f>
        <v>#REF!</v>
      </c>
      <c r="B849" s="228" t="str">
        <f t="shared" si="834"/>
        <v>#REF!</v>
      </c>
      <c r="C849" s="228" t="str">
        <f t="shared" si="834"/>
        <v>#REF!</v>
      </c>
      <c r="D849" s="229" t="str">
        <f t="shared" si="4"/>
        <v>#REF!</v>
      </c>
    </row>
    <row r="850" ht="15.75" customHeight="1">
      <c r="A850" s="227" t="str">
        <f t="shared" ref="A850:C850" si="835">#REF!</f>
        <v>#REF!</v>
      </c>
      <c r="B850" s="228" t="str">
        <f t="shared" si="835"/>
        <v>#REF!</v>
      </c>
      <c r="C850" s="228" t="str">
        <f t="shared" si="835"/>
        <v>#REF!</v>
      </c>
      <c r="D850" s="229" t="str">
        <f t="shared" si="4"/>
        <v>#REF!</v>
      </c>
    </row>
    <row r="851" ht="15.75" customHeight="1">
      <c r="A851" s="227" t="str">
        <f t="shared" ref="A851:C851" si="836">#REF!</f>
        <v>#REF!</v>
      </c>
      <c r="B851" s="228" t="str">
        <f t="shared" si="836"/>
        <v>#REF!</v>
      </c>
      <c r="C851" s="228" t="str">
        <f t="shared" si="836"/>
        <v>#REF!</v>
      </c>
      <c r="D851" s="229" t="str">
        <f t="shared" si="4"/>
        <v>#REF!</v>
      </c>
    </row>
    <row r="852" ht="15.75" customHeight="1">
      <c r="A852" s="227" t="str">
        <f t="shared" ref="A852:C852" si="837">#REF!</f>
        <v>#REF!</v>
      </c>
      <c r="B852" s="228" t="str">
        <f t="shared" si="837"/>
        <v>#REF!</v>
      </c>
      <c r="C852" s="228" t="str">
        <f t="shared" si="837"/>
        <v>#REF!</v>
      </c>
      <c r="D852" s="229" t="str">
        <f t="shared" si="4"/>
        <v>#REF!</v>
      </c>
    </row>
    <row r="853" ht="15.75" customHeight="1">
      <c r="A853" s="227" t="str">
        <f t="shared" ref="A853:C853" si="838">#REF!</f>
        <v>#REF!</v>
      </c>
      <c r="B853" s="228" t="str">
        <f t="shared" si="838"/>
        <v>#REF!</v>
      </c>
      <c r="C853" s="228" t="str">
        <f t="shared" si="838"/>
        <v>#REF!</v>
      </c>
      <c r="D853" s="229" t="str">
        <f t="shared" si="4"/>
        <v>#REF!</v>
      </c>
    </row>
    <row r="854" ht="15.75" customHeight="1">
      <c r="A854" s="227" t="str">
        <f t="shared" ref="A854:C854" si="839">#REF!</f>
        <v>#REF!</v>
      </c>
      <c r="B854" s="228" t="str">
        <f t="shared" si="839"/>
        <v>#REF!</v>
      </c>
      <c r="C854" s="228" t="str">
        <f t="shared" si="839"/>
        <v>#REF!</v>
      </c>
      <c r="D854" s="229" t="str">
        <f t="shared" si="4"/>
        <v>#REF!</v>
      </c>
    </row>
    <row r="855" ht="15.75" customHeight="1">
      <c r="A855" s="227" t="str">
        <f t="shared" ref="A855:C855" si="840">#REF!</f>
        <v>#REF!</v>
      </c>
      <c r="B855" s="228" t="str">
        <f t="shared" si="840"/>
        <v>#REF!</v>
      </c>
      <c r="C855" s="228" t="str">
        <f t="shared" si="840"/>
        <v>#REF!</v>
      </c>
      <c r="D855" s="229" t="str">
        <f t="shared" si="4"/>
        <v>#REF!</v>
      </c>
    </row>
    <row r="856" ht="15.75" customHeight="1">
      <c r="A856" s="227" t="str">
        <f t="shared" ref="A856:C856" si="841">#REF!</f>
        <v>#REF!</v>
      </c>
      <c r="B856" s="228" t="str">
        <f t="shared" si="841"/>
        <v>#REF!</v>
      </c>
      <c r="C856" s="228" t="str">
        <f t="shared" si="841"/>
        <v>#REF!</v>
      </c>
      <c r="D856" s="229" t="str">
        <f t="shared" si="4"/>
        <v>#REF!</v>
      </c>
    </row>
    <row r="857" ht="15.75" customHeight="1">
      <c r="A857" s="227" t="str">
        <f t="shared" ref="A857:C857" si="842">#REF!</f>
        <v>#REF!</v>
      </c>
      <c r="B857" s="228" t="str">
        <f t="shared" si="842"/>
        <v>#REF!</v>
      </c>
      <c r="C857" s="228" t="str">
        <f t="shared" si="842"/>
        <v>#REF!</v>
      </c>
      <c r="D857" s="229" t="str">
        <f t="shared" si="4"/>
        <v>#REF!</v>
      </c>
    </row>
    <row r="858" ht="15.75" customHeight="1">
      <c r="A858" s="227" t="str">
        <f t="shared" ref="A858:C858" si="843">#REF!</f>
        <v>#REF!</v>
      </c>
      <c r="B858" s="228" t="str">
        <f t="shared" si="843"/>
        <v>#REF!</v>
      </c>
      <c r="C858" s="228" t="str">
        <f t="shared" si="843"/>
        <v>#REF!</v>
      </c>
      <c r="D858" s="229" t="str">
        <f t="shared" si="4"/>
        <v>#REF!</v>
      </c>
    </row>
    <row r="859" ht="15.75" customHeight="1">
      <c r="A859" s="227" t="str">
        <f t="shared" ref="A859:C859" si="844">#REF!</f>
        <v>#REF!</v>
      </c>
      <c r="B859" s="228" t="str">
        <f t="shared" si="844"/>
        <v>#REF!</v>
      </c>
      <c r="C859" s="228" t="str">
        <f t="shared" si="844"/>
        <v>#REF!</v>
      </c>
      <c r="D859" s="229" t="str">
        <f t="shared" si="4"/>
        <v>#REF!</v>
      </c>
    </row>
    <row r="860" ht="15.75" customHeight="1">
      <c r="A860" s="227" t="str">
        <f t="shared" ref="A860:C860" si="845">#REF!</f>
        <v>#REF!</v>
      </c>
      <c r="B860" s="228" t="str">
        <f t="shared" si="845"/>
        <v>#REF!</v>
      </c>
      <c r="C860" s="228" t="str">
        <f t="shared" si="845"/>
        <v>#REF!</v>
      </c>
      <c r="D860" s="229" t="str">
        <f t="shared" si="4"/>
        <v>#REF!</v>
      </c>
    </row>
    <row r="861" ht="15.75" customHeight="1">
      <c r="A861" s="227" t="str">
        <f t="shared" ref="A861:C861" si="846">#REF!</f>
        <v>#REF!</v>
      </c>
      <c r="B861" s="228" t="str">
        <f t="shared" si="846"/>
        <v>#REF!</v>
      </c>
      <c r="C861" s="228" t="str">
        <f t="shared" si="846"/>
        <v>#REF!</v>
      </c>
      <c r="D861" s="229" t="str">
        <f t="shared" si="4"/>
        <v>#REF!</v>
      </c>
    </row>
    <row r="862" ht="15.75" customHeight="1">
      <c r="A862" s="227" t="str">
        <f t="shared" ref="A862:C862" si="847">#REF!</f>
        <v>#REF!</v>
      </c>
      <c r="B862" s="228" t="str">
        <f t="shared" si="847"/>
        <v>#REF!</v>
      </c>
      <c r="C862" s="228" t="str">
        <f t="shared" si="847"/>
        <v>#REF!</v>
      </c>
      <c r="D862" s="229" t="str">
        <f t="shared" si="4"/>
        <v>#REF!</v>
      </c>
    </row>
    <row r="863" ht="15.75" customHeight="1">
      <c r="A863" s="227" t="str">
        <f t="shared" ref="A863:C863" si="848">#REF!</f>
        <v>#REF!</v>
      </c>
      <c r="B863" s="228" t="str">
        <f t="shared" si="848"/>
        <v>#REF!</v>
      </c>
      <c r="C863" s="228" t="str">
        <f t="shared" si="848"/>
        <v>#REF!</v>
      </c>
      <c r="D863" s="229" t="str">
        <f t="shared" si="4"/>
        <v>#REF!</v>
      </c>
    </row>
    <row r="864" ht="15.75" customHeight="1">
      <c r="A864" s="227" t="str">
        <f t="shared" ref="A864:C864" si="849">#REF!</f>
        <v>#REF!</v>
      </c>
      <c r="B864" s="228" t="str">
        <f t="shared" si="849"/>
        <v>#REF!</v>
      </c>
      <c r="C864" s="228" t="str">
        <f t="shared" si="849"/>
        <v>#REF!</v>
      </c>
      <c r="D864" s="229" t="str">
        <f t="shared" si="4"/>
        <v>#REF!</v>
      </c>
    </row>
    <row r="865" ht="15.75" customHeight="1">
      <c r="A865" s="227" t="str">
        <f t="shared" ref="A865:C865" si="850">#REF!</f>
        <v>#REF!</v>
      </c>
      <c r="B865" s="228" t="str">
        <f t="shared" si="850"/>
        <v>#REF!</v>
      </c>
      <c r="C865" s="228" t="str">
        <f t="shared" si="850"/>
        <v>#REF!</v>
      </c>
      <c r="D865" s="229" t="str">
        <f t="shared" si="4"/>
        <v>#REF!</v>
      </c>
    </row>
    <row r="866" ht="15.75" customHeight="1">
      <c r="A866" s="227" t="str">
        <f t="shared" ref="A866:C866" si="851">#REF!</f>
        <v>#REF!</v>
      </c>
      <c r="B866" s="228" t="str">
        <f t="shared" si="851"/>
        <v>#REF!</v>
      </c>
      <c r="C866" s="228" t="str">
        <f t="shared" si="851"/>
        <v>#REF!</v>
      </c>
      <c r="D866" s="229" t="str">
        <f t="shared" si="4"/>
        <v>#REF!</v>
      </c>
    </row>
    <row r="867" ht="15.75" customHeight="1">
      <c r="A867" s="227" t="str">
        <f t="shared" ref="A867:C867" si="852">#REF!</f>
        <v>#REF!</v>
      </c>
      <c r="B867" s="228" t="str">
        <f t="shared" si="852"/>
        <v>#REF!</v>
      </c>
      <c r="C867" s="228" t="str">
        <f t="shared" si="852"/>
        <v>#REF!</v>
      </c>
      <c r="D867" s="229" t="str">
        <f t="shared" si="4"/>
        <v>#REF!</v>
      </c>
    </row>
    <row r="868" ht="15.75" customHeight="1">
      <c r="A868" s="227" t="str">
        <f t="shared" ref="A868:C868" si="853">#REF!</f>
        <v>#REF!</v>
      </c>
      <c r="B868" s="228" t="str">
        <f t="shared" si="853"/>
        <v>#REF!</v>
      </c>
      <c r="C868" s="228" t="str">
        <f t="shared" si="853"/>
        <v>#REF!</v>
      </c>
      <c r="D868" s="229" t="str">
        <f t="shared" si="4"/>
        <v>#REF!</v>
      </c>
    </row>
    <row r="869" ht="15.75" customHeight="1">
      <c r="A869" s="227" t="str">
        <f t="shared" ref="A869:C869" si="854">#REF!</f>
        <v>#REF!</v>
      </c>
      <c r="B869" s="228" t="str">
        <f t="shared" si="854"/>
        <v>#REF!</v>
      </c>
      <c r="C869" s="228" t="str">
        <f t="shared" si="854"/>
        <v>#REF!</v>
      </c>
      <c r="D869" s="229" t="str">
        <f t="shared" si="4"/>
        <v>#REF!</v>
      </c>
    </row>
    <row r="870" ht="15.75" customHeight="1">
      <c r="A870" s="227" t="str">
        <f t="shared" ref="A870:C870" si="855">#REF!</f>
        <v>#REF!</v>
      </c>
      <c r="B870" s="228" t="str">
        <f t="shared" si="855"/>
        <v>#REF!</v>
      </c>
      <c r="C870" s="228" t="str">
        <f t="shared" si="855"/>
        <v>#REF!</v>
      </c>
      <c r="D870" s="229" t="str">
        <f t="shared" si="4"/>
        <v>#REF!</v>
      </c>
    </row>
    <row r="871" ht="15.75" customHeight="1">
      <c r="A871" s="227" t="str">
        <f>Seeds!AB698</f>
        <v>M3-EyP-3a-I-1</v>
      </c>
      <c r="B871" s="228" t="str">
        <f t="shared" ref="B871:C871" si="856">#REF!</f>
        <v>#REF!</v>
      </c>
      <c r="C871" s="228" t="str">
        <f t="shared" si="856"/>
        <v>#REF!</v>
      </c>
      <c r="D871" s="229" t="str">
        <f t="shared" si="4"/>
        <v>#REF!</v>
      </c>
    </row>
    <row r="872" ht="15.75" customHeight="1">
      <c r="A872" s="227" t="str">
        <f>Seeds!AB699</f>
        <v>M3-EyP-3a-I-2</v>
      </c>
      <c r="B872" s="228" t="str">
        <f t="shared" ref="B872:C872" si="857">#REF!</f>
        <v>#REF!</v>
      </c>
      <c r="C872" s="228" t="str">
        <f t="shared" si="857"/>
        <v>#REF!</v>
      </c>
      <c r="D872" s="229" t="str">
        <f t="shared" si="4"/>
        <v>#REF!</v>
      </c>
    </row>
    <row r="873" ht="15.75" customHeight="1">
      <c r="A873" s="227" t="str">
        <f>Seeds!AB700</f>
        <v>M3-EyP-3a-I-3</v>
      </c>
      <c r="B873" s="228" t="str">
        <f t="shared" ref="B873:C873" si="858">#REF!</f>
        <v>#REF!</v>
      </c>
      <c r="C873" s="228" t="str">
        <f t="shared" si="858"/>
        <v>#REF!</v>
      </c>
      <c r="D873" s="229" t="str">
        <f t="shared" si="4"/>
        <v>#REF!</v>
      </c>
    </row>
    <row r="874" ht="15.75" customHeight="1">
      <c r="A874" s="227" t="str">
        <f>Seeds!AB701</f>
        <v>M3-EyP-3a-E-1</v>
      </c>
      <c r="B874" s="228" t="str">
        <f t="shared" ref="B874:C874" si="859">#REF!</f>
        <v>#REF!</v>
      </c>
      <c r="C874" s="228" t="str">
        <f t="shared" si="859"/>
        <v>#REF!</v>
      </c>
      <c r="D874" s="229" t="str">
        <f t="shared" si="4"/>
        <v>#REF!</v>
      </c>
    </row>
    <row r="875" ht="15.75" customHeight="1">
      <c r="A875" s="227" t="str">
        <f>Seeds!AB702</f>
        <v>M3-EyP-3a-E-2</v>
      </c>
      <c r="B875" s="228" t="str">
        <f t="shared" ref="B875:C875" si="860">#REF!</f>
        <v>#REF!</v>
      </c>
      <c r="C875" s="228" t="str">
        <f t="shared" si="860"/>
        <v>#REF!</v>
      </c>
      <c r="D875" s="229" t="str">
        <f t="shared" si="4"/>
        <v>#REF!</v>
      </c>
    </row>
    <row r="876" ht="15.75" customHeight="1">
      <c r="A876" s="227" t="str">
        <f>Seeds!AB703</f>
        <v>M3-EyP-3a-E-3</v>
      </c>
      <c r="B876" s="228" t="str">
        <f t="shared" ref="B876:C876" si="861">#REF!</f>
        <v>#REF!</v>
      </c>
      <c r="C876" s="228" t="str">
        <f t="shared" si="861"/>
        <v>#REF!</v>
      </c>
      <c r="D876" s="229" t="str">
        <f t="shared" si="4"/>
        <v>#REF!</v>
      </c>
    </row>
    <row r="877" ht="15.75" customHeight="1">
      <c r="A877" s="227" t="str">
        <f t="shared" ref="A877:C877" si="862">#REF!</f>
        <v>#REF!</v>
      </c>
      <c r="B877" s="228" t="str">
        <f t="shared" si="862"/>
        <v>#REF!</v>
      </c>
      <c r="C877" s="228" t="str">
        <f t="shared" si="862"/>
        <v>#REF!</v>
      </c>
      <c r="D877" s="229" t="str">
        <f t="shared" si="4"/>
        <v>#REF!</v>
      </c>
    </row>
    <row r="878" ht="15.75" customHeight="1">
      <c r="A878" s="227" t="str">
        <f t="shared" ref="A878:C878" si="863">#REF!</f>
        <v>#REF!</v>
      </c>
      <c r="B878" s="228" t="str">
        <f t="shared" si="863"/>
        <v>#REF!</v>
      </c>
      <c r="C878" s="228" t="str">
        <f t="shared" si="863"/>
        <v>#REF!</v>
      </c>
      <c r="D878" s="229" t="str">
        <f t="shared" si="4"/>
        <v>#REF!</v>
      </c>
    </row>
    <row r="879" ht="15.75" customHeight="1">
      <c r="A879" s="227" t="str">
        <f t="shared" ref="A879:C879" si="864">#REF!</f>
        <v>#REF!</v>
      </c>
      <c r="B879" s="228" t="str">
        <f t="shared" si="864"/>
        <v>#REF!</v>
      </c>
      <c r="C879" s="228" t="str">
        <f t="shared" si="864"/>
        <v>#REF!</v>
      </c>
      <c r="D879" s="229" t="str">
        <f t="shared" si="4"/>
        <v>#REF!</v>
      </c>
    </row>
    <row r="880" ht="15.75" customHeight="1">
      <c r="A880" s="227" t="str">
        <f t="shared" ref="A880:C880" si="865">#REF!</f>
        <v>#REF!</v>
      </c>
      <c r="B880" s="228" t="str">
        <f t="shared" si="865"/>
        <v>#REF!</v>
      </c>
      <c r="C880" s="228" t="str">
        <f t="shared" si="865"/>
        <v>#REF!</v>
      </c>
      <c r="D880" s="229" t="str">
        <f t="shared" si="4"/>
        <v>#REF!</v>
      </c>
    </row>
    <row r="881" ht="15.75" customHeight="1">
      <c r="A881" s="227" t="str">
        <f t="shared" ref="A881:C881" si="866">#REF!</f>
        <v>#REF!</v>
      </c>
      <c r="B881" s="228" t="str">
        <f t="shared" si="866"/>
        <v>#REF!</v>
      </c>
      <c r="C881" s="228" t="str">
        <f t="shared" si="866"/>
        <v>#REF!</v>
      </c>
      <c r="D881" s="229" t="str">
        <f t="shared" si="4"/>
        <v>#REF!</v>
      </c>
    </row>
  </sheetData>
  <drawing r:id="rId1"/>
</worksheet>
</file>