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B836CC95_763F_45C4_834B_DB69ADC43435_.wvu.FilterData">'Seeds (no hacer)'!$A$1:$Y$52</definedName>
    <definedName hidden="1" localSheetId="0" name="Z_16FD64DC_5D45_4B3A_AB59_D1B26A016620_.wvu.FilterData">Seeds!$A$1:$AG$630</definedName>
    <definedName hidden="1" localSheetId="1" name="Z_16FD64DC_5D45_4B3A_AB59_D1B26A016620_.wvu.FilterData">'Seeds (no hacer)'!$A$1:$X$52</definedName>
    <definedName hidden="1" localSheetId="1" name="Z_BC059174_6183_4B7D_BD37_57183E8476EE_.wvu.FilterData">'Seeds (no hacer)'!$A$1:$Y$52</definedName>
    <definedName hidden="1" localSheetId="1" name="Z_6E68BBB9_FABD_48E7_BDAB_941DEDF25E42_.wvu.FilterData">'Seeds (no hacer)'!$A$1:$Y$52</definedName>
    <definedName hidden="1" localSheetId="0" name="Z_0CEEF862_A257_420A_853E_DB724B0A7F56_.wvu.FilterData">Seeds!$A$1:$AF$630</definedName>
    <definedName hidden="1" localSheetId="1" name="Z_0CEEF862_A257_420A_853E_DB724B0A7F56_.wvu.FilterData">'Seeds (no hacer)'!$B$1:$J$21</definedName>
    <definedName hidden="1" localSheetId="2" name="Z_0CEEF862_A257_420A_853E_DB724B0A7F56_.wvu.FilterData">'Imágenes'!$A$1:$N$443</definedName>
    <definedName hidden="1" localSheetId="1" name="Z_6B268345_741A_49E1_B3EA_F1D69EAEA9AA_.wvu.FilterData">'Seeds (no hacer)'!$A$1:$AA$52</definedName>
    <definedName hidden="1" localSheetId="1" name="Z_00C0981F_C0D1_467F_A4E5_ABD1DBD70AF6_.wvu.FilterData">'Seeds (no hacer)'!$A$1:$Y$52</definedName>
    <definedName hidden="1" localSheetId="0" name="Z_DCD1BE7F_17A4_40FB_B101_6F00F111725D_.wvu.FilterData">Seeds!$A$1:$AG$630</definedName>
    <definedName hidden="1" localSheetId="0" name="Z_2FEB8536_792D_47EF_B898_54BB6B9CC966_.wvu.FilterData">Seeds!$A$1:$AG$630</definedName>
    <definedName hidden="1" localSheetId="1" name="Z_2FEB8536_792D_47EF_B898_54BB6B9CC966_.wvu.FilterData">'Seeds (no hacer)'!$A$1:$Y$52</definedName>
    <definedName hidden="1" localSheetId="0" name="Z_3FA448D9_1716_4CEB_868F_878BFE1A7C70_.wvu.FilterData">Seeds!$A$1:$AG$630</definedName>
    <definedName hidden="1" localSheetId="1" name="Z_3FA448D9_1716_4CEB_868F_878BFE1A7C70_.wvu.FilterData">'Seeds (no hacer)'!$A$1:$W$38</definedName>
    <definedName hidden="1" localSheetId="0" name="Z_8C7786DF_5B02_4F89_8CB1_915C0CEAF182_.wvu.FilterData">Seeds!$D$1:$D$630</definedName>
    <definedName hidden="1" localSheetId="1" name="Z_62682E0F_1163_4190_A243_8731142FD7C2_.wvu.FilterData">'Seeds (no hacer)'!$A$1:$Y$52</definedName>
    <definedName hidden="1" localSheetId="0" name="Z_EC57E4CF_2E2D_426D_8580_17643C9A5065_.wvu.FilterData">Seeds!$A$1:$AF$630</definedName>
    <definedName hidden="1" localSheetId="1" name="Z_B498C4B7_3637_4C91_ABD6_445947D1A080_.wvu.FilterData">'Seeds (no hacer)'!$A$1:$Y$52</definedName>
    <definedName hidden="1" localSheetId="0" name="Z_B0421C06_2E4A_4A96_9883_0DC1CC73619D_.wvu.FilterData">Seeds!$A$1:$AG$630</definedName>
    <definedName hidden="1" localSheetId="1" name="Z_B0421C06_2E4A_4A96_9883_0DC1CC73619D_.wvu.FilterData">'Seeds (no hacer)'!$A$1:$Y$52</definedName>
    <definedName hidden="1" localSheetId="0" name="Z_F528D0FF_2BC6_4B8F_BD27_E2701AD191C5_.wvu.FilterData">Seeds!$A$1:$AG$630</definedName>
    <definedName hidden="1" localSheetId="1" name="Z_F528D0FF_2BC6_4B8F_BD27_E2701AD191C5_.wvu.FilterData">'Seeds (no hacer)'!$A$1:$Y$52</definedName>
    <definedName hidden="1" localSheetId="1" name="Z_2D5FC8B0_0D05_46DB_9389_9E0D1F265D3D_.wvu.FilterData">'Seeds (no hacer)'!$A$1:$Y$52</definedName>
    <definedName hidden="1" localSheetId="1" name="Z_BD4E52E8_F29C_45E5_879A_CED8FD6520F1_.wvu.FilterData">'Seeds (no hacer)'!$A$1:$AA$52</definedName>
    <definedName hidden="1" localSheetId="1" name="Z_6087686D_6D00_4A35_921B_57C117CBA69D_.wvu.FilterData">'Seeds (no hacer)'!$A$1:$Y$52</definedName>
    <definedName hidden="1" localSheetId="1" name="Z_34C3090C_DF47_4864_BA32_A65BE18F9F32_.wvu.FilterData">'Seeds (no hacer)'!$A$1:$Y$52</definedName>
    <definedName hidden="1" localSheetId="1" name="Z_CCFEE44A_40EF_49C2_B481_70B161001836_.wvu.FilterData">'Seeds (no hacer)'!$A$1:$Y$52</definedName>
    <definedName hidden="1" localSheetId="1" name="Z_92B86A21_4069_49E9_9F74_68A6A56D8860_.wvu.FilterData">'Seeds (no hacer)'!$A$1:$Y$52</definedName>
    <definedName hidden="1" localSheetId="0" name="Z_6AB26D0E_7A60_4672_81BE_C087EB86567B_.wvu.FilterData">Seeds!$A$1:$AG$630</definedName>
    <definedName hidden="1" localSheetId="1" name="Z_6AB26D0E_7A60_4672_81BE_C087EB86567B_.wvu.FilterData">'Seeds (no hacer)'!$J$1:$J$21</definedName>
    <definedName hidden="1" localSheetId="0" name="Z_F1C4F348_D794_427C_8AD7_401BC6BA18FA_.wvu.FilterData">Seeds!$A$1:$AG$630</definedName>
    <definedName hidden="1" localSheetId="1" name="Z_0BC5223E_1B09_497F_9095_903150A08C91_.wvu.FilterData">'Seeds (no hacer)'!$A$1:$Y$52</definedName>
    <definedName hidden="1" localSheetId="0" name="Z_B9FA71A0_3AD3_4717_A659_B74C5CA4BB0A_.wvu.FilterData">Seeds!$A$1:$AG$630</definedName>
    <definedName hidden="1" localSheetId="1" name="Z_B9FA71A0_3AD3_4717_A659_B74C5CA4BB0A_.wvu.FilterData">'Seeds (no hacer)'!$J$1:$J$21</definedName>
    <definedName hidden="1" localSheetId="1" name="Z_D898D3C7_C4A6_4D84_8F2F_1F45B6C7C8C1_.wvu.FilterData">'Seeds (no hacer)'!$A$1:$Y$52</definedName>
    <definedName hidden="1" localSheetId="1" name="Z_BB5A65B4_FBA5_4153_AC7A_6C2A8D0D381A_.wvu.FilterData">'Seeds (no hacer)'!$A$1:$Y$52</definedName>
    <definedName hidden="1" localSheetId="1" name="Z_0CCB7800_D68B_4D7B_9F54_0CD0B9B319C8_.wvu.FilterData">'Seeds (no hacer)'!$A$1:$Y$52</definedName>
    <definedName hidden="1" localSheetId="1" name="Z_E7EB23B4_9D2D_4A6A_A01C_958971CA1BCB_.wvu.FilterData">'Seeds (no hacer)'!$A$1:$Y$52</definedName>
    <definedName hidden="1" localSheetId="1" name="Z_A8AC96F7_4059_42CA_84BB_D052BF6573EF_.wvu.FilterData">'Seeds (no hacer)'!$A$1:$Y$52</definedName>
    <definedName hidden="1" localSheetId="1" name="Z_DC3F3B2F_DE00_4E77_9591_9F9C6C3E766E_.wvu.FilterData">'Seeds (no hacer)'!$A$1:$Y$52</definedName>
    <definedName hidden="1" localSheetId="1" name="Z_B2A1F102_8D7B_4DD6_B002_412102883613_.wvu.FilterData">'Seeds (no hacer)'!$A$1:$Y$52</definedName>
    <definedName hidden="1" localSheetId="1" name="Z_CDDD7A7E_3DC3_4EF7_8702_72523A0B04DF_.wvu.FilterData">'Seeds (no hacer)'!$A$1:$AA$52</definedName>
    <definedName hidden="1" localSheetId="0" name="Z_6A7A452F_6B99_470E_918A_29A1C5E084A6_.wvu.FilterData">Seeds!$A$1:$AG$625</definedName>
    <definedName hidden="1" localSheetId="1" name="Z_338994EA_12EB_4368_9850_4FC553167251_.wvu.FilterData">'Seeds (no hacer)'!$A$1:$AA$52</definedName>
    <definedName hidden="1" localSheetId="0" name="Z_09799F82_C2AE_4899_9EC3_76C36A513593_.wvu.FilterData">Seeds!$A$1:$AG$630</definedName>
    <definedName hidden="1" localSheetId="1" name="Z_09799F82_C2AE_4899_9EC3_76C36A513593_.wvu.FilterData">'Seeds (no hacer)'!$A$1:$Y$52</definedName>
    <definedName hidden="1" localSheetId="0" name="Z_6EF7B296_AD15_4CE2_BB5A_457E05F9D784_.wvu.FilterData">Seeds!$A$1:$AG$630</definedName>
    <definedName hidden="1" localSheetId="0" name="Z_E602CF40_49EF_42DB_8DAB_2A550395BB4E_.wvu.FilterData">Seeds!$A$1:$AG$630</definedName>
    <definedName hidden="1" localSheetId="1" name="Z_E602CF40_49EF_42DB_8DAB_2A550395BB4E_.wvu.FilterData">'Seeds (no hacer)'!$A$1:$Y$52</definedName>
    <definedName hidden="1" localSheetId="0" name="Z_508094CA_3715_4599_882E_1193F7CA2C75_.wvu.FilterData">Seeds!$A$1:$AF$630</definedName>
    <definedName hidden="1" localSheetId="0" name="Z_80E376BF_9413_4655_9D28_2A8E2031FBB5_.wvu.FilterData">Seeds!$A$1:$AG$630</definedName>
    <definedName hidden="1" localSheetId="1" name="Z_80E376BF_9413_4655_9D28_2A8E2031FBB5_.wvu.FilterData">'Seeds (no hacer)'!$B$1:$P$52</definedName>
    <definedName hidden="1" localSheetId="1" name="Z_A6F70C71_1CC6_4333_9E7D_241DF27D7C1E_.wvu.FilterData">'Seeds (no hacer)'!$A$1:$Y$52</definedName>
    <definedName hidden="1" localSheetId="1" name="Z_4FEC05BA_B79F_4825_B027_9A771ABA8EA1_.wvu.FilterData">'Seeds (no hacer)'!$A$1:$Y$52</definedName>
    <definedName hidden="1" localSheetId="0" name="Z_5E1B8274_3D43_42F1_BABE_3E42AE44028A_.wvu.FilterData">Seeds!$A$1:$AF$630</definedName>
    <definedName hidden="1" localSheetId="0" name="Z_3C880807_6A85_49CD_BB65_20F452B723A8_.wvu.FilterData">Seeds!$A$1:$AG$625</definedName>
    <definedName hidden="1" localSheetId="1" name="Z_3C880807_6A85_49CD_BB65_20F452B723A8_.wvu.FilterData">'Seeds (no hacer)'!$A$1:$Y$52</definedName>
    <definedName hidden="1" localSheetId="1" name="Z_B6FD0DFC_DC11_4202_B974_7A94C9E2D503_.wvu.FilterData">'Seeds (no hacer)'!$A$1:$AA$52</definedName>
    <definedName hidden="1" localSheetId="0" name="Z_DBABD898_BDF9_4872_BE1B_9C6B28E57528_.wvu.FilterData">Seeds!$AA$538:$AA$630</definedName>
    <definedName hidden="1" localSheetId="1" name="Z_DBABD898_BDF9_4872_BE1B_9C6B28E57528_.wvu.FilterData">'Seeds (no hacer)'!$A$1:$Y$52</definedName>
    <definedName hidden="1" localSheetId="1" name="Z_CFB58613_35BC_40BB_89CE_924C64981DC6_.wvu.FilterData">'Seeds (no hacer)'!$D$1:$D$54</definedName>
    <definedName hidden="1" localSheetId="0" name="Z_D8236BE2_F8B2_41F6_A185_26EA5CEE128C_.wvu.FilterData">Seeds!$A$1:$AG$630</definedName>
    <definedName hidden="1" localSheetId="1" name="Z_00475A25_C16B_46AB_BC3B_6532C549E0CA_.wvu.FilterData">'Seeds (no hacer)'!$A$1:$Y$52</definedName>
    <definedName hidden="1" localSheetId="0" name="Z_0719CCFF_E65E_42EE_900C_27D828E4C0F8_.wvu.FilterData">Seeds!$A$1:$AG$630</definedName>
    <definedName hidden="1" localSheetId="1" name="Z_0719CCFF_E65E_42EE_900C_27D828E4C0F8_.wvu.FilterData">'Seeds (no hacer)'!$A$1:$Y$52</definedName>
    <definedName hidden="1" localSheetId="0" name="Z_95818FD7_AE45_4461_83CE_BF03C873518F_.wvu.FilterData">Seeds!$A$1:$AF$630</definedName>
    <definedName hidden="1" localSheetId="1" name="Z_EE68BBE8_F143_4393_9C88_14B49C9D1494_.wvu.FilterData">'Seeds (no hacer)'!$A$1:$Y$52</definedName>
    <definedName hidden="1" localSheetId="1" name="Z_BA7AF3C4_A563_49C4_8478_B9BE1D4290BB_.wvu.FilterData">'Seeds (no hacer)'!$A$1:$AA$52</definedName>
    <definedName hidden="1" localSheetId="1" name="Z_593410E3_BD42_4246_9940_0167242DE304_.wvu.FilterData">'Seeds (no hacer)'!$A$1:$AA$52</definedName>
    <definedName hidden="1" localSheetId="1" name="Z_C251F180_1F46_444B_B0CD_146B4EF9CE5B_.wvu.FilterData">'Seeds (no hacer)'!$A$1:$Y$52</definedName>
    <definedName hidden="1" localSheetId="0" name="Z_ED2E1B46_FEA4_4EE3_9800_BC18D44549C1_.wvu.FilterData">Seeds!$A$1:$AG$630</definedName>
    <definedName hidden="1" localSheetId="0" name="Z_7018B0CD_5E6B_41EC_94A2_2E119E2190CB_.wvu.FilterData">Seeds!$A$1:$AF$630</definedName>
    <definedName hidden="1" localSheetId="1" name="Z_E39C205C_69DE_4E5E_A0E1_60632048CEC5_.wvu.FilterData">'Seeds (no hacer)'!$A$1:$Y$52</definedName>
    <definedName hidden="1" localSheetId="1" name="Z_22414B21_3739_4340_9469_962109CD1240_.wvu.FilterData">'Seeds (no hacer)'!$A$1:$Y$52</definedName>
    <definedName hidden="1" localSheetId="0" name="Z_402DBA07_7230_44D4_9A00_12815125EBD6_.wvu.FilterData">Seeds!$A$1:$AG$630</definedName>
    <definedName hidden="1" localSheetId="1" name="Z_402DBA07_7230_44D4_9A00_12815125EBD6_.wvu.FilterData">'Seeds (no hacer)'!$A$1:$Y$52</definedName>
    <definedName hidden="1" localSheetId="0" name="Z_CCE5917B_4147_4EBD_81D8_0C65FBEF398F_.wvu.FilterData">Seeds!$A$1:$AF$630</definedName>
    <definedName hidden="1" localSheetId="1" name="Z_8ECD8A54_2C07_4523_9602_BB68E60653B7_.wvu.FilterData">'Seeds (no hacer)'!$A$1:$Y$52</definedName>
    <definedName hidden="1" localSheetId="1" name="Z_503EE0D6_E7D0_4799_9F8D_0E4BD7E25DC8_.wvu.FilterData">'Seeds (no hacer)'!$A$1:$Y$52</definedName>
    <definedName hidden="1" localSheetId="0" name="Z_E8E14F7B_887B_49B8_9F93_B8FB47CBB19C_.wvu.FilterData">Seeds!$A$1:$AG$630</definedName>
    <definedName hidden="1" localSheetId="0" name="Z_1114A38C_A71E_4339_84C5_94FBC7E6725E_.wvu.FilterData">Seeds!$A$1:$AG$630</definedName>
    <definedName hidden="1" localSheetId="0" name="Z_9C48F3D7_7D5D_439D_8531_F91207C7D085_.wvu.FilterData">Seeds!$A$1:$AF$630</definedName>
    <definedName hidden="1" localSheetId="1" name="Z_9C48F3D7_7D5D_439D_8531_F91207C7D085_.wvu.FilterData">'Seeds (no hacer)'!$F$1:$F$21</definedName>
    <definedName hidden="1" localSheetId="0" name="Z_7D68EA9F_9F65_4349_A9C3_F61BF9F35C6A_.wvu.FilterData">Seeds!$A$1:$AG$630</definedName>
    <definedName hidden="1" localSheetId="1" name="Z_7D68EA9F_9F65_4349_A9C3_F61BF9F35C6A_.wvu.FilterData">'Seeds (no hacer)'!$A$1:$Y$59</definedName>
    <definedName hidden="1" localSheetId="0" name="Z_5D2D62BB_0699_4D69_8D77_650471020187_.wvu.FilterData">Seeds!$A$1:$AG$630</definedName>
    <definedName hidden="1" localSheetId="1" name="Z_0C407DA0_FC8D_435C_A3AF_30944DC2120C_.wvu.FilterData">'Seeds (no hacer)'!$A$1:$Y$52</definedName>
    <definedName hidden="1" localSheetId="0" name="Z_80F251A8_B95B_4866_AB66_530DD7036351_.wvu.FilterData">Seeds!$A$1:$AG$630</definedName>
    <definedName hidden="1" localSheetId="1" name="Z_80F251A8_B95B_4866_AB66_530DD7036351_.wvu.FilterData">'Seeds (no hacer)'!$A$1:$Y$52</definedName>
    <definedName hidden="1" localSheetId="0" name="Z_8AD585BA_78C6_4FF2_BF7E_873DD47CAA0C_.wvu.FilterData">Seeds!$A$1:$AG$630</definedName>
    <definedName hidden="1" localSheetId="1" name="Z_8AD585BA_78C6_4FF2_BF7E_873DD47CAA0C_.wvu.FilterData">'Seeds (no hacer)'!$A$1:$Y$52</definedName>
    <definedName hidden="1" localSheetId="1" name="Z_1EE7175E_4E3C_4B8D_865B_22C77BE32A5A_.wvu.FilterData">'Seeds (no hacer)'!$A$1:$Y$52</definedName>
    <definedName hidden="1" localSheetId="1" name="Z_CDD62CCD_D0B9_4716_8459_3B80661CF7D4_.wvu.FilterData">'Seeds (no hacer)'!$A$1:$AA$52</definedName>
    <definedName hidden="1" localSheetId="1" name="Z_C3BBC42F_5127_4D67_8A0E_D579E0BE26B5_.wvu.FilterData">'Seeds (no hacer)'!$A$1:$AA$52</definedName>
    <definedName hidden="1" localSheetId="1" name="Z_D4097B5C_8134_4A24_8CC5_ADC3162CC7B0_.wvu.FilterData">'Seeds (no hacer)'!$A$1:$Y$52</definedName>
    <definedName hidden="1" localSheetId="1" name="Z_6AA8F708_7B77_46E6_8FD7_8759DFCF5340_.wvu.FilterData">'Seeds (no hacer)'!$A$1:$Y$52</definedName>
    <definedName hidden="1" localSheetId="1" name="Z_D634B8BD_A0B4_4C6A_ACE4_19858556FFF2_.wvu.FilterData">'Seeds (no hacer)'!$A$1:$Y$52</definedName>
    <definedName hidden="1" localSheetId="0" name="Z_BB38F27F_094B_4E49_87A0_690E9CD91523_.wvu.FilterData">Seeds!$A$1:$AG$630</definedName>
    <definedName hidden="1" localSheetId="1" name="Z_BB38F27F_094B_4E49_87A0_690E9CD91523_.wvu.FilterData">'Seeds (no hacer)'!$A$1:$W$21</definedName>
    <definedName hidden="1" localSheetId="1" name="Z_769ED886_8BFF_40AF_B583_EFFCE07DA51B_.wvu.FilterData">'Seeds (no hacer)'!$A$1:$Y$52</definedName>
  </definedNames>
  <calcPr/>
  <customWorkbookViews>
    <customWorkbookView activeSheetId="0" maximized="1" windowHeight="0" windowWidth="0" guid="{8AD585BA-78C6-4FF2-BF7E-873DD47CAA0C}" name="Filtro 17"/>
    <customWorkbookView activeSheetId="0" maximized="1" windowHeight="0" windowWidth="0" guid="{F528D0FF-2BC6-4B8F-BD27-E2701AD191C5}" name="Filtro 18"/>
    <customWorkbookView activeSheetId="0" maximized="1" windowHeight="0" windowWidth="0" guid="{E602CF40-49EF-42DB-8DAB-2A550395BB4E}" name="Filtro 15"/>
    <customWorkbookView activeSheetId="0" maximized="1" windowHeight="0" windowWidth="0" guid="{CDD62CCD-D0B9-4716-8459-3B80661CF7D4}" name="Filtro 59"/>
    <customWorkbookView activeSheetId="0" maximized="1" windowHeight="0" windowWidth="0" guid="{0719CCFF-E65E-42EE-900C-27D828E4C0F8}" name="Filtro 16"/>
    <customWorkbookView activeSheetId="0" maximized="1" windowHeight="0" windowWidth="0" guid="{09799F82-C2AE-4899-9EC3-76C36A513593}" name="Filtro 13"/>
    <customWorkbookView activeSheetId="0" maximized="1" windowHeight="0" windowWidth="0" guid="{22414B21-3739-4340-9469-962109CD1240}" name="Filtro 57"/>
    <customWorkbookView activeSheetId="0" maximized="1" windowHeight="0" windowWidth="0" guid="{2FEB8536-792D-47EF-B898-54BB6B9CC966}" name="Filtro 14"/>
    <customWorkbookView activeSheetId="0" maximized="1" windowHeight="0" windowWidth="0" guid="{34C3090C-DF47-4864-BA32-A65BE18F9F32}" name="Filtro 58"/>
    <customWorkbookView activeSheetId="0" maximized="1" windowHeight="0" windowWidth="0" guid="{402DBA07-7230-44D4-9A00-12815125EBD6}" name="Filtro 11"/>
    <customWorkbookView activeSheetId="0" maximized="1" windowHeight="0" windowWidth="0" guid="{8ECD8A54-2C07-4523-9602-BB68E60653B7}" name="Filtro 55"/>
    <customWorkbookView activeSheetId="0" maximized="1" windowHeight="0" windowWidth="0" guid="{3C880807-6A85-49CD-BB65-20F452B723A8}" name="Filtro 12"/>
    <customWorkbookView activeSheetId="0" maximized="1" windowHeight="0" windowWidth="0" guid="{503EE0D6-E7D0-4799-9F8D-0E4BD7E25DC8}" name="Filtro 56"/>
    <customWorkbookView activeSheetId="0" maximized="1" windowHeight="0" windowWidth="0" guid="{00475A25-C16B-46AB-BC3B-6532C549E0CA}" name="Filtro 53"/>
    <customWorkbookView activeSheetId="0" maximized="1" windowHeight="0" windowWidth="0" guid="{7D68EA9F-9F65-4349-A9C3-F61BF9F35C6A}" name="Filtro 10"/>
    <customWorkbookView activeSheetId="0" maximized="1" windowHeight="0" windowWidth="0" guid="{00C0981F-C0D1-467F-A4E5-ABD1DBD70AF6}" name="Filtro 51"/>
    <customWorkbookView activeSheetId="0" maximized="1" windowHeight="0" windowWidth="0" guid="{D634B8BD-A0B4-4C6A-ACE4-19858556FFF2}" name="Filtro 52"/>
    <customWorkbookView activeSheetId="0" maximized="1" windowHeight="0" windowWidth="0" guid="{B2A1F102-8D7B-4DD6-B002-412102883613}" name="Filtro 50"/>
    <customWorkbookView activeSheetId="0" maximized="1" windowHeight="0" windowWidth="0" guid="{D8236BE2-F8B2-41F6-A185-26EA5CEE128C}" name="Single Choice"/>
    <customWorkbookView activeSheetId="0" maximized="1" windowHeight="0" windowWidth="0" guid="{DCD1BE7F-17A4-40FB-B101-6F00F111725D}" name="Erica"/>
    <customWorkbookView activeSheetId="0" maximized="1" windowHeight="0" windowWidth="0" guid="{6E68BBB9-FABD-48E7-BDAB-941DEDF25E42}" name="Filtro 28"/>
    <customWorkbookView activeSheetId="0" maximized="1" windowHeight="0" windowWidth="0" guid="{B498C4B7-3637-4C91-ABD6-445947D1A080}" name="Filtro 29"/>
    <customWorkbookView activeSheetId="0" maximized="1" windowHeight="0" windowWidth="0" guid="{0C407DA0-FC8D-435C-A3AF-30944DC2120C}" name="Filtro 26"/>
    <customWorkbookView activeSheetId="0" maximized="1" windowHeight="0" windowWidth="0" guid="{E7EB23B4-9D2D-4A6A-A01C-958971CA1BCB}" name="Filtro 27"/>
    <customWorkbookView activeSheetId="0" maximized="1" windowHeight="0" windowWidth="0" guid="{BB38F27F-094B-4E49-87A0-690E9CD91523}" name="Filtro 8"/>
    <customWorkbookView activeSheetId="0" maximized="1" windowHeight="0" windowWidth="0" guid="{BB5A65B4-FBA5-4153-AC7A-6C2A8D0D381A}" name="Filtro 24"/>
    <customWorkbookView activeSheetId="0" maximized="1" windowHeight="0" windowWidth="0" guid="{B0421C06-2E4A-4A96-9883-0DC1CC73619D}" name="Filtro 9"/>
    <customWorkbookView activeSheetId="0" maximized="1" windowHeight="0" windowWidth="0" guid="{0CCB7800-D68B-4D7B-9F54-0CD0B9B319C8}" name="Filtro 25"/>
    <customWorkbookView activeSheetId="0" maximized="1" windowHeight="0" windowWidth="0" guid="{1EE7175E-4E3C-4B8D-865B-22C77BE32A5A}" name="Filtro 22"/>
    <customWorkbookView activeSheetId="0" maximized="1" windowHeight="0" windowWidth="0" guid="{B6FD0DFC-DC11-4202-B974-7A94C9E2D503}" name="Filtro 66"/>
    <customWorkbookView activeSheetId="0" maximized="1" windowHeight="0" windowWidth="0" guid="{BD4E52E8-F29C-45E5-879A-CED8FD6520F1}" name="Filtro 67"/>
    <customWorkbookView activeSheetId="0" maximized="1" windowHeight="0" windowWidth="0" guid="{D898D3C7-C4A6-4D84-8F2F-1F45B6C7C8C1}" name="Filtro 23"/>
    <customWorkbookView activeSheetId="0" maximized="1" windowHeight="0" windowWidth="0" guid="{80F251A8-B95B-4866-AB66-530DD7036351}" name="Filtro 20"/>
    <customWorkbookView activeSheetId="0" maximized="1" windowHeight="0" windowWidth="0" guid="{1114A38C-A71E-4339-84C5-94FBC7E6725E}" name="Colores tablas"/>
    <customWorkbookView activeSheetId="0" maximized="1" windowHeight="0" windowWidth="0" guid="{6B268345-741A-49E1-B3EA-F1D69EAEA9AA}" name="Filtro 64"/>
    <customWorkbookView activeSheetId="0" maximized="1" windowHeight="0" windowWidth="0" guid="{DBABD898-BDF9-4872-BE1B-9C6B28E57528}" name="Filtro 21"/>
    <customWorkbookView activeSheetId="0" maximized="1" windowHeight="0" windowWidth="0" guid="{BA7AF3C4-A563-49C4-8478-B9BE1D4290BB}" name="Filtro 65"/>
    <customWorkbookView activeSheetId="0" maximized="1" windowHeight="0" windowWidth="0" guid="{95818FD7-AE45-4461-83CE-BF03C873518F}" name="Traducão brasil"/>
    <customWorkbookView activeSheetId="0" maximized="1" windowHeight="0" windowWidth="0" guid="{593410E3-BD42-4246-9940-0167242DE304}" name="Filtro 62"/>
    <customWorkbookView activeSheetId="0" maximized="1" windowHeight="0" windowWidth="0" guid="{508094CA-3715-4599-882E-1193F7CA2C75}" name="Manolo BCC"/>
    <customWorkbookView activeSheetId="0" maximized="1" windowHeight="0" windowWidth="0" guid="{338994EA-12EB-4368-9850-4FC553167251}" name="Filtro 63"/>
    <customWorkbookView activeSheetId="0" maximized="1" windowHeight="0" windowWidth="0" guid="{CDDD7A7E-3DC3-4EF7-8702-72523A0B04DF}" name="Filtro 60"/>
    <customWorkbookView activeSheetId="0" maximized="1" windowHeight="0" windowWidth="0" guid="{C3BBC42F-5127-4D67-8A0E-D579E0BE26B5}" name="Filtro 61"/>
    <customWorkbookView activeSheetId="0" maximized="1" windowHeight="0" windowWidth="0" guid="{6A7A452F-6B99-470E-918A-29A1C5E084A6}" name="Traducción US (DANI)"/>
    <customWorkbookView activeSheetId="0" maximized="1" windowHeight="0" windowWidth="0" guid="{5D2D62BB-0699-4D69-8D77-650471020187}" name="BNCC"/>
    <customWorkbookView activeSheetId="0" maximized="1" windowHeight="0" windowWidth="0" guid="{EC57E4CF-2E2D-426D-8580-17643C9A5065}" name="Ana"/>
    <customWorkbookView activeSheetId="0" maximized="1" windowHeight="0" windowWidth="0" guid="{CCE5917B-4147-4EBD-81D8-0C65FBEF398F}" name="Dani"/>
    <customWorkbookView activeSheetId="0" maximized="1" windowHeight="0" windowWidth="0" guid="{16FD64DC-5D45-4B3A-AB59-D1B26A016620}" name="Filtro 19"/>
    <customWorkbookView activeSheetId="0" maximized="1" windowHeight="0" windowWidth="0" guid="{D4097B5C-8134-4A24-8CC5-ADC3162CC7B0}" name="Filtro 39"/>
    <customWorkbookView activeSheetId="0" maximized="1" windowHeight="0" windowWidth="0" guid="{6087686D-6D00-4A35-921B-57C117CBA69D}" name="Filtro 37"/>
    <customWorkbookView activeSheetId="0" maximized="1" windowHeight="0" windowWidth="0" guid="{6AA8F708-7B77-46E6-8FD7-8759DFCF5340}" name="Filtro 38"/>
    <customWorkbookView activeSheetId="0" maximized="1" windowHeight="0" windowWidth="0" guid="{62682E0F-1163-4190-A243-8731142FD7C2}" name="Filtro 35"/>
    <customWorkbookView activeSheetId="0" maximized="1" windowHeight="0" windowWidth="0" guid="{CCFEE44A-40EF-49C2-B481-70B161001836}" name="Filtro 36"/>
    <customWorkbookView activeSheetId="0" maximized="1" windowHeight="0" windowWidth="0" guid="{EE68BBE8-F143-4393-9C88-14B49C9D1494}" name="Filtro 33"/>
    <customWorkbookView activeSheetId="0" maximized="1" windowHeight="0" windowWidth="0" guid="{0BC5223E-1B09-497F-9095-903150A08C91}" name="Filtro 34"/>
    <customWorkbookView activeSheetId="0" maximized="1" windowHeight="0" windowWidth="0" guid="{A6F70C71-1CC6-4333-9E7D-241DF27D7C1E}" name="Filtro 31"/>
    <customWorkbookView activeSheetId="0" maximized="1" windowHeight="0" windowWidth="0" guid="{92B86A21-4069-49E9-9F74-68A6A56D8860}" name="Filtro 32"/>
    <customWorkbookView activeSheetId="0" maximized="1" windowHeight="0" windowWidth="0" guid="{769ED886-8BFF-40AF-B583-EFFCE07DA51B}" name="Filtro 30"/>
    <customWorkbookView activeSheetId="0" maximized="1" windowHeight="0" windowWidth="0" guid="{7018B0CD-5E6B-41EC-94A2-2E119E2190CB}" name="Match"/>
    <customWorkbookView activeSheetId="0" maximized="1" windowHeight="0" windowWidth="0" guid="{5E1B8274-3D43-42F1-BABE-3E42AE44028A}" name="Isa"/>
    <customWorkbookView activeSheetId="0" maximized="1" windowHeight="0" windowWidth="0" guid="{6AB26D0E-7A60-4672-81BE-C087EB86567B}" name="Filtro 4"/>
    <customWorkbookView activeSheetId="0" maximized="1" windowHeight="0" windowWidth="0" guid="{CFB58613-35BC-40BB-89CE-924C64981DC6}" name="Filtro 5"/>
    <customWorkbookView activeSheetId="0" maximized="1" windowHeight="0" windowWidth="0" guid="{80E376BF-9413-4655-9D28-2A8E2031FBB5}" name="Filtro 6"/>
    <customWorkbookView activeSheetId="0" maximized="1" windowHeight="0" windowWidth="0" guid="{3FA448D9-1716-4CEB-868F-878BFE1A7C70}" name="Filtro 7"/>
    <customWorkbookView activeSheetId="0" maximized="1" windowHeight="0" windowWidth="0" guid="{0CEEF862-A257-420A-853E-DB724B0A7F56}" name="Filtro 1"/>
    <customWorkbookView activeSheetId="0" maximized="1" windowHeight="0" windowWidth="0" guid="{9C48F3D7-7D5D-439D-8531-F91207C7D085}" name="Filtro 2"/>
    <customWorkbookView activeSheetId="0" maximized="1" windowHeight="0" windowWidth="0" guid="{B9FA71A0-3AD3-4717-A659-B74C5CA4BB0A}" name="Filtro 3"/>
    <customWorkbookView activeSheetId="0" maximized="1" windowHeight="0" windowWidth="0" guid="{BC059174-6183-4B7D-BD37-57183E8476EE}" name="Filtro 48"/>
    <customWorkbookView activeSheetId="0" maximized="1" windowHeight="0" windowWidth="0" guid="{DC3F3B2F-DE00-4E77-9591-9F9C6C3E766E}" name="Filtro 46"/>
    <customWorkbookView activeSheetId="0" maximized="1" windowHeight="0" windowWidth="0" guid="{C251F180-1F46-444B-B0CD-146B4EF9CE5B}" name="Filtro 47"/>
    <customWorkbookView activeSheetId="0" maximized="1" windowHeight="0" windowWidth="0" guid="{2D5FC8B0-0D05-46DB-9389-9E0D1F265D3D}" name="Filtro 44"/>
    <customWorkbookView activeSheetId="0" maximized="1" windowHeight="0" windowWidth="0" guid="{A8AC96F7-4059-42CA-84BB-D052BF6573EF}" name="Filtro 45"/>
    <customWorkbookView activeSheetId="0" maximized="1" windowHeight="0" windowWidth="0" guid="{B836CC95-763F-45C4-834B-DB69ADC43435}" name="Filtro 43"/>
    <customWorkbookView activeSheetId="0" maximized="1" windowHeight="0" windowWidth="0" guid="{E39C205C-69DE-4E5E-A0E1-60632048CEC5}" name="Filtro 40"/>
    <customWorkbookView activeSheetId="0" maximized="1" windowHeight="0" windowWidth="0" guid="{F1C4F348-D794-427C-8AD7-401BC6BA18FA}" name="CC(ES)"/>
    <customWorkbookView activeSheetId="0" maximized="1" windowHeight="0" windowWidth="0" guid="{4FEC05BA-B79F-4825-B027-9A771ABA8EA1}" name="Filtro 41"/>
    <customWorkbookView activeSheetId="0" maximized="1" windowHeight="0" windowWidth="0" guid="{6EF7B296-AD15-4CE2-BB5A-457E05F9D784}" name="Other JSON"/>
    <customWorkbookView activeSheetId="0" maximized="1" windowHeight="0" windowWidth="0" guid="{E8E14F7B-887B-49B8-9F93-B8FB47CBB19C}" name="Traducir a PT"/>
    <customWorkbookView activeSheetId="0" maximized="1" windowHeight="0" windowWidth="0" guid="{8C7786DF-5B02-4F89-8CB1-915C0CEAF182}" name="JSON con imagen"/>
    <customWorkbookView activeSheetId="0" maximized="1" windowHeight="0" windowWidth="0" guid="{ED2E1B46-FEA4-4EE3-9800-BC18D44549C1}"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 authorId="0" ref="F423">
      <text>
        <t xml:space="preserve">Cuando se traduzca al inglés, cambiar cm^2 por in^2.</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List>
</comments>
</file>

<file path=xl/sharedStrings.xml><?xml version="1.0" encoding="utf-8"?>
<sst xmlns="http://schemas.openxmlformats.org/spreadsheetml/2006/main" count="14004" uniqueCount="4679">
  <si>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</si>
  <si>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</si>
  <si>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</si>
  <si>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</si>
  <si>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</si>
  <si>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</si>
  <si>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</si>
  <si>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</si>
  <si>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</si>
  <si>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</si>
  <si>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</si>
  <si>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</si>
  <si>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</si>
  <si>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</si>
  <si>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</si>
  <si>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</si>
  <si>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</si>
  <si>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</si>
  <si>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</si>
  <si>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</si>
  <si>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</si>
  <si>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</si>
  <si>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</si>
  <si>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</si>
  <si>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</si>
  <si>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</si>
  <si>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</si>
  <si>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</si>
  <si>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</si>
  <si>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</si>
  <si>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Falta revisión Pablo</t>
  </si>
  <si>
    <t>Código</t>
  </si>
  <si>
    <t>CC (US)</t>
  </si>
  <si>
    <t>M3-NyO-1a</t>
  </si>
  <si>
    <t>Lee números naturales de hasta cuatro cifras (pasa número a texto)</t>
  </si>
  <si>
    <t>Identificar</t>
  </si>
  <si>
    <t>JSON revisado</t>
  </si>
  <si>
    <t>Une con líneas los números y la forma en que se leen.
{{Q1}} {{A1}}
{{Q2}} {{A2}}
{{Q3}} {{A3}}
{{Q4}} {{A4}}</t>
  </si>
  <si>
    <t>No</t>
  </si>
  <si>
    <t>Linking lines</t>
  </si>
  <si>
    <t>Q1: Mín: 1000; Máx: 9999; Step: 1
Q2: Mín: 1000; Máx: 9999; Step: 1
Q3: Mín: 1000; Máx: 9999; Step: 1
Q4: Mín: 1000; Máx: 9999; Step: 1</t>
  </si>
  <si>
    <t>A1 = Lemonlib.numToWords({{Q1}})
A2 = Lemonlib.numToWords({{Q2}})
A3 = Lemonlib.numToWords({{Q3}})
A4 = Lemonlib.numToWords({{Q4}})</t>
  </si>
  <si>
    <t>TE + hint</t>
  </si>
  <si>
    <t>La posición de cada cifra determina la forma en la que se lee.</t>
  </si>
  <si>
    <t>&lt;p&gt;La posición de cada cifra determina la forma en la que se lee. Por eso 40 se lee de una manera diferente a 400.&lt;/p&gt;</t>
  </si>
  <si>
    <t>Números y operaciones</t>
  </si>
  <si>
    <t>{"id":"M3-NyO-1a-I-1","stimulus":"&lt;p&gt;Arraste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</si>
  <si>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CC</t>
  </si>
  <si>
    <t>BNCC</t>
  </si>
  <si>
    <t>USA</t>
  </si>
  <si>
    <t>Evocar</t>
  </si>
  <si>
    <t>¿Cómo se escribe este número? Completa el hueco.
{{T1}}: {{T2}} {{A1}}</t>
  </si>
  <si>
    <t>Cloze with text</t>
  </si>
  <si>
    <t>Q1 = Min = 1; Max = 9; Step = 1
Q2 = Min = 2; Max = 9; Step = 1
Q3 = Min = 10; Max = 30; Step = 1</t>
  </si>
  <si>
    <t>T1 = {{Q1}}*1000+{{Q2}}*100+{{Q3}}
T2= Lemonlib.numToWords({{Q1}}*1000+{{Q2}}*100)
A1 = Lemonlib.numToWords({{Q3}})</t>
  </si>
  <si>
    <t>{"id":"M3-NyO-1a-E-1","stimulus":"&lt;p&gt;Como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t>
  </si>
  <si>
    <t>¿Cómo se escribe este número? Completa el hueco.
{{T1}}: {{T2}} {{A1}} y {{T3}}</t>
  </si>
  <si>
    <t>Q1 = Min = 1; Max = 9; Step = 1
Q2 = Min = 2; Max = 9; Step = 1
Q3 = Min = 3; Max = 9; Step = 1
Q4 = Min = 1; Max = 9; Step = 1</t>
  </si>
  <si>
    <t>T1 = {{Q1}}*1000+{{Q2}}*100+{{Q3}}*10+{{Q4}}
T2= Lemonlib.numToWords({{Q1}}*1000+{{Q2}}*100)
T3= Lemonlib.numToWords({{Q4}})
A1 = Lemonlib.numToWords({{Q3}}*10)</t>
  </si>
  <si>
    <t>{"id":"M3-NyO-1a-E-2","stimulus":"&lt;p&gt;Como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t>
  </si>
  <si>
    <t>¿Cómo se escribe este número? Completa el hueco.
{{T1}}: {{T2}} {{A1}} {{T3}}</t>
  </si>
  <si>
    <t>Q1 = Min = 1; Max = 9; Step = 1
Q2 = Min = 2; Max = 9; Step = 1
Q3 = Min = 10; Max = 99; Step = 1</t>
  </si>
  <si>
    <t>T1 = {{Q1}}*1000+{{Q2}}*100+{{Q3}}
T2= Lemonlib.numToWords({{Q1}}*1000)
T3= Lemonlib.numToWords({{Q3}})
A1 = Lemonlib.numToWords({{Q2}}*100)</t>
  </si>
  <si>
    <t>{"id":"M3-NyO-1a-E-3","stimulus":"&lt;p&gt;Como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t>
  </si>
  <si>
    <t>¿Cómo se escribe este número? Completa el hueco.
{{T1}}: {{A1}} {{T2}}</t>
  </si>
  <si>
    <t>Q1 = Min = 1; Max = 9; Step = 1
Q2 = Min = 100; Max = 999; Step = 1</t>
  </si>
  <si>
    <t>T1 = {{Q1}}*1000+{{Q2}}
T2= Lemonlib.numToWords({{Q2}})
A1 = Lemonlib.numToWords({{Q1}}*1000)</t>
  </si>
  <si>
    <t>{"id":"M3-NyO-1a-E-4","stimulus":"&lt;p&gt;Como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t>
  </si>
  <si>
    <t>Aplicar</t>
  </si>
  <si>
    <t>Una empresa asegura que ha vendido {{T1}} cuerdas de guitarra en todo el mundo durante el último mes. Completa el hueco.
Ha vendido {{T2}} {{A1}} y {{T3}} cuerdas.</t>
  </si>
  <si>
    <t>Q1 = Mín = 1; Máx = 9; Step = 1
Q2 = Mín = 2; Máx = 9; Step = 1
Q3 = Mín = 3; Máx = 9; Step = 1
Q4 = Mín = 1; Máx = 9; Step = 1</t>
  </si>
  <si>
    <t>{"id":"M3-NyO-1a-A-1","stimulus":"&lt;p&gt;Uma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t>
  </si>
  <si>
    <t>En una oficina, este año se han impreso {{T1}} páginas. Completa el hueco.
Se han impreso {{T2}} {{A1}} {{T3}} páginas.</t>
  </si>
  <si>
    <t>Q1 = Mín = 1; Máx = 9; Step = 1
Q2 = Mín = 2; Máx = 9; Step = 1
Q3 = Mín = 10; Máx = 99; Step = 1</t>
  </si>
  <si>
    <t>{"id":"M3-NyO-1a-A-2","stimulus":"&lt;p&gt;Em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t>
  </si>
  <si>
    <t>Abril ha recorrido {{T1}} m montada en su bicicleta. Completa el hueco.
Recorrió {{A1}} {{T2}} m.</t>
  </si>
  <si>
    <t>Q1 = Mín = 1; Máx = 9; Step = 1
Q2 = Mín = 100; Máx = 999; Step = 1</t>
  </si>
  <si>
    <t>{"id":"M3-NyO-1a-A-3","stimulus":"&lt;p&gt;Priscila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t>
  </si>
  <si>
    <t>Ayer durante la hora punta, viajaron en el metro de una ciudad {{T1}} personas. Completa el hueco.
Viajaron {{T2}} {{A1}} personas.</t>
  </si>
  <si>
    <t>Q1 = Min = 1; Max = 9; Step = 1
Q2 = Min = 2; Max = 9; Step = 1
Q3 = Min = 10; Max = 30; Step = 1</t>
  </si>
  <si>
    <t>{"id":"M3-NyO-1a-A-4","stimulus":"&lt;p&gt;Durante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t>
  </si>
  <si>
    <t>Un biólogo ha contado {{Q1}} hormigas dentro de un hormiguero. Completa el hueco.
Hay {{T2}} {{A1}} {{T3}} hormigas.</t>
  </si>
  <si>
    <t>{"id":"M3-NyO-1a-A-5","stimulus":"&lt;p&gt;Em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t>
  </si>
  <si>
    <t>M3-NyO-1b</t>
  </si>
  <si>
    <t>Escribe números naturales de hasta cuatro cifras (pasa texto a número)</t>
  </si>
  <si>
    <t>Une la forma escrita de los números con su forma numérica.
{{T1}} {{A1}}
{{T2}} {{A2}}
{{T3}} {{A3}}
{{T4}} {{A4}}</t>
  </si>
  <si>
    <t>T1 = Lemonlib.numToWords({{Q1}})
T2 = Lemonlib.numToWords({{Q2}})
T3 = Lemonlib.numToWords({{Q3}})
T4 = Lemonlib.numToWords({{Q4}})
A1 = {{Q1}}
A2 = {{Q2}}
A3 = {{Q3}}
A4 = {{Q4}}</t>
  </si>
  <si>
    <t>El valor de cada cifra es posicional, es decir, depende del lugar que ocupa en el número.</t>
  </si>
  <si>
    <t>&lt;p&gt;El valor de cada cifra es posicional, es decir, depende del lugar que ocupa en el número.&lt;/p&gt;&lt;table style=\"width: 100%;\"&gt;\r\n\t&lt;tbody&gt;\r\n\t\t&lt;tr&gt;\r\n\t\t\t&lt;td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{{T7}} + {{T8}} + {{T9}} + {{T5}}&lt;/p&gt;</t>
  </si>
  <si>
    <t>T2 = math.floor({{Q1}}/1000)
T3 = math.floor({{Q1}}/100)-math.floor({{Q1}}/1000)*10
T4 = math.floor({{Q1}}/10)-math.floor({{Q1}}/100)*10
T5 = {{Q1}}-math.floor({{Q1}}/10)*10
T7 = T1*1000
T8 = T1*100
T9 = T1*10</t>
  </si>
  <si>
    <t>{"id":"M3-NyO-1b-I-1","stimulus":"&lt;p&gt;Arraste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t>
  </si>
  <si>
    <t>Escribe la forma numérica de esta expresión escrita.
{{T1}}: {{A1}}</t>
  </si>
  <si>
    <t>Cloze Math</t>
  </si>
  <si>
    <t>Q1: Mín: 1000; Máx: 9999; Step: 1</t>
  </si>
  <si>
    <t>T1 = Lemonlib.numToWords({{Q1}})
A1 = {{Q1}}</t>
  </si>
  <si>
    <t>{"id":"M3-NyO-1b-E-1","stimulus":"&lt;p&gt;Escreva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</si>
  <si>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una biblioteca tienen {{T1}} libros. Escribe este número con cifras.
En la biblioteca hay {{A1}} libros.</t>
  </si>
  <si>
    <t>T2 = math.floor({{Q1}}/1000)
T3 = math.floor({{Q1}}/100)-math.floor({{Q1}}/1000)*10
T4 = math.floor({{Q1}}/10)-math.floor({{Q1}}/100)*10
T5 = {{Q1}}-math.floor({{Q1}}/10)*10
T7 = {{Q1}}-math.floor({{Q1}}/10000)*10000-({{Q1}}-math.floor({{Q1}}/1000)*1000)
T8 = {{Q1}}-math.floor({{Q1}}/1000)*1000-({{Q1}}-math.floor({{Q1}}/100)*100)
T9 = {{Q1}}-math.floor({{Q1}}/100)*100-({{Q1}}-math.floor({{Q1}}/10)*10)</t>
  </si>
  <si>
    <t>{"id":"M3-NyO-1b-A-1","stimulus":"&lt;p&gt;Em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</si>
  <si>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La nueva actualización del videojuego favorito de Raquel ocupa {{T1}} kilobytes. Escribe esta cantidad con cifras.
La actualización ocupa {{A1}} kilobytes.</t>
  </si>
  <si>
    <t>T2 = math.floor({{Q1}}/1000)
T3 = math.floor({{Q1}}/100)-math.floor({{Q1}}/1000)*10
T4 = math.floor({{Q1}}/10)-math.floor({{Q1}}/100)*10
T5 = {{Q1}}-math.floor({{Q1}}/10)*10
T7 = {{Q1}}-math.floor({{Q1}}/10000)*10000-({{Q1}}-math.floor({{Q1}}/1000)*1000)
T8 = {{Q1}}-math.floor({{Q1}}/1000)*1000-({{Q1}}-math.floor({{Q1}}/100)*100)
T9 = {{Q1}}-math.floor({{Q1}}/100)*100-({{Q1}}-math.floor({{Q1}}/10)*10)</t>
  </si>
  <si>
    <t>{"id":"M3-NyO-1b-A-2","stimulus":"&lt;p&gt;A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</si>
  <si>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 vertedero se han acumulado {{T1}} toneladas de basura tecnológica. Escribe esta cantidad con cifras.
En el vertedero hay {{A1}} toneladas.</t>
  </si>
  <si>
    <t>{"id":"M3-NyO-1b-A-3","stimulus":"&lt;p&gt;Em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</si>
  <si>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Un carpintero tiene en su inventario {{T1}} clavos. Escribe esa cantidad con cifras.
El carpintero tiene {{A1}} clavos.</t>
  </si>
  <si>
    <t>{"id":"M3-NyO-1b-A-4","stimulus":"&lt;p&gt;Um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</si>
  <si>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El nuevo vídeo musical de un cantante recibió {{T1}} visitas en su primera hora de lanzamiento. Expresa esa cantidad con cifras.
El vídeo recibió {{A1}} visitas en una hora.</t>
  </si>
  <si>
    <t>{"id":"M3-NyO-1b-A-5","stimulus":"&lt;p&gt;O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</si>
  <si>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M3-NyO-36a</t>
  </si>
  <si>
    <t>Descompone números naturales de forma aditiva y de forma aditivo-multiplicativa atendiendo al valor posicional de las cifras</t>
  </si>
  <si>
    <t>Señala si las siguientes descomposiciones son correctas o incorrectas.
{{Q1}}{{Q2}} {{Q3}}{{Q4}}0 = {{Q1}} × 10 000 + {{Q2}} × 1 000 + {{Q3}} × 100 + {{Q4}} × 10
[Correcto*/Incorrecto]
{{Q3}}{{Q5}} 0{{Q7}}0 = {{Q3}} × 10 000 + {{Q5}} × 1 000 + {{Q7}} × 10
[Correcto*/Incorrecto]
{{Q4}}0 {{Q1}}00 = {{Q4}} × 10 000 + {{Q1}} × 100  
[Correcto*/Incorrecto]
{{Q2}}{{Q8}} {{Q3}}{{Q7}}0 = {{Q2}} × 10 000 + {{Q8}} × 1 000 + {{Q3}} × 100  
[Correcto/Incorrecto*]
{{Q5}}0 {{Q6}}0{{Q7}} = {{Q5}} × 10 000 + {{Q6}} × 10 000 + {{Q7}} × 10 000 
[Correcto/Incorrecto*]
{{Q6}}{{Q8}} {{Q4}}0{{Q8}} = {{Q6}} × 10 000 + {{Q8}} × 1 000 + {{Q4}} × 100 + {{Q8}} × 10 
[Correcto/Incorrecto*]
(se ven 3, dos correctas)</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</si>
  <si>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</si>
  <si>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</si>
  <si>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</si>
  <si>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</si>
  <si>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&lt;p&gt;Un número puede descomponerse como la suma de sus cifras multiplicadas por 1, 10, 100, &lt;span class=\"no-break\"&gt;1 000&lt;/span&gt; o &lt;span class=\"no-break\"&gt;10 000,&lt;/span&gt; según su posición en el número.&lt;/p&gt;
A4 =&lt;p&gt;La descomposición correcta es:&lt;/p&gt;&lt;p&gt;{{Q2}}{{Q8}} {{Q3}}{{Q7}}0 = {{Q2}} × 10 000 + {{Q8}} × 1 000 + {{Q3}} × 100 + {{Q7}} × 10&lt;/p&gt;
A5 =&lt;p&gt;La descomposición correcta es:&lt;/p&gt;&lt;p&gt;{{Q5}}0 {{Q6}}0{{Q7}} = {{Q5}} × 10 000 + {{Q6}} × 100 + {{Q7}}&lt;/p&gt; 
A6 =&lt;p&gt;La descomposición correcta es:&lt;/p&gt;&lt;p&gt;{{Q6}}{{Q8}} {{Q4}}0{{Q8}} = {{Q6}} × 10 000 + {{Q8}} × 1 000 + {{Q4}} × 100 + {{Q8}}&lt;/p&gt;</t>
  </si>
  <si>
    <t>{
    "id": "M3-NyO-36a-I-1",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t>
  </si>
  <si>
    <t>Descompón este número siguiendo el ejemplo:
123 = 100 + 20 + 3
{{Q1}}{{Q2}} {{Q3}}0{{Q4}} = {{A1}} + {{A2}} + {{A3}} + {{A4}}</t>
  </si>
  <si>
    <t>Cloze with math</t>
  </si>
  <si>
    <t>Q1 - Q4: Mín: 1; Máx: 9; Step: 1</t>
  </si>
  <si>
    <t>A1 = {{Q1}}*10000
A2 = {{Q2}}*1000
A3 = {{Q3}}*100
A4 = {{Q4}}</t>
  </si>
  <si>
    <t>&lt;p&gt;Un número puede descomponerse como la suma de sus cifras multiplicadas por 1, 10, 100, &lt;span class=\"no-break\"&gt;1 000&lt;/span&gt; o &lt;span class=\"no-break\"&gt;10 000,&lt;/span&gt; según su posición en el número.&lt;/p&gt;</t>
  </si>
  <si>
    <t>{"id":"M3-NyO-36a-E-1","stimulus":"&lt;p&gt;Decomponha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t>
  </si>
  <si>
    <t xml:space="preserve">Descompón este número siguiendo el ejemplo:
123 = 100 + 20 + 3
{{Q1}}0 0{{Q2}}0  = {{A1}} + {{A2}} </t>
  </si>
  <si>
    <t>Q1 - Q2: Mín: 1; Máx: 9; Step: 1</t>
  </si>
  <si>
    <t>A1 = {{Q1}}*10000
A2 = {{Q2}}*10</t>
  </si>
  <si>
    <t>{
    "id": "M3-NyO-36a-E-2",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t>
  </si>
  <si>
    <t>Descompón este número siguiendo el ejemplo:
123 = 100 + 20 + 3
{{Q1}}0 {{Q2}}{{Q3}}{{Q4}} = {{A1}} + {{A2}} + {{A3}} + {{A4}}</t>
  </si>
  <si>
    <t>A1 = {{Q1}}*10000
A2 = {{Q2}}*100
A3 = {{Q3}}*10
A4 = {{Q4}}</t>
  </si>
  <si>
    <t>{"id":"M3-NyO-36a-E-3","stimulus":"&lt;p&gt;Decomponha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t>
  </si>
  <si>
    <t>La ONU ha enviado {{T1}} trabajadores humanitarios a países en vías de desarrollo el último mes. Descompón el número de trabajadores siguiendo este ejemplo: 34 = 3 × 10 + 4.
{{T1}} = {{A1}}</t>
  </si>
  <si>
    <t xml:space="preserve">T1 = {{Q1}}*10000 + {{Q2}}*1000 + {{Q3}}*100 + {{Q4}}*10
A1 = {{Q1}}\\times10000+{{Q2}}\\times1000+{{Q3}}\\times100+{{Q4}}\\times10 </t>
  </si>
  <si>
    <t>Un número puede descomponerse como la suma de sus cifras multiplicadas por 1, 10, 100, 1 000 o 10 000, según su posición en el número.</t>
  </si>
  <si>
    <t>&lt;p&gt;Un número puede descomponerse como la suma de sus cifras multiplicadas por 1, 10, 100, 1 000, etcétera, según su posición en el número. En este caso:&lt;/p&gt;&lt;p&gt;{{T1}} = {{T2}} + {{T3}} + {{T4}} + {{T5}} = {{A1}}&lt;/p&gt;</t>
  </si>
  <si>
    <t>T2 = {{Q1}}*10000
T3 = {{Q2}}*1000
T4 = {{Q3}}*100
T5 = {{Q4}}*10</t>
  </si>
  <si>
    <t>{"id":"M3-NyO-36a-A-1","stimulus":"&lt;p&gt;A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t>
  </si>
  <si>
    <t>En el primer mes de venta al público, se han vendido {{T1}} unidades de una consola. Descompón esa cantidad siguiendo este ejemplo: 45 = 4 × 10 + 5.
{{T1}} = {{A1}}</t>
  </si>
  <si>
    <t xml:space="preserve">T1 = {{Q1}}*10000 + {{Q2}}*1000 + {{Q3}}*100 +{{Q4}}*10
A1 = {{Q1}}\\times10000+{{Q2}}\\times1000+{{Q3}}\\times100+{{Q4}}\\times10 </t>
  </si>
  <si>
    <t>{"id":"M3-NyO-36a-A-2","stimulus":"&lt;p&gt;No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t>
  </si>
  <si>
    <t>Una avioneta ha volado a una altura media de {{T1}} m durante una prueba de vuelo. Descompón esta distancia siguiendo este ejemplo: 23 = 2 × 10 + 3.
{{T1}} = {{A1}}</t>
  </si>
  <si>
    <t>{"id":"M3-NyO-36a-A-3","stimulus":"&lt;p&gt;Um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</si>
  <si>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Raúl tiene {{T1}} figuritas en su colección. Descompón esta cantidad siguiendo este ejemplo: 65 = 6 × 10 + 5.
{{T1}} = {{A1}}</t>
  </si>
  <si>
    <t>{"id":"M3-NyO-36a-A-4","stimulus":"&lt;p&gt;Raul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</si>
  <si>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Paola ha preparado {{T1}} &lt;i&gt;cupcakes&lt;/i&gt; de colores para un evento. Descompón esta cantidad, siguiendo este ejemplo: 27 = 2 × 10 + 7 
{{T1}} = {{A1}}</t>
  </si>
  <si>
    <t>{"id":"M3-NyO-36a-A-5","stimulus":"&lt;p&gt;Paola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</si>
  <si>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M3-NyO-36b</t>
  </si>
  <si>
    <t>Compone números naturales de hasta 4 cifras de forma aditiva y de forma aditivo-multiplicativa atendiendo al valor posicional de las cifras</t>
  </si>
  <si>
    <t>Selecciona el resultado de este cálculo.
{{Q1}} × 1 000 + {{Q2}} × 100 + {{Q3}} × 10 + {{Q4}} = ...
{{T1}}*
{{T2}}
{{T3}}
{{T4}}
(Se ven 3)</t>
  </si>
  <si>
    <t>Single Choice</t>
  </si>
  <si>
    <t>Q1-Q4= Min= 1; Max= 9; Step=1</t>
  </si>
  <si>
    <t>T1 = {{Q1}}*1000 + {{Q2}}*100 + {{Q3}}*10 +{{Q4}}
T2 = {{Q3}}*1000 + {{Q2}}*100 + {{Q1}}*10 +{{Q4}}
T3= {{Q1}}*1000 + {{Q4}}*100 + {{Q3}}*10 +{{Q3}}
T4 = {{Q2}}*1000 + {{Q1}}*100 + {{Q3}}*10 +{{Q4}}</t>
  </si>
  <si>
    <t>Un número puede descomponerse como la suma de sus cifras multiplicadas por 1, 10, 100 y 1 000.</t>
  </si>
  <si>
    <t>&lt;p&gt;Un número puede descomponerse como la suma de sus cifras multiplicadas por 1, 10, 100 y 1 000.&lt;/p&gt;&lt;p&gt;{{Q1}} × 1 000 + {{Q2}} × 100 + {{Q3}} × 10 + {{Q4}} = {{T11}} + {{T12}} + {{T13}} + {{Q4}} = {{T1}}&lt;/p&gt;</t>
  </si>
  <si>
    <t>T11={{Q1}}*1000
T12={{Q2}}*100
T13={{Q3}}*10</t>
  </si>
  <si>
    <t>{"id":"M3-NyO-36b-I-1","stimulus":"&lt;p&gt;Selecione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t>
  </si>
  <si>
    <t>Completa la siguiente igualdad.
{{Q1}} × 1 000 + {{Q2}} × 100 + {{Q3}} × 10 + {{Q4}} = {{A1}}</t>
  </si>
  <si>
    <t>Cloze math</t>
  </si>
  <si>
    <t>Q1= Min= 1; Max= 9; Step=1
Q2-Q4=  Min= 0; Max= 9; Step=1</t>
  </si>
  <si>
    <t>A1= {{Q1}}*1000 + {{Q2}}*100 + {{Q3}}*10 +{{Q4}}</t>
  </si>
  <si>
    <t>&lt;p&gt;Un número puede descomponerse como la suma de sus cifras multiplicadas por 1, 10, 100 y 1 000.&lt;/p&gt;&lt;p&gt;{{Q1}} × 1 000 + {{Q2}} × 100 + {{Q3}} × 10 + {{Q4}} = {{T11}} + {{T12}} + {{T13}} + {{Q4}} = {{A1}}&lt;/p&gt;</t>
  </si>
  <si>
    <t>{"id":"M3-NyO-36b-E-1","stimulus":"&lt;p&gt;Complete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t>
  </si>
  <si>
    <t>La fotocopiadora de una oficina ha impreso {{Q1}} × 1 000 fotocopias por la mañana, {{Q2}} × 100 a mediodía y {{Q3}} durante la noche. ¿Cuántas fotocopias ha hecho en el día?
Ha hecho {{A1}} fotocopias.</t>
  </si>
  <si>
    <t>Q1-Q3= Min= 1; Max= 9; Step=1</t>
  </si>
  <si>
    <t>A1= {{Q1}}*1000 + {{Q2}}*100+{{Q3}}</t>
  </si>
  <si>
    <t>Un número puede descomponerse como la suma de sus cifras multiplicadas por 1, 10, 100 y &lt;span class=\"no-break\"&gt;1 000.&lt;/span&gt;</t>
  </si>
  <si>
    <t>&lt;p&gt;Un número puede descomponerse como la suma de sus cifras multiplicadas por 1, 10, 100 y &lt;span class=\"no-break\"&gt;1 000.&lt;/span&gt;&lt;/p&gt;&lt;p&gt;{{Q1}} × 1 000 + {{Q2}} × 100 + {{Q3}} = {{T1}} + {{T2}} + {{Q3}} = {{A1}}&lt;/p&gt;</t>
  </si>
  <si>
    <t>T1={{Q1}}*1000
T2={{Q2}}*100</t>
  </si>
  <si>
    <t>{"id":"M3-NyO-36b-A-1","stimulus":"&lt;p&gt;Uma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t>
  </si>
  <si>
    <t>Desde que se ha publicado, un vídeo educativo ha recibido {{Q1}} × 1 000 visitas en su primera hora, {{Q2}} × 10 en la segunda y {{Q3}} en la tercera. ¿Cuántas visitas ha tenido el vídeo?
Ha tenido {{A1}} visitas.</t>
  </si>
  <si>
    <t>A1= {{Q1}}*1000 + {{Q2}}*10+{{Q3}}</t>
  </si>
  <si>
    <t>&lt;p&gt;Un número puede descomponerse como la suma de sus cifras multiplicadas por 1, 10, 100 y &lt;span class=\"no-break\"&gt;1 000.&lt;/span&gt;&lt;/p&gt;&lt;p&gt;{{Q1}} × 1 000 + {{Q2}} × 10 + {{Q3}} = {{T1}} + {{T2}} + {{Q3}} = {{A1}}&lt;/p&gt;</t>
  </si>
  <si>
    <t>T1={{Q1}}*1000
T2={{Q2}}*10</t>
  </si>
  <si>
    <t>{"id":"M3-NyO-36b-A-2","stimulus":"&lt;p&gt;Após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t>
  </si>
  <si>
    <t>Juana ha llenado su piscina hinchable en tres días. En el primero utilizó {{Q1}} × 1 000 l de agua, en el segundo, {{Q2}} × 100 l y en el tercero, {{Q3}} × 10 l. ¿Cuántos litros de agua contiene la piscina?
Contiene {{A1}} l de agua.</t>
  </si>
  <si>
    <t>Q1= List=1,2
Q2= Min= 1; Max= 9; Step=1
Q3= Min= 1; Max= 9; Step=1</t>
  </si>
  <si>
    <t>A1= {{Q1}}*1000 + {{Q2}}*100+{{Q3}}*10</t>
  </si>
  <si>
    <t>&lt;p&gt;Un número puede descomponerse como la suma de sus cifras multiplicadas por 1, 10, 100 y &lt;span class=\"no-break\"&gt;1 000.&lt;/span&gt;&lt;/p&gt;&lt;p&gt;{{Q1}} × 1 000 + {{Q2}} × 100 + {{Q3}} × 10 = {{T1}} + {{T2}} + {{T3}} = {{A1}}&lt;/p&gt;</t>
  </si>
  <si>
    <t>T1={{Q1}}*1000
T2={{Q2}}*100
T3={{Q3}}*10</t>
  </si>
  <si>
    <t>{"id":"M3-NyO-36b-A-3","stimulus":"&lt;p&gt;Jéssica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t>
  </si>
  <si>
    <t>M3-NyO-2a</t>
  </si>
  <si>
    <t>Lee números naturales de hasta cinco cifras (pasa número a texto)</t>
  </si>
  <si>
    <t>Une los números con sus expresiones escritas.
{{Q1}}   {{A1}}
{{Q2}}   {{A2}}
{{Q3}}   {{A3}}
{{Q4}}   {{A4}}
{{Q5}}   {{A5}}</t>
  </si>
  <si>
    <t>Q1: Mín: 10000; Máx: 99999; Step: 1
Q2: Mín: 10000; Máx: 99999; Step: 1
Q3: Mín: 10000; Máx: 99999; Step: 1
Q4: Mín: 10000; Máx: 99999; Step: 1
Q5: Mín: 10000; Máx: 99999; Step: 1</t>
  </si>
  <si>
    <t>A1 = Lemonlib.numToWords({{Q1}})
A2 = Lemonlib.numToWords({{Q2}})
A3 = Lemonlib.numToWords({{Q3}})
A4 = Lemonlib.numToWords({{Q4}})
A5 = Lemonlib.numToWords({{Q5}})</t>
  </si>
  <si>
    <t>&lt;p&gt;El valor de cada cifra es posicional, es decir, depende del lugar que ocupa en el número. Por ejemplo:&lt;/p&gt;&lt;table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center;\"&gt;{{T1}}&lt;\/div&gt;\r\n\t\t\t&lt;\/td&gt;\r\n\t\t\t&lt;td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{{T6}} + {{T7}} + {{T8}} + {{T9}} + {{T5}}&lt;/p&gt;</t>
  </si>
  <si>
    <t>T1 = math.floor({{Q1}}/10000)
T2 = math.floor({{Q1}}/1000)-math.floor({{Q1}}/10000)*10
T3 = math.floor({{Q1}}/100)-math.floor({{Q1}}/1000)*10
T4 = math.floor({{Q1}}/10)-math.floor({{Q1}}/100)*10
T5 = {{Q1}}-math.floor({{Q1}}/10)*10
T6 = {{Q1}}-math.floor({{Q1}}/100000)*100000-({{Q1}}-math.floor({{Q1}}/10000)*10000)
T7 = {{Q1}}-math.floor({{Q1}}/10000)*10000-({{Q1}}-math.floor({{Q1}}/1000)*1000)
T8 = {{Q1}}-math.floor({{Q1}}/1000)*1000-({{Q1}}-math.floor({{Q1}}/100)*100)
T9 = {{Q1}}-math.floor({{Q1}}/100)*100-({{Q1}}-math.floor({{Q1}}/10)*10)</t>
  </si>
  <si>
    <t>{
 "id": "M3-NyO-2a-I-1",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t>
  </si>
  <si>
    <t>A la final de una competición de fútbol han asistido {{Q1}} personas. Completa el hueco.
En el estadio hubo {{T2}} {{A1}} y {{T3}} personas.</t>
  </si>
  <si>
    <t>Q1 = Min = 1; Max = 9; Step = 1
Q2 = Min = 1; Max = 9; Step = 1
Q3 = Min = 2; Max = 9; Step = 1
Q4 = Min = 3; Max = 9; Step = 1
Q5 = Min = 1; Max = 9; Step = 1</t>
  </si>
  <si>
    <t>T1 = {{Q1}}*10000+{{Q2}}*1000+{{Q3}}*100+{{Q4}}*10+{{Q5}}
T2 = Lemonlib.numToWords({{Q1}}*10000+{{Q2}}*1000+{{Q3}}*100, 'es','female')
T3 = Lemonlib.numToWords({{Q5}}, 'es', 'female')
A1 = Lemonlib.numToWords({{Q4}}*10, 'es')</t>
  </si>
  <si>
    <t>&lt;p&gt;El valor de cada cifra es posicional, es decir, depende del lugar que ocupa en el número:&lt;/p&gt;&lt;table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center;\"&gt;{{Q1}}&lt;/div&gt;\r\n\t\t\t&lt;/td&gt;\r\n\t\t\t&lt;td style=\"width: 20.0000%;\"&gt;\r\n\t\t\t\t&lt;div style=\"text-align: center;\"&gt;{{Q2}}&lt;/div&gt;\r\n\t\t\t&lt;/td&gt;\r\n\t\t\t&lt;td style=\"width: 20.0000%;\"&gt;\r\n\t\t\t\t&lt;div style=\"text-align: center;\"&gt;{{Q3}}&lt;/div&gt;\r\n\t\t\t&lt;/td&gt;\r\n\t\t\t&lt;td style=\"width: 20.0000%;\"&gt;\r\n\t\t\t\t&lt;div style=\"text-align: center;\"&gt;{{Q4}}&lt;/div&gt;\r\n\t\t\t&lt;/td&gt;\r\n\t\t\t&lt;td style=\"width: 20.0000%;\"&gt;\r\n\t\t\t\t&lt;div style=\"text-align: center;\"&gt;{{Q5}}&lt;/div&gt;\r\n\t\t\t&lt;/td&gt;\r\n\t\t&lt;/tr&gt;\r\n\t&lt;/tbody&gt;\r\n&lt;/table&gt;</t>
  </si>
  <si>
    <t>{
    "id": "M3-NyO-2a-A-1",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</si>
  <si>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En una playa hay {{T1}} personas. Escribe el número en el hueco con letras.
Hay {{T2}} {{A1}} personas.</t>
  </si>
  <si>
    <t>Q1 = Min = 1; Max = 9; Step = 1
Q2 = Min = 1; Max = 9; Step = 1
Q3 = Min = 1; Max = 9; Step = 1
Q4 = Min = 1; Max = 2; Step = 1
Q5 = Min = 1; Max = 9; Step = 1</t>
  </si>
  <si>
    <t>T1 = {{Q1}}*10000+{{Q2}}*1000+{{Q3}}*100+{{Q4}}*10+{{Q5}}
T2= Lemonlib.numToWords({{Q1}}*10000+{{Q2}}*1000+{{Q3}}*100, 'es','female')
A1 = Lemonlib.numToWords({{Q4}}*10+{{Q5}}, 'es', 'female')</t>
  </si>
  <si>
    <t>{
    "id": "M3-NyO-2a-A-2",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</si>
  <si>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Ricardo ha conseguido {{T1}} monedas doradas en un videojuego. Completa el hueco.
Ha conseguido {{T2}} {{A1}} {{T3}} monedas.</t>
  </si>
  <si>
    <t>Q1 = Min = 1; Max = 9; Step = 1
Q2 = Min = 1; Max = 9; Step = 1
Q3 = Min = 2; Max = 9; Step = 1
Q4 = Min = 1; Max = 9; Step = 1
Q5 = Min = 1; Max = 9; Step = 1</t>
  </si>
  <si>
    <t>T1 = {{Q1}}*10000+{{Q2}}*1000+{{Q3}}*100+{{Q4}}*10+{{Q5}}
T2= Lemonlib.numToWords({{Q1}}*10000+{{Q2}}*1000, 'es','female')
T3= Lemonlib.numToWords({{Q4}}*10+{{Q5}}, 'es', 'female')
A1 = Lemonlib.numToWords({{Q3}}*100, 'es')</t>
  </si>
  <si>
    <t>{
    "id": "M3-NyO-2a-A-3",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</si>
  <si>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Una fábrica produce {{T1}} galletas al día. Escribe el número en el hueco con letras.
Produce {{A1}} mil {{T2}} galletas.</t>
  </si>
  <si>
    <t>Q1 = Min = 1; Max = 2; Step = 1
Q2 = Min = 1; Max = 9; Step = 1
Q3 = Min = 1; Max = 9; Step = 1
Q4 = Min = 1; Max = 9; Step = 1
Q5 = Min = 1; Max = 9; Step = 1</t>
  </si>
  <si>
    <t>T1 = {{Q1}}*10000+{{Q2}}*1000+{{Q3}}*100+{{Q4}}*10+{{Q5}}
T2= Lemonlib.numToWords({{Q3}}*100+{{Q4}}*10+{{Q5}}, 'es', 'female')
A1 = Lemonlib.numToWords({{Q1}}*10+{{Q2}}, 'es','female')</t>
  </si>
  <si>
    <t>{
    "id": "M3-NyO-2a-A-4",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</si>
  <si>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El &lt;i&gt;influencer&lt;/i&gt; favorito de Mercedes tiene {{Q1}} seguidores. Escribe el número en el hueco con letras.
Tiene {{T2}} y {{A1}} {{T3}} seguidores.</t>
  </si>
  <si>
    <t>Q1 = Min = 3; Max = 9; Step = 1
Q2 = Min = 2; Max = 9; Step = 1
Q3 = Min = 1; Max = 9; Step = 1
Q4 = Min = 1; Max = 9; Step = 1
Q5 = Min = 1; Max = 9; Step = 1</t>
  </si>
  <si>
    <t>T1 = {{Q1}}*10000+{{Q2}}*1000+{{Q3}}*100+{{Q4}}*10+{{Q5}}
T2 = Lemonlib.numToWords({{Q1}}*10, 'es')
T3 = Lemonlib.numToWords({{Q3}}*100+{{Q4}}*10+{{Q5}}, 'es')
A1 = Lemonlib.numToWords({{Q2}}*1000, 'es')</t>
  </si>
  <si>
    <t>{
    "id": "M3-NyO-2a-A-5",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</si>
  <si>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M3-NyO-2b</t>
  </si>
  <si>
    <t>Escribe números naturales de hasta cinco cifras (pasa texto a número)</t>
  </si>
  <si>
    <t>Une las siguientes expresiones escritas con su expresión en forma numérica correspondiente.
{{T1}} - {{A1}}
{{T2}} - {{A2}}
{{T3}} - {{A3}}</t>
  </si>
  <si>
    <t>{{Q1}}: Mín: 1000; Máx: 99999; Step: 1
{{Q2}}: Mín: 1000; Máx: 99999; Step: 1
{{Q3}}: Mín: 1000; Máx: 99999; Step: 1</t>
  </si>
  <si>
    <t>T1 = Lemonlib.numToWords({{Q1}})
T2 = Lemonlib.numToWords({{Q2}})
T3 = Lemonlib.numToWords({{Q3}})
A1 = {{Q1}}
A2 = {{Q2}}
A3 = {{Q3}}</t>
  </si>
  <si>
    <t>La posición de cada cifra condiciona la forma en la que se lee un número.</t>
  </si>
  <si>
    <t>&lt;p&gt;La posición de cada cifra condiciona la forma en la que se lee el número: la primera cifra desde la derecha es la unidad, la segunda es la decena, la tercera es la centena, la cuarta es la unidad de millar y la quinta es la decena de millar.&lt;/p&gt;
Sin TE individual</t>
  </si>
  <si>
    <t>{
 "id": "M3-NyO-2b-I-1",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t>
  </si>
  <si>
    <t>Escribe la siguiente expresión escrita en forma de número.
{{T1}}: {{A1}}</t>
  </si>
  <si>
    <t>Q1: Mín: 1000; Máx: 99999; Step: 1</t>
  </si>
  <si>
    <t>T1 = Lemonlib.numToWords({{Q1}})
A1 = {{Q1}}</t>
  </si>
  <si>
    <t>&lt;p&gt;La posición de cada cifra condiciona la forma en la que se lee el número: la primera cifra desde la derecha es la unidad, la segunda es la decena, la tercera es la centena, la cuarta es la unidad de millar y la quinta es la decena de millar.&lt;/p&gt;</t>
  </si>
  <si>
    <t>{
    "id": "M3-NyO-2b-E-1",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t>
  </si>
  <si>
    <t>La población de una determinada ciudad es de {{T1}} habitantes. Escribe esa expresión en forma numérica.
La población es de {{A1}} habitantes.</t>
  </si>
  <si>
    <t>{{Q1}}: Mín: 1000; Máx: 99999; Step: 1</t>
  </si>
  <si>
    <t>{
    "id": "M3-NyO-2b-A-1",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t>
  </si>
  <si>
    <t>La asistencia a un partido de fútbol ha sido de {{T1}} espectadores. Escribe esa expresión en forma numérica.
La asistencia al partido ha sido de {{A1}} espectadores.</t>
  </si>
  <si>
    <t>{{Q1}}: Mín: 5000; Máx: 80000; Step: 1</t>
  </si>
  <si>
    <t>{
    "id": "M3-NyO-2b-A-2",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t>
  </si>
  <si>
    <t>Un grupo de &lt;i&gt;rock&lt;/i&gt; ha vendido {{T1}} entradas para un concierto. Escribe esa expresión en forma numérica.
Se han vendido {{A1}} entradas.</t>
  </si>
  <si>
    <t>{{Q1}}: Mín: 10000; Máx: 20000; Step: 10</t>
  </si>
  <si>
    <t>{
    "id": "M3-NyO-2b-A-3",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t>
  </si>
  <si>
    <t>El número de personas con menos de {{Q2}} años en una comunidad autónoma es de {{T1}}. Escribe esa expresión en forma numérica.
Hay {{A1}} personas con menos de {{Q2}} años.</t>
  </si>
  <si>
    <t>{{Q1}}: Mín: 10000; Máx: 50000; Step: 1 
{{Q2}}: [10,20,30,40,50]</t>
  </si>
  <si>
    <t>{
    "id": "M3-NyO-2b-A-4",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t>
  </si>
  <si>
    <t xml:space="preserve">En una excavación se han encontrado restos fósiles con unos {{T1}} años de antigüedad. Escribe esa expresión en forma numérica. 
Los restos fósiles tienen unos {{A1}} años de antigüedad. </t>
  </si>
  <si>
    <t>{{Q1}}: Mín: 10000; Máx: 90000; Step: 5000</t>
  </si>
  <si>
    <t>{
    "id": "M3-NyO-2b-A-5",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t>
  </si>
  <si>
    <t>M3-NyO-3a</t>
  </si>
  <si>
    <t>Ordena números naturales utilizando los símbolos de &lt; y &gt; (nºs de 4 cifras)</t>
  </si>
  <si>
    <t>Indica si las comparaciones son correctas o incorrectas.
{{Q1}} &lt; {{Q2}}*
{{Q4}} &gt; {{Q3}}*
{{Q5}} &lt; {{Q6}}*
{{Q7}} &lt; {{Q8}}*
{{Q2}} &lt; {{Q1}}
{{Q3}} &gt; {{Q4}}
{{Q6}} &lt; {{Q5}}
{{Q8}} &lt; {{Q7}}
(Se ven 4, 2 correctas)</t>
  </si>
  <si>
    <t xml:space="preserve">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</si>
  <si>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</si>
  <si>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</si>
  <si>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</si>
  <si>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{"id":"M3-NyO-3a-I-1","stimulus":"&lt;p&gt;Indique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t>
  </si>
  <si>
    <t>Completa los huecos para ordenar estos tres números: {{Q1}}, {{Q2}} y {{Q3}}.
{{A1}} &gt; {{A2}} &gt; {{A3}}</t>
  </si>
  <si>
    <t>Q1-Q3: Mín = 1000; Máx = 9999; Step = 1</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</si>
  <si>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</si>
  <si>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&lt;p&gt;Si dos números tienen el mismo número de cifras, hay que comparar cada una empezando desde la izquierda. Si uno de los dos tiene más cifras que el otro, entonces ese es el mayor.&lt;/p&gt;</t>
  </si>
  <si>
    <t>&lt;p&gt;Si dos números tienen el mismo número de cifras, hay que comparar cada una empezando desde la izquierda. Si uno de los dos tiene más cifras que el otro, entonces ese es el mayor.&lt;/p&gt;
(Sin TE particular)</t>
  </si>
  <si>
    <t>{"id":"M3-NyO-3a-E-1","stimulus":"&lt;p&gt;Preencha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t>
  </si>
  <si>
    <t>En la primera carrera por la igualdad en el pueblo de Inma se inscribieron {{Q1}} corredores. En el segundo año participaron {{Q2}} personas, y en el tercero, {{Q3}}. Escribe el número de corredores siguiendo el orden.
{{A1}} &gt; {{A2}} &gt; {{A3}}</t>
  </si>
  <si>
    <t>Betina</t>
  </si>
  <si>
    <t>Q1-Q3= Min = 1000; Max = 9999; Step = 1</t>
  </si>
  <si>
    <t>A1 = math.max({{Q1}}, {{Q2}}, {{Q3}})
A2 = {{Q1}}+{{Q2}}+{{Q3}}-math.max({{Q1}}, {{Q2}}, {{Q3}})-math.min({{Q1}}, {{Q2}}, {{Q3}})
A3 = math.min({{Q1}}, {{Q2}}, {{Q3}})</t>
  </si>
  <si>
    <t>{"id":"M3-NyO-3a-A-1","stimulus":"&lt;p&gt;Em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</si>
  <si>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En las elecciones para alcaldesa la primera candidata obtuvo {{Q1}} votos, la segunda consiguió {{Q2}} votos y la tercera, {{Q3}}. Escribe el número de votos siguiendo el orden.
{{A1}} &lt; {{A2}} &lt; {{A3}}</t>
  </si>
  <si>
    <t>A1 = math.min({{Q1}}, {{Q2}}, {{Q3}})
A2 = {{Q1}}+{{Q2}}+{{Q3}}-math.min({{Q1}}, {{Q2}}, {{Q3}})-math.max({{Q1}}, {{Q2}}, {{Q3}})
A3 = math.max({{Q1}}, {{Q2}}, {{Q3}})</t>
  </si>
  <si>
    <t>{"id":"M3-NyO-3a-A-2","stimulus":"&lt;p&gt;Nas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</si>
  <si>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Nicolás vendió durante su primera semana de trabajo {{Q1}} kg de leña, en la segunda, {{Q2}} kg y en la tercera, {{Q3}} kg. Escribe los kilogramos que ha vendido de madera siguiendo el orden.
{{A1}} &gt; {{A2}} &gt; {{A3}}</t>
  </si>
  <si>
    <t>{"id":"M3-NyO-3a-A-3","stimulus":"&lt;p&gt;Nícolas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</si>
  <si>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M3-NyO-3b</t>
  </si>
  <si>
    <t>Compara números de 4 cifras en la recta numérica</t>
  </si>
  <si>
    <t>Coloca los números en la recta.</t>
  </si>
  <si>
    <t>Number line</t>
  </si>
  <si>
    <t>"params": {
            "min": 1545,
            "divisions": 21,
            "distance": 2,
            "numbers": 3,
            "frequency": 2</t>
  </si>
  <si>
    <t>{
    "id": "1",
    "stimulus": "&lt;p&gt;Coloca los números en la recta.&lt;/p&gt;",
    "feedback": "&lt;p&gt;A cada número le corresponde una posición en la recta numérica.&lt;p&gt;",
    "hint": "&lt;p&gt;A cada número le corresponde una posición en la recta numérica.&lt;p&gt;",
    "algorithm": {
        "name": "numberline",
        "params": {
            "min": 1545,
            "divisions": 21,
            "distance": 2,
            "numbers": 3,
            "frequency": 2
        }
    }
}</t>
  </si>
  <si>
    <t>A cada número le corresponde una posición en la recta numérica.</t>
  </si>
  <si>
    <t>{
    "id": "M3-NyO-3b-I-1",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t>
  </si>
  <si>
    <t>Total</t>
  </si>
  <si>
    <t xml:space="preserve">  "params": {
            "min": 7321,
            "divisions": 30,
            "distance": 2,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</si>
  <si>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7321,
            "divisions": 25,
            "distance": 2,
            "numbers": 3,
            "frequency": 2
        }
    }
}</t>
  </si>
  <si>
    <t>{
    "id": "M3-NyO-3b-I-2",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t>
  </si>
  <si>
    <t xml:space="preserve">  "params": {
            "min": 8492,
            "divisions": 25,
            "distance": 1,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</si>
  <si>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8492,
            "divisions": 25,
            "distance": 1,
            "numbers": 3,
            "frequency": 2
        }
    }
}</t>
  </si>
  <si>
    <t>{
    "id": "M3-NyO-3b-I-3",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t>
  </si>
  <si>
    <t>M3-NyO-4a</t>
  </si>
  <si>
    <t>Aproxima números de tres cifras a las centenas</t>
  </si>
  <si>
    <t>Haz clic en la centena más próxima a {{T1}}.
A1*
A2
A3</t>
  </si>
  <si>
    <t>Single choice</t>
  </si>
  <si>
    <t>Q1: Mín = 100; Máx = 990; Incremento = 10
Q2: Mín = 1; Máx = 9; Incremento = 1</t>
  </si>
  <si>
    <t>T1 = {{Q1}}+{{Q2}}
A1 = Lemonlib.round({{T1}}/100)*100
A2 = Lemonlib.round({{T1}}/100)*100+100
A3 = Lemonlib.round({{T1}}/100)*100-100</t>
  </si>
  <si>
    <t>Para aproximar un número a las centenas, hay que buscar entre qué dos centenas se encuentra y elegir la más cercana.</t>
  </si>
  <si>
    <t>&lt;p&gt;Para aproximar {{T1}} a las centenas, se busca entre qué dos centenas se encuentra. En este caso, está entre {{T2}} y {{T3}}.&lt;/p&gt;&lt;p&gt;A continuación, se comprueba a cuál está más próxima. Como {{T1}} está a {{T4}} unidades de {{T2}} y a {{T5}} unidades de {{T3}}, la respuesta es {{A1}}.&lt;/p&gt;</t>
  </si>
  <si>
    <t>T2 = math.floor({{T1}}/100)*100
T3 = math.ceil({{T1}}/100)*100
T4 = {{T1}}-{{T2}}
T5 = {{T3}}-{{T1}}</t>
  </si>
  <si>
    <t>{"id":"M3-NyO-4a-I-1","stimulus":"&lt;p&gt;Escolha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t>
  </si>
  <si>
    <t>Escribe la centena más próxima a {{T1}}. 
La centena más próxima a {{T1}} es {{A1}}.</t>
  </si>
  <si>
    <r>
      <rPr>
        <rFont val="Calibri"/>
        <color rgb="FF000000"/>
        <sz val="12.0"/>
      </rPr>
      <t xml:space="preserve">Q1: Mín = </t>
    </r>
    <r>
      <rPr>
        <rFont val="Calibri"/>
        <color rgb="FF000000"/>
        <sz val="12.0"/>
      </rPr>
      <t>100</t>
    </r>
    <r>
      <rPr>
        <rFont val="Calibri"/>
        <color rgb="FF000000"/>
        <sz val="12.0"/>
      </rPr>
      <t xml:space="preserve">;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</si>
  <si>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T1 = {{Q1}}+{{Q2}}
A1 = Lemonlib.round({{T1}}/100)*100</t>
  </si>
  <si>
    <t>{"id":"M3-NyO-4a-E-1","stimulus":"&lt;p&gt;Escreva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t>
  </si>
  <si>
    <t>Una de las mayores atracciones turísticas en Turquía son los viajes en globo aerostático, que suelen volar a una altura de &lt;span class=\"no-break\"&gt;{{T1}} m.&lt;/span&gt; Aproxima esta altura a las centenas.
La centena más próxima es {{A1}}.</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</si>
  <si>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</si>
  <si>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Scaff</t>
  </si>
  <si>
    <t>Sin aproximar, ¿a qué altura suelen volar los globos aerostéticos?
Vuelan a {{A2}} m de altura.
(Cloze math)
A2 = {{Q1}}+{{Q2}}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</si>
  <si>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</si>
  <si>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</si>
  <si>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{{A3}} unidades de {{T2}}.
{{T1}} está a {{A4}} unidades de {{T3}}.
(cloze math)
T1 = {{Q1}}+{{Q2}}
T2 = math.floor({{T1}}/100)*100
T3 = math.ceil({{T1}}/100)*100
A3 = {{T1}}-{{T2}}
A4 = {{T3}}-{{T1}}</t>
  </si>
  <si>
    <t>Sabiendo que {{T1}} está a {{T4}} unidades de {{T2}} y a {{T5}} unidades de {{T3}}, completa el siguiente texto.
La centena más próxima de los {{T1}} m de altura de un globo aerostático es {{A5}}.
(cloze math)
T1 = {{Q1}}+{{Q2}}
T2 = math.floor({{T1}}/100)*100
T3 = math.ceil({{T1}}/100)*100
T4 = {{T1}}-{{T2}}
T5 = {{T3}}-{{T1}}
A5 = Lemonlib.round({{T1}}/100)*100</t>
  </si>
  <si>
    <t>{"id":"M3-NyO-4a-A-1","seed":{"parameters":[{"name":"Q1","label":null,"min":100,"max":990,"step":10},{"name":"Q2","label":null,"min":1,"max":9,"step":1}],"uniques":true},"scaffolding":[{"id":"step-0","stimulus":"&lt;p&gt;Uma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</si>
  <si>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Un videoclip ha conseguido {{T1}} reproducciones en una plataforma &lt;i&gt;online&lt;/i&gt; en una hora. Aproxima este número a las centenas.
La centena más próxima es {{A1}}.</t>
  </si>
  <si>
    <t>Un video musical tiene 8 765 reproducciones, en una plataforma. Apróxima este número a las centenas.
El número más próximo es ...</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</si>
  <si>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</si>
  <si>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Sin aproximar, ¿cuántas reproducciones ha conseguido el vídeo?
El vídeo tiene {{A2}} reproducciones.
(Cloze math)
A2 = {{Q1}}+{{Q2}}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</si>
  <si>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</si>
  <si>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a las {{T1}} reproducciones del vídeo es {{A5}}.
(cloze math)
T1 = {{Q1}}+{{Q2}}
T2 = math.floor({{T1}}/100)*100
T3 = math.ceil({{T1}}/100)*100
T4 = {{T1}}-{{T2}}
T5 = {{T3}}-{{T1}}
A5 = Lemonlib.round({{T1}}/100)*100</t>
  </si>
  <si>
    <t>{"id":"M3-NyO-4a-A-2","seed":{"parameters":[{"name":"Q1","label":null,"min":100,"max":990,"step":10},{"name":"Q2","label":null,"min":1,"max":9,"step":1}],"uniques":true},"scaffolding":[{"id":"step-0","stimulus":"&lt;p&gt;Um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</si>
  <si>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Rafael ha ahorrado &lt;span class=\"no-break\"&gt;{{T1}} €&lt;/span&gt; para un viaje con su familia.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</si>
  <si>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</si>
  <si>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T1 = {{Q1}}+{{Q2}}
A1 = math.round({{T1}}/100)*100</t>
  </si>
  <si>
    <t>Sin aproximar, ¿cuánto ha ahorrado Rafael?
Rafael ha ahorrado {{A2}} €.
(Cloze math)
A2 = {{Q1}}+{{Q2}}</t>
  </si>
  <si>
    <t>¿Qué pide el enunciado?
Aproximar los ahorros a las decenas.
Aproximar los ahorros a las centenas.*
Aproximar los ahorros a las unidades de millar.
(single choice)</t>
  </si>
  <si>
    <t>Sabiendo que {{T1}} está a {{T4}} unidades de {{T2}} y a {{T5}} unidades de {{T3}}, completa el siguiente texto.
La centena más próxima a los &lt;span class=\"no-break\"&gt;{{T1}} €&lt;/span&gt; ahorrados por Rafael es {{A5}}.
(cloze math)
T1 = {{Q1}}+{{Q2}}
T2 = math.floor({{T1}}/100)*100
T3 = math.ceil({{T1}}/100)*100
T4 = {{T1}}-{{T2}}
T5 = {{T3}}-{{T1}}
A5 = math.round({{T1}}/100)*100</t>
  </si>
  <si>
    <t>{"id":"M3-NyO-4a-A-3","seed":{"parameters":[{"name":"Q1","label":null,"min":100,"max":990,"step":10},{"name":"Q2","label":null,"min":1,"max":9,"step":1}],"uniques":true},"scaffolding":[{"id":"step-0","stimulus":"&lt;p&gt;Rafael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</si>
  <si>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Francisca tiene un álbum con {{T1}} fotografías.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</si>
  <si>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</si>
  <si>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fotografías tiene Francisca?
Tiene {{A2}} fotografías.
(Cloze math)
A2 = {{Q1}}+{{Q2}}</t>
  </si>
  <si>
    <t>¿Qué pide el enunciado?
Aproximar el número de fotografías a las decenas.
Aproximar el número de fotografías a las centenas.*
Aproximar el número de fotografías a las unidades de millar.
(single choice)</t>
  </si>
  <si>
    <t>Sabiendo que {{T1}} está a {{T4}} unidades de {{T2}} y a {{T5}} unidades de {{T3}}, completa el siguiente texto.
La centena más próxima a las {{T1}} fotografías del álbum es {{A5}}.
(cloze math)
T1 = {{Q1}}+{{Q2}}
T2 = math.floor({{T1}}/100)*100
T3 = math.ceil({{T1}}/100)*100
T4 = {{T1}}-{{T2}}
T5 = {{T3}}-{{T1}}
A5 = math.round({{T1}}/100)*100</t>
  </si>
  <si>
    <t>{"id":"M3-NyO-4a-A-4","seed":{"parameters":[{"name":"Q1","label":null,"min":100,"max":990,"step":10},{"name":"Q2","label":null,"min":1,"max":9,"step":1}],"uniques":true},"scaffolding":[{"id":"step-0","stimulus":"&lt;p&gt;Francisca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</si>
  <si>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Marta ha recolectado {{T1}} botellas de plástico para reciclar.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</si>
  <si>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</si>
  <si>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botellas ha recolectado Marta?
Marta ha recogido {{A2}} botellas.
(Cloze math)
A2 = {{Q1}}+{{Q2}}</t>
  </si>
  <si>
    <t>¿Qué pide el enunciado?
Aproximar el número de botellas a las decenas.
Aproximar el número de botellas a las centenas.*
Aproximar el número de botellas a las unidades de millar.
(single choice)</t>
  </si>
  <si>
    <t>Sabiendo que {{T1}} está a {{T4}} unidades de {{T2}} y a {{T5}} unidades de {{T3}}, completa el siguiente texto.
La centena más próxima a las {{T1}} botellas es {{A5}}.
(cloze math)
T1 = {{Q1}}+{{Q2}}
T2 = math.floor({{T1}}/100)*100
T3 = math.ceil({{T1}}/100)*100
T4 = {{T1}}-{{T2}}
T5 = {{T3}}-{{T1}}
A5 = Lemonlib.round({{T1}}/100)*100</t>
  </si>
  <si>
    <t>{"id":"M3-NyO-4a-A-5","seed":{"parameters":[{"name":"Q1","label":null,"min":100,"max":990,"step":10},{"name":"Q2","label":null,"min":1,"max":9,"step":1}],"uniques":true},"scaffolding":[{"id":"step-0","stimulus":"&lt;p&gt;Marta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</si>
  <si>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M3-NyO-4b</t>
  </si>
  <si>
    <t>Aproxima números de tres cifras a las decenas</t>
  </si>
  <si>
    <t>Haz clic en la decena más próxima al número {{T1}}.
A1*
A2
A3
A4
A5
(Se ven solo 3)</t>
  </si>
  <si>
    <t>Q1: Mín = 20; Máx = 90; Incremento = 1
Q2: 2, 3, 4, 6, 7, 8</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</si>
  <si>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</si>
  <si>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</si>
  <si>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se busca entre qué dos decenas se encuentra, es decir, entre {{T2}} y {{T3}}.&lt;/p&gt;&lt;p&gt;A continuación, se comprueba a cuál de las dos está más próximo. Como {{T1}} está a {{T4}} unidades de {{T2}} y a {{T5}} unidades de {{T3}}, la respuesta es {{A1}}.&lt;/p&gt;</t>
  </si>
  <si>
    <t>T2 = math.floor({{T1}}/10)*10
T3 = math.ceil({{T1}}/10)*10
T4 = {{T1}}-{{T2}}
T5 = {{T3}}-{{T1}}</t>
  </si>
  <si>
    <t>{"id":"M3-NyO-4b-I-1","stimulus":"&lt;p&gt;Clique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t>
  </si>
  <si>
    <t>Escribe la decena más próxima al número {{T1}}.
La decena más próxima a {{T1}} es {{A1}}.</t>
  </si>
  <si>
    <t>Q1: Mín = 10; Máx = 90; Incremento = 1
Q2: 2, 3, 4, 6, 7, 8</t>
  </si>
  <si>
    <t>T1 = {{Q1}}*10+{{Q2}} 
A1 = Lemonlib.round({{T1}}/10)*10</t>
  </si>
  <si>
    <t>{"id":"M3-NyO-4b-E-1","stimulus":"&lt;p&gt;Escreva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t>
  </si>
  <si>
    <r>
      <rPr>
        <rFont val="Calibri"/>
        <color rgb="FF000000"/>
        <sz val="12.0"/>
      </rPr>
      <t xml:space="preserve">José ha visitado un museo arqueológico que se encuentra a &lt;span class=\"no-break\"&gt;{{T1}} km&lt;/span&gt; de su ciudad. Aproxima esta distancia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</si>
  <si>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Q1: Mín = 10; Máx = 50; Incremento = 1
Q2: [2, 3, 4, 6, 7, 8]</t>
  </si>
  <si>
    <r>
      <rPr>
        <rFont val="Calibri"/>
        <color rgb="FF000000"/>
        <sz val="12.0"/>
      </rPr>
      <t xml:space="preserve">Sin aproximar, ¿a qué distancia está el museo arqueológico?
El museo está a {{A1}} km.
(Cloze math)
</t>
    </r>
    <r>
      <rPr>
        <rFont val="Calibri"/>
        <color rgb="FF000000"/>
        <sz val="12.0"/>
      </rPr>
      <t>A1 = {{Q1}}*10+{{Q2}}</t>
    </r>
  </si>
  <si>
    <t>¿Qué pide el enunciado?
Aproximar la distancia al museo a las decenas.*
Aproximar la distancia al museo a las centenas.
Aproximar la distancia al museo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</si>
  <si>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</si>
  <si>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</si>
  <si>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de los {{T1}} km a los que se encuentra el museo es {{A5}}.
(cloze math)
{{T4}} = {{T1}}-{{T2}}
{{T5}} = {{T3}}-{{T1}}
{{A5}} = Lemonlib.round({{T1}}/10)*10</t>
  </si>
  <si>
    <t>{"id":"M3-NyO-4b-A-1","seed":{"parameters":[{"name":"Q1","label":null,"min":10,"max":50,"step":1},{"name":"Q2","list":["2","3","4","6","7","8"]}],"uniques":true},"scaffolding":[{"id":"step-0","stimulus":"&lt;p&gt;José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</si>
  <si>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En un videojuego, </t>
    </r>
    <r>
      <rPr>
        <rFont val="Calibri"/>
        <color rgb="FF000000"/>
        <sz val="12.0"/>
      </rPr>
      <t>Maricarmen</t>
    </r>
    <r>
      <rPr>
        <rFont val="Calibri"/>
        <color rgb="FF000000"/>
        <sz val="12.0"/>
      </rPr>
      <t xml:space="preserve"> ha conseguido {{T1}} estrellas. Aproxima esta cantidad a las centenas.
La centena más próxima es {{A1}}.</t>
    </r>
  </si>
  <si>
    <t xml:space="preserve">Un videojuego de aventuras, consiste en juntar {{Q1}} monedas doradas. Aproxima esta cantidad  a las decenas
El número más próximo es {{A1}}
</t>
  </si>
  <si>
    <t>Sin aproximar, ¿cuántas estrellas ha conseguido Maricarmen?
Ha conseguido {{A1}} estrellas.
(Cloze math)
A1 = {{Q1}}*10+{{Q2}}</t>
  </si>
  <si>
    <t>¿Qué pide el enunciado?
Aproximar el número de estrellas a las decenas.*
Aproximar el número de estrellas a las centenas.
Aproximar el número de estrellas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</si>
  <si>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</si>
  <si>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de las {{T1}} estrellas de Alba es {{A5}}.
(cloze math)
{{T4}} = {{T1}}-{{T2}}
{{T5}} = {{T3}}-{{T1}}
{{A5}} = Lemonlib.round({{T1}}/10)*10</t>
  </si>
  <si>
    <t>{"id":"M3-NyO-4b-A-2","seed":{"parameters":[{"name":"Q1","label":null,"min":10,"max":90,"step":1},{"name":"Q2","list":["2","3","4","6","7","8"]}],"uniques":true},"scaffolding":[{"id":"step-0","stimulus":"&lt;p&gt;Em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</si>
  <si>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Unos biólogos han visto que la colonia de pingüinos que están estudiando tiene {{T1}} miembros. Aproxima esta cantidad a las decenas.
La decena más próxima es {{A1}}.</t>
  </si>
  <si>
    <t>Q1: Mín = 10; Máx = 90; Incremento = 1
Q2: [2, 3, 4, 6, 7, 8]</t>
  </si>
  <si>
    <t>Sin aproximar, ¿cuántos miembros tiene la colonia de pingüinos?
Hay {{A2}} pingüinos en la colonia.
(Cloze math)
A2 = {{Q1}}*10+{{Q2}}</t>
  </si>
  <si>
    <t>¿Qué pide el enunciado?
Aproximar el número de pingüinos a las decenas.*
Aproximar el número de pingüinos a las centenas.
Aproximar el número de pingüinos a las unidades de millar.
(single choice)</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</si>
  <si>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</si>
  <si>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pingüinos es {{A5}}.
(cloze math)
T1 = {{Q1}}*10+{{Q2}} 
T2 = math.floor({{T1}}/10)*10
T3 = math.ceil({{T1}}/10)*10
T4 = {{T1}}-{{T2}}
T5 = {{T3}}-{{T1}}
A5 = Lemonlib.round({{T1}}/10)*10</t>
  </si>
  <si>
    <t>{"id":"M3-NyO-4b-A-3","seed":{"parameters":[{"name":"Q1","label":null,"min":10,"max":90,"step":1},{"name":"Q2","list":["2","3","4","6","7","8"]}],"uniques":true},"scaffolding":[{"id":"step-0","stimulus":"&lt;p&gt;Um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</si>
  <si>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Un recipiente contiene {{T1}} centilitros de agua. Aproxima esta cantidad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</si>
  <si>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Sin aproximar, ¿cuántos centilitros contiene el recipiente de agua?
Contiene {{A2}} centilitros.
(Cloze math)
A2 = {{Q1}}*10+{{Q2}}</t>
  </si>
  <si>
    <t>¿Qué pide el enunciado?
Aproximar el número de centilitros del recipiente a las decenas.*
Aproximar el número de centilitros del recipiente a las centenas.
Aproximar el número de centilitros del recipiente a las unidades de millar.
(single choice)</t>
  </si>
  <si>
    <t>Sabiendo que {{T1}} está a {{T4}} unidades de {{T2}} y a {{T5}} unidades de {{T3}}, completa el siguiente texto.
La decena más próxima a los {{T1}} centilitros del recipiente es {{A5}}.
(cloze math)
T1 = {{Q1}}*10+{{Q2}} 
T2 = math.floor({{T1}}/10)*10
T3 = math.ceil({{T1}}/10)*10
T4 = {{T1}}-{{T2}}
T5 = {{T3}}-{{T1}}
A5 = Lemonlib.round({{T1}}/10)*10</t>
  </si>
  <si>
    <t>{"id":"M3-NyO-4b-A-4","seed":{"parameters":[{"name":"Q1","label":null,"min":10,"max":90,"step":1},{"name":"Q2","list":["2","3","4","6","7","8"]}],"uniques":true},"scaffolding":[{"id":"step-0","stimulus":"&lt;p&gt;Um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</si>
  <si>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En un torneo juvenil de fútbol hubo {{T1}} espectadores. Aproxima este número a las decenas.
La decena más próxima es {{A1}}.</t>
  </si>
  <si>
    <t>Sin aproximar, ¿cuántos espectadores hubo en el torneo juvenil?
Hubo {{A2}} espectadores.
(Cloze math)
A2 = {{Q1}}*10+{{Q2}}</t>
  </si>
  <si>
    <t>¿Qué pide el enunciado?
Aproximar el número de espectadores a las decenas.*
Aproximar el número de espectadores a las centenas.
Aproximar el número de espectadores a las unidades de millar.
(single choice)</t>
  </si>
  <si>
    <t>Sabiendo que {{T1}} está a {{T4}} unidades de {{T2}} y a {{T5}} unidades de {{T3}}, completa el siguiente texto.
La decena más próxima a los {{T1}} espectadores es {{A5}}.
(cloze math)
T1 = {{Q1}}*10+{{Q2}} 
T2 = math.floor({{T1}}/10)*10
T3 = math.ceil({{T1}}/10)*10
T4 = {{T1}}-{{T2}}
T5 = {{T3}}-{{T1}}
A5 = Lemonlib.round({{T1}}/10)*10</t>
  </si>
  <si>
    <t>{"id":"M3-NyO-4b-A-5","seed":{"parameters":[{"name":"Q1","label":null,"min":10,"max":90,"step":1},{"name":"Q2","list":["2","3","4","6","7","8"]}],"uniques":true},"scaffolding":[{"id":"step-0","stimulus":"&lt;p&gt;Em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</si>
  <si>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M3-NyO-5a</t>
  </si>
  <si>
    <t>Lee números ordinales hasta el 30.º (pasa número a texto)</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</si>
  <si>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</si>
  <si>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</si>
  <si>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</si>
  <si>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</si>
  <si>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</si>
  <si>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
 "id": "M3-NyO-5a-I-1",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t>
  </si>
  <si>
    <t>Escribe cómo se lee este ordinal.
{{T1}}.º: {{T2}}{{A1}}</t>
  </si>
  <si>
    <t>Q1= 10, 20
Q2= Min = 1; Max = 9; Step= 1</t>
  </si>
  <si>
    <t>T1 = {{Q1}}+{{Q2}}
T2 = Lemonlib.numToOrdinal({{Q1}}, 'es')
T3 = Lemonlib.numToOrdinal({{Q1}}+{{Q2}}, 'es')
T4 = {{Q1}}+{{Q2}}-1
T5 = Lemonlib.numToOrdinal({{Q1}}+{{Q2}}-1, 'es')
A1= Lemonlib.numToOrdinal({{Q2}}, 'es')</t>
  </si>
  <si>
    <t>&lt;p&gt;Los números ordinales se escriben de esta manera: primero (1.º), segundo (2.º), tercero (3.º)... {{T4}} ({{T5}}.º) y {{T1}} ({{T3}}.º).&lt;/p&gt;</t>
  </si>
  <si>
    <t>{
    "id": "M3-NyO-5a-E-1",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t>
  </si>
  <si>
    <t>De entre sus amigos, Augusto ha sido el {{T1}}.º en leer un libro. Completa el hueco.
Ha sido el {{T2}}{{A1}}.</t>
  </si>
  <si>
    <t>{
    "id": "M3-NyO-5a-A-1",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t>
  </si>
  <si>
    <t>En una maratón, Joaquín ha llegado el {{Q1}}.º a la meta. Escribe el número en el hueco con letras.
Ha llegado el {{A1}}{{T2}}.</t>
  </si>
  <si>
    <t>T1= {{Q1}}+{{Q2}}
T2= Lemonlib.numToOrdinal({{Q2}}, 'es')
T3 = Lemonlib.numToOrdinal({{Q1}}+{{Q2}}, 'es')
T4 = {{Q1}}+{{Q2}}-1
T5 = Lemonlib.numToOrdinal({{Q1}}+{{Q2}}-1, 'es')
A1= Lemonlib.numToOrdinal({{Q1}}, 'es')</t>
  </si>
  <si>
    <t>{
    "id": "M3-NyO-5a-A-2",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</si>
  <si>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A los alumnos de una clase los han ordenado según el día de su cumpleaños. Por eso Gustavo está en el puesto {{Q1}}.º. Escribe el número en el hueco con letras.
Gustavo está en el puesto {{A1}}.</t>
  </si>
  <si>
    <t>Q1= 10, 20, 30</t>
  </si>
  <si>
    <t>T4 = {{Q1}}-1
T5 = Lemonlib.numToOrdinal({{Q1}}-1, 'es')
A1= Lemonlib.numToOrdinal({{Q1}}, 'es')</t>
  </si>
  <si>
    <t>&lt;p&gt;Los números ordinales se escriben de esta manera: primero (1.º), segundo (2.º), tercero (3.º)... {{T4}} ({{T5}}.º) y {{Q1}} ({{A1}}.º).&lt;/p&gt;</t>
  </si>
  <si>
    <t>{
    "id": "M3-NyO-5a-A-3",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t>
  </si>
  <si>
    <t>Clara se ha mudado a un apartamento en el piso {{Q1}}.º de un edificio. Escribe el número en el hueco con letras.
Es el piso {{T2}}{{A1}}.</t>
  </si>
  <si>
    <t>{
    "id": "M3-NyO-5a-A-4",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</si>
  <si>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El chef Vallejo se ha dado cuenta de que el guiso de verduras que está cocinando es el {{T1}}.º del día. Escribe el número en el hueco con letras.
Es el {{A1}}{{T2}} guiso.</t>
  </si>
  <si>
    <t>{
    "id": "M3-NyO-5a-A-5",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</si>
  <si>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M3-NyO-6a</t>
  </si>
  <si>
    <t>Lee números romanos (pasa romanos a naturales)</t>
  </si>
  <si>
    <t>Une los números romanos con sus equivalentes en forma natural.
{{T1}}  {{A1}}
{{T2}}  {{A2}}
{{T3}}  {{A3}}</t>
  </si>
  <si>
    <t>Q1: Mín: 1; Máx: 2000; Step: 1
Q2: Mín: 1; Máx: 2000; Step: 1
Q3: Mín: 1; Máx: 2000; Step: 1</t>
  </si>
  <si>
    <t>T1 = Lemonlib.numToRoman({{Q1}})
T2 = Lemonlib.numToRoman({{Q2}})
T3 = Lemonlib.numToRoman({{Q3}})
A1 = {{Q1}}
A2 = {{Q2}}
A3 = {{Q3}}</t>
  </si>
  <si>
    <t>En los número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</si>
  <si>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center;\"&gt;1000&lt;/td&gt;\r\n\t\t&lt;/tr&gt;\r\n\t&lt;/tbody&gt;\r\n&lt;/table&gt;&lt;/p&gt;</t>
  </si>
  <si>
    <t>{"id":"M3-NyO-6a-I-1","stimulus":"&lt;p&gt;Arraste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t>
  </si>
  <si>
    <t>Escribe en forma natural el siguiente número romano.
{{T1}}: {{A1}}</t>
  </si>
  <si>
    <t>Q1: Mín: 1; Máx: 1000; Step: 1</t>
  </si>
  <si>
    <t>T1 = Lemonlib.numToRoman({{Q1}})
A1 = {{Q1}}</t>
  </si>
  <si>
    <t>{"id":"M3-NyO-6a-E-1","stimulus":"&lt;p&gt;Escreva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t>
  </si>
  <si>
    <t>Según la placa conmemorativa de la entrada, un teatro se inauguró en {{T1}}. ¿En qué año fue?
El teatro se inauguró en {{A1}}.</t>
  </si>
  <si>
    <t>Q1: Mín: 1900; Máx: 2000; Step: 1</t>
  </si>
  <si>
    <t>{"id":"M3-NyO-6a-A-1","stimulus":"&lt;p&gt;De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</si>
  <si>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&lt;i&gt;{{Q2}}&lt;/i&gt; es el tomo {{T1}} de una colección de libros de cuentos. Escribe este número romano en su forma natural.
Es el tomo {{A1}}.</t>
  </si>
  <si>
    <t>Q1: Mín: 1; Máx: 100; Step: 1
Q2: "Caperucita Roja", "La Cenicienta", "Rapunzel", "La Sirenita"</t>
  </si>
  <si>
    <t>{"id":"M3-NyO-6a-A-2","stimulus":"&lt;p&gt;&lt;i&gt;{{Q2}}&lt;/i&gt;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t>
  </si>
  <si>
    <t>En la obra del colegio, María Pilar aparece por primera vez en la {{T1}} escena. Escribe este número romano como número natural.
Aparece en la escena número {{A1}}.</t>
  </si>
  <si>
    <t>Q1: Mín: 4; Máx: 20; Step: 1</t>
  </si>
  <si>
    <t>{"id":"M3-NyO-6a-A-3","stimulus":"&lt;p&gt;Na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t>
  </si>
  <si>
    <t>La escuela más antigua de la ciudad se fundó en {{T1}}. Escribe este número romano como número natural.
La escuela se fundó en {{A1}}.</t>
  </si>
  <si>
    <t>Q1: Mín: 1850; Máx: 1950; Step: 1</t>
  </si>
  <si>
    <t>{"id":"M3-NyO-6a-A-4","stimulus":"&lt;p&gt;A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t>
  </si>
  <si>
    <t>Dolores ha comprado una participación para una rifa con el número {{T1}}. Escribe este número romano como número natural.
El número de la participación es {{A1}}.</t>
  </si>
  <si>
    <t>{"id":"M3-NyO-6a-A-5","stimulus":"&lt;p&gt;Daniela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</si>
  <si>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M3-NyO-6b</t>
  </si>
  <si>
    <t>Escribe números romanos (pasa naturales a romanos)</t>
  </si>
  <si>
    <t>Une los siguientes números naturales con sus números romanos equivalentes.
{{Q1}}       {{A1}}
{{Q2}}       {{A2}}
{{Q3}}       {{A3}}</t>
  </si>
  <si>
    <t>{{Q1}}: Mín: 1; Máx: 1000; Step: 1
{{Q2}}: Mín: 1; Máx: 1000; Step: 1
{{Q3}}: Mín: 1; Máx: 1000; Step: 1</t>
  </si>
  <si>
    <t>A1 = Lemonlib.numToRoman({{Q1}})
A2 = Lemonlib.numToRoman({{Q2}})
A3 = Lemonlib.numToRoman({{Q3}})</t>
  </si>
  <si>
    <t>En los números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</si>
  <si>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class=\"no-break\"&gt;1 000&lt;/span&gt;&lt;/td&gt;\r\n\t\t&lt;/tr&gt;\r\n\t&lt;/tbody&gt;\r\n&lt;/table&gt;&lt;/p&gt;</t>
  </si>
  <si>
    <t>{"id":"M3-NyO-6b-I-1","stimulus":"&lt;p&gt;Arraste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t>
  </si>
  <si>
    <t>Escribe con números romanos el siguiente número natural.
{{Q1}}: {{A1}}</t>
  </si>
  <si>
    <t>{{Q1}}: Mín: 1; Máx: 1000; Step: 1</t>
  </si>
  <si>
    <t>A1 = Lemonlib.numToRoman({{Q1}}</t>
  </si>
  <si>
    <t>{"id":"M3-NyO-6b-E-1","stimulus":"&lt;p&gt;Escreva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t>
  </si>
  <si>
    <t>En un carrera de &lt;i&gt;karting,&lt;/i&gt; Roberto ha quedado en el puesto {{Q1}}. Escribe este número con números romanos.
Roberto ha quedado en el puesto {{A1}}.</t>
  </si>
  <si>
    <t>{{Q1}}: Mín: 1; Máx: 30; Step: 1</t>
  </si>
  <si>
    <t>En los números romanos, si una letra está a la derecha de otra de igual o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</si>
  <si>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t>
  </si>
  <si>
    <t>{"id":"M3-NyO-6b-A-1","stimulus":"&lt;p&gt;Em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t>
  </si>
  <si>
    <t>Gabriel ha encontrado la información que necesitaba en el tomo {{Q1}} de su enciclopedia. Escribe este número con números romanos.
La información estaba en el tomo {{A1}}.</t>
  </si>
  <si>
    <t>{{Q1}}: Mín: 2; Máx: 100; Step: 1</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</si>
  <si>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center;\"&gt;1 000&lt;\/td&gt;\r\n\t\t&lt;\/tr&gt;\r\n\t&lt;\/tbody&gt;\r\n&lt;\/table&gt;</t>
  </si>
  <si>
    <t>{"id":"M3-NyO-6b-A-2","stimulus":"&lt;p&gt;Gabriel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t>
  </si>
  <si>
    <t>Un museo fue fundado en {{Q1}}. Escribe este número con números romanos.
El museo fue fundado en {{A1}}</t>
  </si>
  <si>
    <r>
      <rPr>
        <rFont val="Calibri"/>
        <color rgb="FF000000"/>
        <sz val="12.0"/>
      </rPr>
      <t>{{Q1}}: Mín:</t>
    </r>
    <r>
      <rPr>
        <rFont val="Calibri"/>
        <color rgb="FF000000"/>
        <sz val="12.0"/>
      </rPr>
      <t xml:space="preserve"> 1800</t>
    </r>
    <r>
      <rPr>
        <rFont val="Calibri"/>
        <color rgb="FF000000"/>
        <sz val="12.0"/>
      </rPr>
      <t>; Máx: 195</t>
    </r>
    <r>
      <rPr>
        <rFont val="Calibri"/>
        <color rgb="FF000000"/>
        <sz val="12.0"/>
      </rPr>
      <t>0</t>
    </r>
    <r>
      <rPr>
        <rFont val="Calibri"/>
        <color rgb="FF000000"/>
        <sz val="12.0"/>
      </rPr>
      <t>; Step: 1</t>
    </r>
  </si>
  <si>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</si>
  <si>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{"id":"M3-NyO-6b-A-3","stimulus":"&lt;p&gt;Um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t>
  </si>
  <si>
    <t>La novela que está leyendo la madre de Azucena fue escrita en el siglo {{Q1}}. Escribe este número con números romanos.
El libro se escribió en el siglo {{A1}}.</t>
  </si>
  <si>
    <t>{{Q1}}: Mín: 8; Máx: 21; Step: 1</t>
  </si>
  <si>
    <t>{"id":"M3-NyO-6b-A-4","stimulus":"&lt;p&gt;O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t>
  </si>
  <si>
    <t>La aguja del minutero de un reloj señala {{Q1}} minutos. Escribe este número con números romanos.
La aguja del minutero señala {{A1}} minutos.</t>
  </si>
  <si>
    <t>{{Q1}}: Mín: 5; Máx: 55; Step: 5</t>
  </si>
  <si>
    <t>{"id":"M3-NyO-6b-A-5","stimulus":"&lt;p&gt;O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t>
  </si>
  <si>
    <t>M3-NyO-31a</t>
  </si>
  <si>
    <t>Utiliza el algoritmo de la suma (nºs naturales de 3 cifras)</t>
  </si>
  <si>
    <t>Une cada suma con su resultado.
{{Q1}} + {{Q2}} | {{T12}}
{{Q3}} + {{Q4}} | {{T34}}
{{Q5}} + {{Q6}} | {{T56}}</t>
  </si>
  <si>
    <t>no</t>
  </si>
  <si>
    <t>Q1-Q6= Min=100; Max = 999; Step = 1</t>
  </si>
  <si>
    <t>T12={{Q1}}+{{Q2}}
T34={{Q3}}+{{Q4}}
T56={{Q5}}+{{Q6}}</t>
  </si>
  <si>
    <t>Suma de 2 sumandos y 4 posiciones
{{Q1}} + {{Q2}} = {{T1}}</t>
  </si>
  <si>
    <t>&lt;p&gt;Por ejemplo, el resultado de una de estas sumas es:&lt;/p&gt;
Suma de 2 sumandos y 4 posiciones
{{Q1}} + {{Q2}} = {{T12}}</t>
  </si>
  <si>
    <t>T1 = {{Q1}}+{{Q2}}-math.floor({{Q1}}/10+{{Q2}}/10)*10</t>
  </si>
  <si>
    <t>{"id":"M3-NyO-31a-I-1","stimulus":"&lt;p&gt;Arraste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t>
  </si>
  <si>
    <t>Escribe el resultado de la siguiente suma.
{{Q1}} + {{Q2}} = {{A1}}</t>
  </si>
  <si>
    <t>Q1-Q2= Min=100; Max = 999; Step = 1</t>
  </si>
  <si>
    <t>A1={{Q1}}+{{Q2}}</t>
  </si>
  <si>
    <t>&lt;p&gt;El resultado de esta suma es:&lt;/p&gt;
Suma de 2 sumandos y 4 posiciones
{{Q1}} + {{Q2}} = {{A1}}</t>
  </si>
  <si>
    <t>{"id":"M3-NyO-31a-E-1","stimulus":"&lt;p&gt;Escreva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</si>
  <si>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María ha conseguido {{Q1}} puntos en un videojuego de carreras y su compañera Julia, {{Q2}}. ¿Cuántos puntos han conseguido entre las dos?
Entre las dos han conseguido {{A1}} puntos.</t>
  </si>
  <si>
    <t>{"id":"M3-NyO-31a-A-1","stimulus":"&lt;p&gt;Maria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</si>
  <si>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Pablo ha salido con sus vecinos a limpiar el campo de basuraleza. Por la mañana han recogido {{Q1}} botellas de plástico y por la tarde, {{Q2}}. ¿Cuántas han recogido en total?
En total han recogido {{A1}} botellas.</t>
  </si>
  <si>
    <t>Q1-Q2= Min=100; Max = 500; Step = 1</t>
  </si>
  <si>
    <t>Suma de 2 sumandos y 3 posiciones
{{Q1}} + {{Q2}} = {{T1}}</t>
  </si>
  <si>
    <t>&lt;p&gt;El resultado de esta suma es:&lt;/p&gt;
Suma de 2 sumandos y 3 posiciones
{{Q1}} + {{Q2}} = {{A1}}</t>
  </si>
  <si>
    <t>{"id":"M3-NyO-31a-A-2","stimulus":"&lt;p&gt;Pablo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t>
  </si>
  <si>
    <t>Un cartero ha repartido {{Q1}} cartas por la mañana y {{Q2}} por la tarde. ¿Cuántas ha repartido en el día?
Ha repartido {{A1}} cartas.</t>
  </si>
  <si>
    <t>Q1-Q2= Min=100; Max = 200; Step = 1</t>
  </si>
  <si>
    <t>{"id":"M3-NyO-31a-A-3","stimulus":"&lt;p&gt;Durante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t>
  </si>
  <si>
    <t>M3-NyO-31b</t>
  </si>
  <si>
    <t>Suma con apoyo de la recta numérica (nºs naturales de entre 2 y 4 cifras)</t>
  </si>
  <si>
    <r>
      <rPr>
        <rFont val="Calibri"/>
        <color theme="1"/>
        <sz val="12.0"/>
      </rPr>
      <t>&lt;p&gt;Selecciona el resultado de esta suma. Ayúdate de la recta numérica.&lt;/p&gt;&lt;p style=\"text-align: center\"&gt;{{Q1}} + {{T1}} = ...&lt;/p&gt;
Etiquetas en esta imagen: https://blueberry-assets.oneclick.es/M3_NyO_31b_1.svg</t>
    </r>
    <r>
      <rPr>
        <rFont val="Calibri"/>
        <color theme="1"/>
        <sz val="12.0"/>
        <u/>
      </rPr>
      <t xml:space="preserve">
Ponemos las etiquetas así: </t>
    </r>
    <r>
      <rPr>
        <rFont val="Calibri"/>
        <color theme="1"/>
        <sz val="12.0"/>
      </rPr>
      <t>https://drive.google.com/file/d/1b4XM74ilzeItnybDzE_ir-Y2oAqY75uB/view?usp=share_link
A1*
A2
A3</t>
    </r>
  </si>
  <si>
    <t>Sí</t>
  </si>
  <si>
    <t>Q1 = min = 100; max = 500; step = 1
Q2 = min = 100; max = 500; step = 100
Q3 = min = 10; max = 90; step = 10
Q4 = min = 1; max = 9; step = 1
Q5 = min = 100; max = 500; step = 100
Q6 = min = 10; max = 90; step = 10
Q7 = min = 1; max = 9; step = 1
Q8 = min = 100; max = 500; step = 100
Q9 = min = 10; max = 90; step = 10
Q10 = min = 1; max = 9; step = 1</t>
  </si>
  <si>
    <t>T1 = {{Q2}}+{{Q3}}+{{Q4}}
T2 = {{Q1}}+{{Q2}}
T3 = {{Q1}}+{{Q2}}+{{Q3}}
A1 = {{Q1}}+{{Q2}}+{{Q3}}+{{Q4}}
A2 = {{Q1}}+{{Q5}}+{{Q6}}+{{Q7}}
A3 = {{Q1}}+{{Q8}}+{{Q9}}+{{Q10}}</t>
  </si>
  <si>
    <t>&lt;p&gt;Empieza con las centenas y después suma las decenas y las unidades.&lt;/p&gt;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</si>
  <si>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</si>
  <si>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"M3-NyO-31b-I-1",
    "stimulus": "&lt;p&gt;Selecione o resultado dessa adição. Use a reta numérica como guia.&lt;/p&gt;&lt;p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t>
  </si>
  <si>
    <r>
      <rPr>
        <rFont val="Calibri"/>
        <color theme="1"/>
        <sz val="12.0"/>
      </rPr>
      <t>&lt;p&gt;Calcula esta suma con ayuda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</si>
  <si>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 style="text-align: center"&gt;{{Q1}} + {{T1}} = {{response}}&lt;/p&gt;</t>
  </si>
  <si>
    <t>Q1 = min = 100; max = 500; step = 1
Q2 = min = 100; max = 500; step = 100
Q3 = min = 10; max = 90; step = 10
Q4 = min = 1; max = 9; step = 1</t>
  </si>
  <si>
    <t>T1 = {{Q2}}+{{Q3}}+{{Q4}}
T2 = {{Q1}}+{{Q2}}
T3 = {{Q1}}+{{Q2}}+{{Q3}}
A1 = {{Q1}}+{{Q2}}+{{Q3}}+{{Q4}}</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</si>
  <si>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</si>
  <si>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"M3-NyO-31b-E-1",
    "stimulus": "&lt;p&gt;Calcule essa adição usando a reta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</si>
  <si>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sz val="12.0"/>
      </rPr>
      <t xml:space="preserve">&lt;p&gt;Durante un largo viaje, un autobús recorrió {{Q1}} km en la primera jornada y {{T1}} km en la segunda. ¿Cuántos kilómetros hizo entre los dos días? Ayúdate de la recta numérica.&lt;/p&gt;
Etiquetas en esta imagen: https://blueberry-assets.oneclick.es/M3_NyO_31b_1.svg
Ponemos las etiquetas así: </t>
    </r>
    <r>
      <rPr>
        <rFont val="Calibri"/>
        <color rgb="FF1155CC"/>
        <sz val="12.0"/>
        <u/>
      </rPr>
      <t>https://drive.google.com/file/d/1b4XM74ilzeItnybDzE_ir-Y2oAqY75uB/view?usp=share_link</t>
    </r>
  </si>
  <si>
    <t>&lt;p&gt;El autobús recorrió {{response}} km.&lt;/p&gt;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</si>
  <si>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</si>
  <si>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"M3-NyO-31b-A-1",
    "stimulus": "&lt;p&gt;Durante uma longa viagem, um ônibus percorreu {{Q1}} km no primeiro dia e {{T1}} km no segundo dia. Quantos quilômetros percorreu em total?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ônibus percorreu {{response}} km.&lt;/p&gt;",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</si>
  <si>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&lt;p&gt;El padre de Alba ha leído dos libros, uno de {{Q1}} páginas y otro de {{T1}}. ¿Cuántas páginas tienen los dos juntos?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</si>
  <si>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&lt;p&gt;Tienen {{response}} páginas.&lt;/p&gt;</t>
  </si>
  <si>
    <t>Empieza con las centenas y después suma las decenas y las unidades.</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</si>
  <si>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</si>
  <si>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"M3-NyO-31b-A-2",
    "stimulus": "&lt;p&gt;O pai de Alba leu dois livros, um deles tinha {{Q1}} páginas e o outro, {{T1}}. Quantas páginas têm os dois juntos?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"&lt;p&gt;Eles leu {{response}} páginas.&lt;/p&gt;",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</si>
  <si>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&lt;p&gt;José María ha tenido una inundación en su casa y ha tenido que llamar a unos albañiles. Según el presupuesto, el precio va a ser de {{Q1}} € por los materiales y {{T1}} € por la mano de obra. ¿Cuánto tiene que pagar?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</si>
  <si>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&lt;p&gt;El precio total es de {{response}} €.&lt;/p&gt;</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</si>
  <si>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</si>
  <si>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"M3-NyO-31b-A-3",
    "stimulus": "&lt;p&gt;Claudio sofreu uma inundação em sua casa e teve de chamar alguns construtores. De acordo com o orçamento, o preço será de R$ {{Q1}} para os materiais e R$ {{T1}} para a mão de obra. Quanto ele terá de pagar?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preço total é de R${{response}}.&lt;/p&gt;",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</si>
  <si>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t>M3-NyO-31c</t>
  </si>
  <si>
    <t>Suma por reagrupación de números (nºs naturales de 3 cifras)</t>
  </si>
  <si>
    <t>Para trabajar el cálculo mental, resuelve la siguiente suma agrupando sus términos.
{{T10}} + {{T11}} = ...
{{T1}} + {{T2}} = {{A1}}
{{T3}} + {{T4}} = {{A2}}
{{Q3}} + {{Q6}} = {{A3}}
Por tanto:
{{T10}} + {{T11}} = {{A4}}</t>
  </si>
  <si>
    <t>Drag and drop</t>
  </si>
  <si>
    <t>Q1-Q6: min = 1; max = 9; step = 1</t>
  </si>
  <si>
    <t>T10 = {{Q1}}*100+{{Q2}}*10+{{Q3}}
T11 = {{Q4}}*100+{{Q5}}*10+{{Q6}}
T1 = {{Q1}}*100
T2 = {{Q4}}*100
T3 = {{Q2}}*10
T4 = {{Q5}}*10
A1 = {{T1}}+{{T2}}
A2 = {{T3}}+{{T4}}
A3 = {{Q3}}+{{Q6}}
A4 = {{T10}}+{{T11}}
A5 = {{Q1}}*100+{{Q5}}*100
A6 = {{Q2}}*10+{{Q4}}*10
A7 = {{Q3}}+{{Q1}}
A8 = {{T10}}+{{T11}}+{{Q3}}*10</t>
  </si>
  <si>
    <t>Para resolver esta suma, empieza primero con las centenas.
{{T1}} + {{T2}} = {{A1}}
(Cloze math)</t>
  </si>
  <si>
    <t>A continuación, suma las decenas.
{{T3}} + {{T4}} = {{A2}}
(Cloze math)</t>
  </si>
  <si>
    <t>Y, por último, las unidades.
{{Q3}} + {{Q6}} = {{A3}}
(Cloze math)</t>
  </si>
  <si>
    <t>Ahora utiliza estos resultados para calcular mentalmente esta suma.
{{T1}} + {{T2}} = {{A1}}
{{T3}} + {{T4}} = {{A2}}
{{Q3}} + {{Q6}} = {{A3}}
{{T10}} + {{T11}} = {{A4}}
(Cloze math)</t>
  </si>
  <si>
    <t>{"id":"M3-NyO-31c-I-1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t>
  </si>
  <si>
    <t>T10 = {{Q1}}*100+{{Q2}}*10+{{Q3}}
T11 = {{Q4}}*100+{{Q5}}*10+{{Q6}}
T1 = {{Q1}}*100
T2 = {{Q4}}*100
T3 = {{Q2}}*10
T4 = {{Q5}}*10
A1 = {{T1}}+{{T2}}
A2 = {{T3}}+{{T4}}
A3 = {{Q3}}+{{Q6}}
A4 = {{T10}}+{{T11}}</t>
  </si>
  <si>
    <t>Ahora utiliza estos resultados para calcular mentalmente esta suma.
{{T1}} + {{T2}} = {{A1}}
{{T3}} + {{T4}} = {{A2}}
{{Q3}} + {{Q6}} = {{A3}}
{{T10}} + {{T11}} = {{A4}}
(Cloze math)
El alumno solo tiene que escribir A4</t>
  </si>
  <si>
    <t>{"id":"M3-NyO-31c-E-1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</si>
  <si>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La madre de Alberto leyó el mes pasado un libro con {{T10}} páginas y este mes otro con {{T11}} páginas. ¿Cuántas páginas ha leído entre los dos meses? Para trabajar el cálculo mental, resuelve la suma agrupando sus términos.
{{T1}} + {{T2}} = {{A1}}
{{T3}} + {{T4}} = {{A2}}
{{Q3}} + {{Q6}} = {{A3}}
Por tanto:
{{T10}} + {{T11}} = {{A4}}</t>
  </si>
  <si>
    <t>Q1: List = 1, 2, 3, 4
Q2: min = 1; max = 9; step = 1
Q3: min = 1; max = 9; step = 1
Q4: List = 1, 2, 3, 4
Q5: min = 1; max = 9; step = 1
Q6: min = 1; max = 9; step = 1</t>
  </si>
  <si>
    <t>{"id":"M3-NyO-31c-A-1","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</si>
  <si>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Una floristería vendió la semana pasada {{T10}} rosas y esta semana ha vendido {{T11}}. ¿Cuántas rosas ha vendido entre las dos semanas? Para trabajar el cálculo mental, resuelve la suma agrupando sus términos.
{{T1}} + {{T2}} = {{A1}}
{{T3}} + {{T4}} = {{A2}}
{{Q3}} + {{Q6}} = {{A3}}
Por tanto:
{{T10}} + {{T11}} = {{A4}}</t>
  </si>
  <si>
    <t>{"id":"M3-NyO-31c-A-2","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</si>
  <si>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El acuario de un zoo vendió el primer día de la temporada {{T10}} entradas y el segundo, {{T11}}. ¿Cuántas entradas vendió entre los dos días? Para trabajar el cálculo mental, resuelve la suma agrupando sus términos.
{{T1}} + {{T2}} = {{A1}}
{{T3}} + {{T4}} = {{A2}}
{{Q3}} + {{Q6}} = {{A3}}
Por tanto:
{{T10}} + {{T11}} = {{A4}}</t>
  </si>
  <si>
    <t>{"id":"M3-NyO-31c-A-3","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</si>
  <si>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M3-NyO-32a</t>
  </si>
  <si>
    <t>Utiliza el algoritmo de la resta (nºs naturales de 3 cifras)</t>
  </si>
  <si>
    <t>Une cada resta con su resultado.
{{T1}} − {{Q21}}  |  {{Q11}}
{{T2}} − {{Q22}}  |  {{Q12}}
{{T3}} − {{Q23}}  |  {{Q13}}</t>
  </si>
  <si>
    <t>Linking Lines</t>
  </si>
  <si>
    <t>Q11= Min=100; Max=999; Step=1
Q21= Min=100; Max=999; Step=1
Q12= Min=100; Max=999; Step=1
Q22= Min=100; Max=999; Step=1
Q13= Min=100; Max=999; Step=1
Q23= Min=100; Max=999; Step=1</t>
  </si>
  <si>
    <t>T1={{Q11}}+{{Q21}}
T2={{Q12}}+{{Q22}}
T3={{Q13}}+{{Q23}}</t>
  </si>
  <si>
    <t>[Resta vertical de 4 posiciones]
T1-Q1=T4</t>
  </si>
  <si>
    <t>&lt;p&gt;Por ejemplo, el resultado de una de estas restas es:&lt;/p&gt;
[Resta vertical de 4 posiciones]
T1-Q21=Q11</t>
  </si>
  <si>
    <t>T4 = {{Q11}}-math.floor({{Q11}}/10)*10</t>
  </si>
  <si>
    <t>{"id":"M3-NyO-32a-I-1","stimulus":"&lt;p&gt;Arraste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t>
  </si>
  <si>
    <t>Escribe el resultado de la siguiente resta.
{{T1}} − {{Q1}} = {{A1}}</t>
  </si>
  <si>
    <t>Q1= Min=100; Max=999; Step=1
Q2= Min=100; Max=999; Step=1</t>
  </si>
  <si>
    <t>T1={{Q1}}+{{Q2}}
A1={{Q2}}</t>
  </si>
  <si>
    <t>[Resta vertical de 4 posiciones]
T1-Q1=T2</t>
  </si>
  <si>
    <t>&lt;p&gt;El resultado de la resta es:&lt;/p&gt;
[Resta vertical de 4 posiciones]
T1-Q1=Q2</t>
  </si>
  <si>
    <t>T2 = {{Q2}}-math.floor({{Q2}}/10)*10</t>
  </si>
  <si>
    <t>{"id":"M3-NyO-32a-E-1","stimulus":"&lt;p&gt;Escreva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</si>
  <si>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 xml:space="preserve">Felipe tenía una colección de {{T1}} sellos, pero ha regalado {{Q1}}. ¿Cuántos sellos le quedan?
Le quedan {{A1}} sellos. </t>
  </si>
  <si>
    <t>Q1= Min=100; Max=400; Step=1 
Q2= Min=100; Max=300; Step=1</t>
  </si>
  <si>
    <t>[Resta vertical de 3 posiciones]
T1-Q1=T2</t>
  </si>
  <si>
    <t>{"id":"M3-NyO-32a-A-1","stimulus":"&lt;p&gt;Felipe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t>
  </si>
  <si>
    <t>Una empresa de publicidad tiene que repartir {{T1}} folletos en un día. Los empleados del turno de la mañana han distribuido {{Q1}}. ¿Cuántos folletos les quedan a los del turno de la tarde?
Les quedan {{A1}} folletos por repartir.</t>
  </si>
  <si>
    <t xml:space="preserve">Q1= Min=100; Max=999; Step=1 
Q2= Min=100; Max=999; Step=1 </t>
  </si>
  <si>
    <t>{"id":"M3-NyO-32a-A-2","stimulus":"&lt;p&gt;Uma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</si>
  <si>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Para el próximo partido de waterpolo se han puesto a la venta {{T1}} entradas. Si hasta el día de antes del partido se han comprado {{Q1}} entradas, ¿cuántas quedan por vender?
Quedan por vender {{A1}} entradas.</t>
  </si>
  <si>
    <t>Q1= Min=400; Max=999; Step=1 
Q2= Min=400; Max=999; Step=1</t>
  </si>
  <si>
    <t>{"id":"M3-NyO-32a-A-3","stimulus":"&lt;p&gt;Para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t>
  </si>
  <si>
    <t>M3-NyO-32b</t>
  </si>
  <si>
    <t>Resta con apoyo de la recta numérica (nºs naturales de entre 2 y 4 cifras)</t>
  </si>
  <si>
    <r>
      <rPr>
        <rFont val="Calibri, Arial"/>
        <color rgb="FF000000"/>
        <sz val="12.0"/>
      </rPr>
      <t>&lt;p&gt;Selecciona el resultado de esta resta. Ayúdate de la recta numérica.&lt;/p&gt;&lt;p style="text-align: center"&gt;{{T1}} − {{Q1}} = ...&lt;/p&gt;
Etiquetas en esta imagen: https://blueberry-assets.oneclick.es/M3_NyO_32b_1.svg</t>
    </r>
    <r>
      <rPr>
        <rFont val="Calibri, Arial"/>
        <color rgb="FF000000"/>
        <sz val="12.0"/>
        <u/>
      </rPr>
      <t xml:space="preserve">
Ponemos las etiquetas así: </t>
    </r>
    <r>
      <rPr>
        <rFont val="Calibri, Arial"/>
        <color rgb="FF1155CC"/>
        <sz val="12.0"/>
        <u/>
      </rPr>
      <t>https://drive.google.com/file/d/1RxwDvV4CW2GE32cyi7d58b-I6PjVq7JL/view?usp=share_link</t>
    </r>
  </si>
  <si>
    <t>Single Choice
*: showCheckIcon=false
*: columns=3</t>
  </si>
  <si>
    <t>Q1 = min = 100; max = 500; step = 1
Q2 = min = 100; max = 500; step = 1
Q3 = min = 100; max = 500; step = 1
Q4 = min = 100; max = 500; step = 1</t>
  </si>
  <si>
    <t>T1 = {{Q1}}+{{Q2}}
T2 = math.floor({{Q1}}/100)
T3 = math.floor({{Q1}}/10)-{{T1}}*10
T4 = {{Q1}}-{{T1}}*100-{{T2}}*10
T5 = {{T1}}-{{T2}}
T6 = {{T1}}-{{T2}}-{{T3}}
A1 = {{Q2}}*
A2 = {{Q3}}
A3 = {{Q4}}</t>
  </si>
  <si>
    <t>&lt;p&gt;Empieza con las centenas y después resta las decenas y las unidades.&lt;/p&gt;</t>
  </si>
  <si>
    <r>
      <rPr>
        <rFont val="Calibri"/>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color rgb="FF1155CC"/>
        <sz val="12.0"/>
        <u/>
      </rPr>
      <t>https://drive.google.com/file/d/1LX-Ebr1rFg9D9-vUqVAI7beKQHQKcKA5/view?usp=share_link</t>
    </r>
  </si>
  <si>
    <t>{
    "id": "M3-NyO-32b-I-1",
    "stimulus": "&lt;p&gt;Selecione o resultado dessa subtração. Use a reta numérica como guia.&lt;/p&gt;&lt;p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</si>
  <si>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r>
      <rPr>
        <rFont val="Calibri"/>
        <sz val="12.0"/>
      </rPr>
      <t xml:space="preserve">&lt;p&gt;Calcula esta resta con ayuda de la recta numérica.&lt;/p&gt;
Etiquetas en esta imagen: https://blueberry-assets.oneclick.es/M3_NyO_32b_1.svg
Ponemos las etiquetas así: </t>
    </r>
    <r>
      <rPr>
        <rFont val="Calibri"/>
        <color rgb="FF1155CC"/>
        <sz val="12.0"/>
        <u/>
      </rPr>
      <t>https://drive.google.com/file/d/1RxwDvV4CW2GE32cyi7d58b-I6PjVq7JL/view?usp=share_link</t>
    </r>
  </si>
  <si>
    <t>&lt;p style="text-align: center"&gt;{{T1}} − {{Q1}} = {{response}}&lt;/p&gt;</t>
  </si>
  <si>
    <t>Q1 = min = 100; max = 500; step = 1
Q2 = min = 100; max = 500; step = 1</t>
  </si>
  <si>
    <t>T1 = {{Q1}}+{{Q2}}
T2 = math.floor({{Q1}}/100)
T3 = math.floor({{Q1}}/10)-{{T1}}*10
T4 = {{Q1}}-{{T1}}*100-{{T2}}*10
T5 = {{T1}}-{{T2}}
T6 = {{T1}}-{{T2}}-{{T3}}
A1 = {{Q2}}</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</si>
  <si>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</si>
  <si>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"M3-NyO-32b-E-1",
    "stimulus": "&lt;p&gt;Calcule essa subtração usando a reta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</si>
  <si>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&lt;p&gt;Se han apuntado {{T1}} personas a una carrera benéfica. Si ya han llegado a la meta {{Q1}}, ¿cuántas quedan por llegar?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</si>
  <si>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&lt;p&gt;Faltan {{response}} personas.&lt;/p&gt;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</si>
  <si>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</si>
  <si>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"M3-NyO-32b-A-1",
    "stimulus": "&lt;p&gt;{{T1}} pessoas se inscreveram para uma corrida beneficente. Se {{Q1}} já alcançaram a linha de chegada, quantas faltam ainda?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"&lt;p&gt;Há {{response}} pessoas para chegar.&lt;/p&gt;",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</si>
  <si>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 un periodista le han encargado que escriba un texto de {{T1}} palabras, pero de momento solo tiene {{Q1}}. ¿Cuántas le quedan por escribir?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</si>
  <si>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&lt;p&gt;Tiene que escribir {{response}} palabras más.&lt;/p&gt;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</si>
  <si>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</si>
  <si>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"M3-NyO-32b-A-2",
    "stimulus": "&lt;p&gt;Pediram a um jornalista escrever um texto com {{T1}} palavras, mas até agora tem apenas {{Q1}}. Quantas palavras ele ainda tem para escrever?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"&lt;p&gt;Ele precisa escrever mais {{response}} palavras.&lt;/p&gt;",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</si>
  <si>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&lt;p&gt;Alfredo y Susana han caminado ya {{Q1}} m de los {{T1}} m que mide una ruta senderista. ¿Cuántos metros tienen que andan para poder terminarla?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</si>
  <si>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&lt;p&gt;Les faltan {{response}} m.&lt;/p&gt;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</si>
  <si>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</si>
  <si>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"M3-NyO-32b-A-3",
    "stimulus": "&lt;p&gt;Renato e Luzia já percorreram {{Q1}} m de uma rota de caminhada de {{T1}} m. Quantos metros eles precisam percorrer para terminá-la?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"&lt;p&gt;Faltam {{response}} m.&lt;/p&gt;",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</si>
  <si>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t>M3-NyO-32c</t>
  </si>
  <si>
    <t>Resta por reagrupación de números (nºs naturales de 3 cifras)</t>
  </si>
  <si>
    <t>Para trabajar el cálculo mental, resuelve la siguiente resta agrupando sus términos.
{{T10}} − {{T11}} = ...
{{T1}} − {{T2}} = {{A1}}
{{T3}} − {{T4}} = {{A2}}
{{T5}} − {{Q5}} = {{A3}}
Por tanto:
{{T10}} − {{T11}} = {{A4}}</t>
  </si>
  <si>
    <t>Q1: List = 1, 2, 3, 4
Q2: List = 1, 2, 3, 4, 5
Q3: List = 1, 2, 3, 4
Q4: List = 1, 2, 3, 4, 5
Q5: List = 1, 2, 3, 4
Q6: List = 1, 2, 3, 4, 5
Uniques: false</t>
  </si>
  <si>
    <t>T10 = ({{Q1}}+{{Q2}})*100+({{Q3}}+{{Q4}})*10+{{Q5}}+{{Q6}}
T11 = {{Q1}}*100+{{Q3}}*10+{{Q5}}
T1 = ({{Q1}}+{{Q2}})*100
T2 = {{Q1}}*100
T3 = ({{Q3}}+{{Q4}})*10
T4 = {{Q3}}*10
T5 = {{Q5}}+{{Q6}}
A1 = {{Q2}}*100
A2 = {{Q4}}*10
A3 = {{Q6}}
A4 = {{Q2}}*100+{{Q4}}*10+{{Q6}}</t>
  </si>
  <si>
    <t>Para resolver esta resta, empieza primero con las centenas.
{{T1}} − {{T2}} = {{A1}}
(Cloze math)</t>
  </si>
  <si>
    <t>A continuación, resta las decenas.
{{T3}} − {{T4}} = {{A2}}
(Cloze math)</t>
  </si>
  <si>
    <t>Y, por último, las unidades.
{{T5}} − {{Q5}} = {{A3}}
(Cloze math)</t>
  </si>
  <si>
    <t>Ahora utiliza estos resultados para calcular mentalmente esta resta.
{{T1}} − {{T2}} = {{A1}}
{{T3}} − {{T4}} = {{A2}}
{{T5}} − {{Q5}} = {{A3}}
{{T10}} − {{T11}} = {{A4}}
(Cloze math)
El alumno solo tiene que escribir A4</t>
  </si>
  <si>
    <t>{"id":"M3-NyO-32c-I-1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</si>
  <si>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id":"M3-NyO-32c-E-1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</si>
  <si>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Elena ha quedado con sus amigos a {{T10}} m de su casa. Si ya ha caminado {{T11}} m, ¿cuántos le faltan para encontrarse con ellos? Para trabajar el cálculo mental, resuelve la resta agrupando sus términos.
{{T1}} − {{T2}} = {{A1}}
{{T3}} − {{T4}} = {{A2}}
{{T5}} − {{Q5}} = {{A3}}
Por tanto:
{{T10}} − {{T11}} = {{A4}}</t>
  </si>
  <si>
    <t>{"id":"M3-NyO-32c-A-1","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</si>
  <si>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Javier tiene {{T10}} segundos para terminar un dibujo. Si ya han pasado {{T11}} segundos, ¿cuántos le quedan? Para trabajar el cálculo mental, resuelve la resta agrupando sus términos.
{{T1}} − {{T2}} = {{A1}}
{{T3}} − {{T4}} = {{A2}}
{{T5}} − {{Q5}} = {{A3}}
Por tanto:
{{T10}} − {{T11}} = {{A4}}</t>
  </si>
  <si>
    <t>{"id":"M3-NyO-32c-A-2","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</si>
  <si>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Un ciclista pedalea {{T10}} km por semana. Si en esta semana ya ha recorrido {{T11}} km, ¿cuántos le faltan? Para trabajar el cálculo mental, resuelve la resta agrupando sus términos.
{{T1}} − {{T2}} = {{A1}}
{{T3}} − {{T4}} = {{A2}}
{{T5}} − {{Q5}} = {{A3}}
Por tanto:
{{T10}} − {{T11}} = {{A4}}</t>
  </si>
  <si>
    <t>{"id":"M3-NyO-32c-A-3","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</si>
  <si>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M3-NyO-9a</t>
  </si>
  <si>
    <t>Utiliza el algoritmo de la resta (nºs naturales de 4 cifras)</t>
  </si>
  <si>
    <t>Escoge el resultado correcto de esta resta.
{{T1}} − {{Q1}} = ...
{{A1}}*
{{A2}}
{{A3}}
{{A4}}
{{A5}}</t>
  </si>
  <si>
    <t>Q1: Mín 200;Máx 5000; Step: 1
Q2: Mín 100;Máx 5000; Step: 1
Q3: mín 10; máx 90; step 10
Q4: mín 1; máx 50; step 1</t>
  </si>
  <si>
    <t>T1 = {{Q1}}+{{Q2}}
A1 = {{Q2}}
A2 = {{Q2}}+{{Q3}}
A3 = {{Q2}}-{{Q3}}
A4 = {{Q2}}+{{Q4}}
A5 = {{Q2}}-{{Q4}}</t>
  </si>
  <si>
    <t>{
    "id": "M3-NyO-9a-I-1",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t>
  </si>
  <si>
    <t>Calcula esta resta.
{{T1}} − {{Q2}} = {{A1}}</t>
  </si>
  <si>
    <t>Q1: Mín 100;Máx 5000; Step: 1
Q2: Mín 100;Máx 5000; Step: 1</t>
  </si>
  <si>
    <t>A1 = {{Q1}}
T1 = {{Q1}}+{{Q2}}</t>
  </si>
  <si>
    <t>[Resta vertical de 4 posiciones]
T1-Q2=T2</t>
  </si>
  <si>
    <t>&lt;p&gt;El resultado de la resta es:&lt;/p&gt;
[Resta vertical de 4 posiciones]
T1-Q2=Q1</t>
  </si>
  <si>
    <t>T2 = {{Q1}}-math.floor({{Q1}}/10)*10</t>
  </si>
  <si>
    <t>{
    "id": "M3-NyO-9a-E-1",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t>
  </si>
  <si>
    <t>M3-NyO-10a</t>
  </si>
  <si>
    <t>Comprueba el resultado de una resta utilizando la prueba correspondiente (nºs naturales de 4 cifras)</t>
  </si>
  <si>
    <t>Aplica la prueba de la resta para completar esta operación.
... − {{Q1}} = {{Q2}}
{{A1}}*
{{A2}}
{{A3}}
{{A4}}
{{A5}}</t>
  </si>
  <si>
    <t xml:space="preserve">Señala cuál de las pruebas de la resta, verifican que {{T1}} es la diferencia entre {{Q2}} y {{Q1}}.
A1: {{Q1}} + {{T1}} = {{Q2}} *
A2: {{Q1}} + {{Q2}} = {{Q2}}
A3: {{Q2}} + {{T1}} = {{Q2}}
A4: {{Q1}} + {{Q2}} = {{T1}} 
</t>
  </si>
  <si>
    <t xml:space="preserve">
Q1-Q2: mín = 100; máx = 5000;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</si>
  <si>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</si>
  <si>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</si>
  <si>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
(Sin TE individual)</t>
  </si>
  <si>
    <t>{
    "id": "M3-NyO-10a-I-1",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t>
  </si>
  <si>
    <t>Aplica la prueba de la resta para completar esta operación.
{{A1}} − {{Q1}} = {{Q2}}</t>
  </si>
  <si>
    <t>Escribe la prueba de la resta que verifica que {{T1}} es la diferencia entre {{Q2}} y {{Q1}}.
A1: {{Q1}} + {{T1}} = {{Q2}}</t>
  </si>
  <si>
    <t xml:space="preserve">
Q1-Q2: mín = 100; máx = 5000; step = 1
</t>
  </si>
  <si>
    <t>A1 = {{Q1}}+{{Q2}}</t>
  </si>
  <si>
    <t>&lt;p&gt;Según la prueba de la resta, al sumar el sustraendo y la diferencia, se obtiene el minuendo:&lt;/p&gt;&lt;p&gt;{{Q1}} + {{Q2}} = {{A1}}&lt;/p&gt;</t>
  </si>
  <si>
    <t>{
    "id": "M3-NyO-10a-E-1",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t>
  </si>
  <si>
    <t>M3-NyO-13a</t>
  </si>
  <si>
    <t>Construye series numéricas ascendentes de cadencia 2, 5, 10, 25, 50 y 100 con números de hasta cuatro cifras</t>
  </si>
  <si>
    <t>Arrastra los números correspondientes para completar esta serie numérica.
{{A1}}, {{A2}}, {{T1}}, {{Q1}}, {{T2}}, {{A3}}, {{A4}}</t>
  </si>
  <si>
    <t>Cloze with drag and drop</t>
  </si>
  <si>
    <t>Q1= Min = 301; Max = 600; Step = 1
Q2= List=2, 5, 10, 25, 50, 100</t>
  </si>
  <si>
    <t>T1 = {{Q1}}-{{Q2}}
T2 = {{Q1}}+{{Q2}}
A1 = {{Q1}}-3*{{Q2}}
A2 = {{Q1}}-2*{{Q2}}
A3 = {{Q1}}+2*{{Q2}}
A4 = {{Q1}}+3*{{Q2}}</t>
  </si>
  <si>
    <t>Resta {{T1}} a {{Q1}} para encontrar el patrón de la serie.</t>
  </si>
  <si>
    <t>&lt;p&gt;Hay que buscar el patrón de la serie:&lt;/p&gt;&lt;p&gt;{{Q1}} − {{T1}} = {{Q2}}&lt;/p&gt;&lt;p&gt;{{T2}} − {{Q1}} = {{Q2}}&lt;/p&gt;&lt;p&gt;Es decir, los números están separados entre sí por {{Q2}} unidades.&lt;/p&gt;</t>
  </si>
  <si>
    <t>{"id":"M3-NyO-13a-I-1","stimulus":"&lt;p&gt;Arraste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t>
  </si>
  <si>
    <t>Completa la serie numérica.
{{A1}}, {{A2}}, {{T2}}, {{Q1}}, {{T1}}, {{A3}}, {{A4}}</t>
  </si>
  <si>
    <t>T1 = {{Q1}}+{{Q2}}
T2 = {{Q1}}-{{Q2}}
A1 = {{Q1}}-3*{{Q2}}
A2 = {{Q1}}-2*{{Q2}}
A3 = {{Q1}}+2*{{Q2}}
A4 = {{Q1}}+3*{{Q2}}</t>
  </si>
  <si>
    <t>Resta {{T2}} a {{Q1}} para encontrar el patrón de la serie.</t>
  </si>
  <si>
    <t>&lt;p&gt;Hay que buscar el patrón de la serie:&lt;/p&gt;&lt;p&gt;{{T1}} − {{Q1}} = {{Q2}}&lt;/p&gt;&lt;p&gt;{{Q1}} − {{T2}} = {{Q2}}&lt;/p&gt;&lt;p&gt;Es decir, los números están separados entre sí por {{Q2}} unidades.&lt;/p&gt;</t>
  </si>
  <si>
    <t>{"id":"M3-NyO-13a-E-1","stimulus":"&lt;p&gt;Complete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</si>
  <si>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M3-NyO-13b</t>
  </si>
  <si>
    <t>Construye series numéricas descendentes de cadencia 2, 5, 10, 25, 50 y 100 con números de hasta cuatro cifras</t>
  </si>
  <si>
    <t>Arrastra los números correspondientes para completar la serie numérica.
{{A1}}, {{A2}}, {{T2}}, {{Q1}}, {{T1}}, {{A3}}, {{A4}}</t>
  </si>
  <si>
    <t>T1 = {{Q1}}-{{Q2}}
T2 = {{Q1}}+{{Q2}}
A1 = {{Q1}}+3*{{Q2}}
A2 = {{Q1}}+2*{{Q2}}
A3 = {{Q1}}-2*{{Q2}}
A4 = {{Q1}}-3*{{Q2}}</t>
  </si>
  <si>
    <t>Resta {{Q1}} a {{T2}} para encontrar el patrón de la serie.</t>
  </si>
  <si>
    <t>&lt;p&gt;Hay que buscar el patrón de la serie:&lt;/p&gt;&lt;p&gt;{{T2}} − {{Q1}} = {{Q2}}&lt;/p&gt;&lt;p&gt;{{Q1}} − {{T1}} = {{Q2}}&lt;/p&gt;&lt;p&gt;Es decir, los números están separados entre sí por {{Q2}} unidades.&lt;/p&gt;</t>
  </si>
  <si>
    <t>{"id":"M3-NyO-13b-I-1","stimulus":"&lt;p&gt;Arraste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t>
  </si>
  <si>
    <t>{"id":"M3-NyO-13b-E-1","stimulus":"&lt;p&gt;Complete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</si>
  <si>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M3-NyO-33a</t>
  </si>
  <si>
    <t xml:space="preserve">Identifica que 2 sumas distintas (números de hasta 2 cifras) dan un mismo resultado </t>
  </si>
  <si>
    <t>Une las sumas que dan el mismo resultado.
{{T11}} + {{Q21}} | {{T21}} + {{Q31}}
{{T12}} + {{Q22}} | {{T22}} + {{Q32}}
{{T13}} + {{Q23}} | {{T23}} + {{Q33}}</t>
  </si>
  <si>
    <t>Q11= Min=25; Max=50; Step=1
Q12= Min=25; Max=50; Step=1
Q13= Min=25; Max=50; Step=1
Q21= Min=10; Max=24; Step=1
Q22= Min=10; Max=24; Step=1
Q23= Min=10; Max=24; Step=1
Q31= Min=10; Max=24; Step=1
Q32= Min=10; Max=24; Step=1
Q33= Min=10; Max=24; Step=1</t>
  </si>
  <si>
    <t>T11={{Q11}}-{{Q21}}
T21={{Q11}}-{{Q31}}
T12={{Q12}}-{{Q22}}
T22={{Q12}}-{{Q32}}
T13={{Q13}}-{{Q23}}
T23={{Q13}}-{{Q33}}</t>
  </si>
  <si>
    <t>Dos sumas con sumandos diferentes pueden dar el mismo resultado.</t>
  </si>
  <si>
    <t>Dos sumas con sumandos diferentes pueden dar el mismo resultado.
Si falla A1
{{T11}} + {{Q21}} = {{T21}} + {{Q31}} = {{Q11}}
Si falla A2
{{T12}} + {{Q22}} = {{T22}} + {{Q32}} = {{Q12}}
Si falla A3
{{T13}} + {{Q23}} = {{T23}} + {{Q33}} = {{Q13}}</t>
  </si>
  <si>
    <t>{"id":"M3-NyO-33a-I-1","stimulus":"&lt;p&gt;Arraste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</si>
  <si>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Escribe el resultado de estas sumas.
{{T1}} + {{Q2}} = {{A1}}
{{T2}} + {{Q3}} = {{A1}}</t>
  </si>
  <si>
    <t>Q1= Min=25; Max=50; Step=1
Q2-Q3= Min=10; Max=24; Step=1</t>
  </si>
  <si>
    <t>T1={{Q1}}-{{Q2}}
T2={{Q1}}-{{Q3}}
A1={{Q1}}</t>
  </si>
  <si>
    <t>&lt;p&gt;Dos sumas con sumandos diferentes pueden dar el mismo resultado. Por eso ambas tienen el mismo resultado:&lt;/p&gt;&lt;p&gt;{{T1}} + {{Q2}} = {{T2}} + {{Q3}} = {{Q1}}&lt;/p&gt;</t>
  </si>
  <si>
    <t>{"id":"M3-NyO-33a-E-1","stimulus":"&lt;p&gt;Escreva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t>
  </si>
  <si>
    <t>M3-NyO-37a</t>
  </si>
  <si>
    <t xml:space="preserve">Identifica que 2 restas distintas (números de hasta 2 cifras) dan un mismo resultado </t>
  </si>
  <si>
    <t>Une las restas que dan el mismo resultado.
{{T11}} − {{Q21}} | {{T21}} − {{Q31}}
{{T12}} − {{Q22}} | {{T22}} − {{Q32}}
{{T13}} − {{Q23}} | {{T23}} − {{Q33}}</t>
  </si>
  <si>
    <t>Q11= Min=1; Max=50; Step=1
Q12= Min=1; Max=50; Step=1
Q13= Min=1; Max=50; Step=1
Q21= Min=1; Max=50; Step=1
Q22= Min=1; Max=50; Step=1
Q23= Min=1; Max=50; Step=1
Q31= Min=1; Max=50; Step=1
Q32= Min=1; Max=50; Step=1
Q33= Min=1; Max=50; Step=1</t>
  </si>
  <si>
    <t>T11={{Q11}}+{{Q21}}
T21={{Q11}}+{{Q31}}
T12={{Q12}}+{{Q22}}
T22={{Q12}}+{{Q32}}
T13={{Q13}}+{{Q23}}
T23={{Q13}}+{{Q33}}</t>
  </si>
  <si>
    <t>Dos restas con minuendos y sustraendos diferentes pueden dar el mismo resultado.</t>
  </si>
  <si>
    <t>Dos restas con minuendos y sustraendos diferentes pueden dar el mismo resultado.
Si falla A1
{{T11}} − {{Q21}} = {{T21}} − {{Q31}} = {{Q11}}
Si falla A2
{{T12}} − {{Q22}} = {{T22}} − {{Q32}} = {{Q12}}
Si falla A3
{{T13}} − {{Q23}} = {{T23}} − {{Q33}} = {{Q13}}</t>
  </si>
  <si>
    <t>{"id":"M3-NyO-37a-I-1","stimulus":"&lt;p&gt;Arraste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</si>
  <si>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Calcula estas dos restas.
{{T1}} − {{Q2}} = {{A1}}
{{T2}} − {{Q3}} = {{A1}}</t>
  </si>
  <si>
    <t>Q1= Min=20; Max=80; Step=1
Q2-Q3= Min=1; Max=19; Step=1</t>
  </si>
  <si>
    <t>T1={{Q1}}+{{Q2}}
T2={{Q1}}+{{Q3}}
A1={{Q1}}</t>
  </si>
  <si>
    <t>&lt;p&gt;Dos restas con minuendos y sustraendos diferentes pueden dar el mismo resultado. Por eso ambas tienen el mismo resultado:&lt;/p&gt;&lt;p&gt;{{T1}} − {{Q2}} = {{T2}} − {{Q3}} = {{Q1}}&lt;/p&gt;</t>
  </si>
  <si>
    <t>{"id":"M3-NyO-37a-E-1","stimulus":"&lt;p&gt;Calcule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t>
  </si>
  <si>
    <t>M3-NyO-14a</t>
  </si>
  <si>
    <t>Memoriza las tablas de multiplicar del 1 al 10</t>
  </si>
  <si>
    <t>Arrastra los resultados a su multiplicación correspondiente.
{{Q1}} × {{Q4}} = {{A1}}
{{Q2}} × {{Q5}} = {{A2}}
{{Q3}} × {{Q6}} = {{A3}}</t>
  </si>
  <si>
    <t>Drag and Drop</t>
  </si>
  <si>
    <t>Q1-Q3: Mín = 1; Máx = 10; Step = 1
Q4-Q6: lista: 1, 2, 3, 5, 7</t>
  </si>
  <si>
    <t>A1 = {{Q1}}*{{Q4}}
A2 = {{Q2}}*{{Q5}}
A3 = {{Q3}}*{{Q6}}</t>
  </si>
  <si>
    <t>&lt;p&gt;Recita las tablas de multiplicar del {{Q1}}, {{Q2}} y {{Q3}}.&lt;/p&gt;</t>
  </si>
  <si>
    <t>&lt;p&gt;Memoriza las tablas de multiplicar. Esta es 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</si>
  <si>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
T9 = {{Q1}}*10</t>
  </si>
  <si>
    <t>{
    "id": "M3-NyO-14a-I-1",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t>
  </si>
  <si>
    <t>Escribe el resultado de estas multiplicaciones.
{{Q1}} × {{Q2}} = {{A1}}
{{Q3}} × {{Q4}} = {{A2}}</t>
  </si>
  <si>
    <t>Q1-Q4: Mín = 1; Máx = 10; Step = 1</t>
  </si>
  <si>
    <t>A1 = {{Q1}}*{{Q2}}
A2 = {{Q3}}*{{Q4}}</t>
  </si>
  <si>
    <t>Recita las tablas de multiplicar del {{Q1}} y {{Q3}}.</t>
  </si>
  <si>
    <t>{
    "id": "M3-NyO-14a-E-1",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t>
  </si>
  <si>
    <t>Un paquete de galletas cuesta {{Q1}} €. ¿Cuál será el precio de {{Q2}} paquetes?
El precio de {{Q2}} paquetes será de {{A1}} €.</t>
  </si>
  <si>
    <r>
      <rPr>
        <rFont val="Calibri"/>
        <color rgb="FF000000"/>
        <sz val="12.0"/>
      </rPr>
      <t xml:space="preserve">Q1: Mín = 1; Máx = 10; Step = 1
Q2: Mín = </t>
    </r>
    <r>
      <rPr>
        <rFont val="Calibri"/>
        <color rgb="FF000000"/>
        <sz val="12.0"/>
      </rPr>
      <t>2</t>
    </r>
    <r>
      <rPr>
        <rFont val="Calibri"/>
        <color rgb="FF000000"/>
        <sz val="12.0"/>
      </rPr>
      <t>; Máx = 10; Step = 1</t>
    </r>
  </si>
  <si>
    <t>A1 = {{Q1}}*{{Q2}}</t>
  </si>
  <si>
    <t>&lt;p&gt;Recita la tabla de multiplicar del {{Q1}}:&lt;/p&gt;&lt;p&gt;{{Q1}} × 1 = {{Q1}}&lt;/p&gt;&lt;p&gt;{{Q1}} × 2 = {{T1}}&lt;/p&gt;&lt;p&gt;{{Q1}} × 3 = {{T2}}&lt;/p&gt;&lt;p&gt;Y, así, sucesivamente.&lt;/p&gt;</t>
  </si>
  <si>
    <t>&lt;p&gt;El precio total se calcula multiplicando el precio de un paquete por el número de paquetes:&lt;/p&gt;&lt;p&gt;{{Q1}} × {{Q2}} = {{A1}}&lt;/p&gt;</t>
  </si>
  <si>
    <t>T1 = {{Q1}}*2
T2 = {{Q1}}*3</t>
  </si>
  <si>
    <t>{"id":"M3-NyO-14a-A-1","stimulus":"&lt;p&gt;Um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t>
  </si>
  <si>
    <t>Cada sección del catálogo de una tienda de muebles tiene una extensión de {{Q1}} páginas. Si hay {{Q2}} secciones, ¿cuántas páginas tiene el catálogo?
El catálogo tiene {{A1}} páginas.</t>
  </si>
  <si>
    <r>
      <rPr>
        <rFont val="Calibri"/>
        <color rgb="FF000000"/>
        <sz val="12.0"/>
      </rPr>
      <t xml:space="preserve">Q1: Mín = </t>
    </r>
    <r>
      <rPr>
        <rFont val="Calibri"/>
        <color rgb="FF000000"/>
        <sz val="12.0"/>
      </rPr>
      <t>5</t>
    </r>
    <r>
      <rPr>
        <rFont val="Calibri"/>
        <color rgb="FF000000"/>
        <sz val="12.0"/>
      </rPr>
      <t xml:space="preserve">; Máx = 10; Step = 1
Q2: Mín = </t>
    </r>
    <r>
      <rPr>
        <rFont val="Calibri"/>
        <color rgb="FF000000"/>
        <sz val="12.0"/>
      </rPr>
      <t>2</t>
    </r>
    <r>
      <rPr>
        <rFont val="Calibri"/>
        <color rgb="FF000000"/>
        <sz val="12.0"/>
      </rPr>
      <t>; Máx = 10; Step = 1</t>
    </r>
  </si>
  <si>
    <t>&lt;p&gt;El número total de páginas se calcula multiplicando las páginas de una sección por el número de secciones:&lt;/p&gt;&lt;p&gt;{{Q1}} × {{Q2}} = {{A1}}&lt;/p&gt;</t>
  </si>
  <si>
    <t>{"id":"M3-NyO-14a-A-2","stimulus":"&lt;p&gt;Cada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t>
  </si>
  <si>
    <t>En una calle hay {{Q1}} coches aparcados. ¿Cuántos habrá en {{Q2}} calles iguales?
En {{Q2}} calles habrá {{A1}} coches.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</si>
  <si>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</si>
  <si>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vehículos se calcula multiplicando los coches de una calle por el número de calles.&lt;/p&gt;&lt;p&gt;{{Q1}} × {{Q2}} = {{A1}}&lt;/p&gt;</t>
  </si>
  <si>
    <t>{"id":"M3-NyO-14a-A-3","stimulus":"&lt;p&gt;Em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</si>
  <si>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Durante unas olimpiadas, {{Q1}} atletas de un país han ganado {{Q2}} medallas cada uno. ¿Cuántas medallas han conseguido entre los {{Q1}}?
Entre los {{Q1}} han conseguido {{A1}} medallas.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</si>
  <si>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</si>
  <si>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medallas se calcula multiplicando el número de atletas por el número de medallas.&lt;/p&gt;&lt;p&gt;{{Q1}} × {{Q2}} = {{A1}}&lt;/p&gt;</t>
  </si>
  <si>
    <t>{"id":"M3-NyO-14a-A-4","stimulus":"&lt;p&gt;Durante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</si>
  <si>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Isabel ha comprado {{Q1}} cajas de lápices de colores, cada una con {{Q2}} lápices. ¿Cuántos lápices tiene Isabel?
Tiene {{A1}} lápices.</t>
  </si>
  <si>
    <r>
      <rPr>
        <rFont val="Calibri"/>
        <color rgb="FF000000"/>
        <sz val="12.0"/>
      </rPr>
      <t xml:space="preserve">Q1: Mín = </t>
    </r>
    <r>
      <rPr>
        <rFont val="Calibri"/>
        <color rgb="FF000000"/>
        <sz val="12.0"/>
      </rPr>
      <t>2</t>
    </r>
    <r>
      <rPr>
        <rFont val="Calibri"/>
        <color rgb="FF000000"/>
        <sz val="12.0"/>
      </rPr>
      <t>; Máx = 10; Step = 1
Q2: Mín = 5; Máx = 10; Step = 1</t>
    </r>
  </si>
  <si>
    <t>&lt;p&gt;El número total de lápices se calcula multiplicando el número de cajas por el de lápices.&lt;/p&gt;&lt;p&gt;{{Q1}} × {{Q2}} = {{A1}}&lt;/p&gt;</t>
  </si>
  <si>
    <t>{"id":"M3-NyO-14a-A-5","stimulus":"&lt;p&gt;Isabel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t>
  </si>
  <si>
    <t>M3-NyO-14b</t>
  </si>
  <si>
    <t>Expresa una multiplicación dada como suma de sumandos iguales y viceversa (números de 1 a 10)</t>
  </si>
  <si>
    <t>Selecciona la igualdad de sumas y multiplicaciones correcta.
{{Q1}} × {{Q2}} = {{T1}}*
{{Q3}} × {{Q4}} = {{T2}}
{{Q5}} × {{Q6}} = {{T3}}
{{Q7}} × {{Q8}} = {{T4}}
Se ven 3</t>
  </si>
  <si>
    <t>Q1,Q3,Q5,Q7 = Mín = 1; Máx = 10; Step = 1
Q2,Q4,Q6,Q8 = Mín = 2; Máx = 10; Step = 1</t>
  </si>
  <si>
    <t>T1 = '{{Q1}}'+' + {{Q1}}'.repeat({{Q2}}-1)
T2 = '{{Q3}}'+' + {{Q3}}'.repeat({{Q4}})
T3 = '{{Q5}}'+' + {{Q5}}'.repeat({{Q6}}+1)
T4 = '{{Q7}}'+' + {{Q7}}'.repeat({{Q8}}+2)</t>
  </si>
  <si>
    <t>Una multiplicación equivale a la suma de sumandos iguales.</t>
  </si>
  <si>
    <t>&lt;p&gt;Una multiplicación equivale a la suma de sumandos iguales.&lt;/p&gt;
Si falla A2:
&lt;p&gt;La igualdad correcta es:&lt;/p&gt;&lt;p&gt;{{Q3}} × {{Q4}} = {{T5}}&lt;/p&gt;
Si falla A3:
&lt;p&gt;La igualdad correcta es:&lt;/p&gt;&lt;p&gt;{{Q5}} × {{Q6}} = {{T6}}&lt;/p&gt;
Si falla A4:
&lt;p&gt;La igualdad correcta es:&lt;/p&gt;&lt;p&gt;{{Q7}} × {{Q8}} = {{T7}}&lt;/p&gt;</t>
  </si>
  <si>
    <t>T5 = '{{Q3}}'+' + {{Q3}}'.repeat({{Q4}}-1)
T6 = '{{Q5}}'+' + {{Q5}}'.repeat({{Q6}}-1)
T7 = '{{Q7}}'+' + {{Q7}}'.repeat({{Q8}}-1)</t>
  </si>
  <si>
    <t>{"id":"M3-NyO-14b-I-1","stimulus":"&lt;p&gt;Selecione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t>
  </si>
  <si>
    <t>Escribe la multiplicación equivalente a esta suma. Escribe el número más pequeño como primer factor y el más grande como el segundo.
{{T1}} = {{A1}}</t>
  </si>
  <si>
    <t>Q1-Q2 = Mín = 2; Máx = 10; Step = 1</t>
  </si>
  <si>
    <t>T1 = '{{Q1}}'+' + {{Q1}}'.repeat({{Q2}}-1)
T2 = math.min({{Q1}}, {{Q2}}
T3 = math.min({{Q1}}, {{Q2}}
A1 = {{T2}} \times {{T3}}</t>
  </si>
  <si>
    <t>&lt;p&gt;Una multiplicación equivale a la suma de sumandos iguales.&lt;/p&gt;</t>
  </si>
  <si>
    <t>{"id":"M3-NyO-14b-E-1","stimulus":"&lt;p&gt;Escreva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t>
  </si>
  <si>
    <t>M3-NyO-14c</t>
  </si>
  <si>
    <t>Completa multiplicaciones en las que uno de los factores o el resultado son desconocidos (factores de 1 cifra)</t>
  </si>
  <si>
    <r>
      <rPr>
        <rFont val="Calibri"/>
        <color rgb="FF000000"/>
        <sz val="12.0"/>
      </rPr>
      <t xml:space="preserve">Completa la siguiente multiplicación.
{{Q1}} × ... = {{T1}}
</t>
    </r>
    <r>
      <rPr>
        <rFont val="Calibri"/>
        <color rgb="FF000000"/>
        <sz val="12.0"/>
      </rPr>
      <t>{{A1}}*
{{A2}}
{{A3}}</t>
    </r>
  </si>
  <si>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</si>
  <si>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T1 = {{Q1]]*{{Q2}}
A1 = {{Q2}}
A2 = {{Q3}}
A3 = {{Q4}}</t>
  </si>
  <si>
    <t>&lt;p&gt;La tabla de multiplicar del {{Q1}} comienza:&lt;/p&gt;&lt;p&gt;{{Q1}} × 1 = {{Q1}}&lt;/p&gt;&lt;p&gt;{{Q1}} × 2 = {{T2}}&lt;/p&gt;&lt;p&gt;...&lt;/p&gt;</t>
  </si>
  <si>
    <t>&lt;p&gt;La tabla de multiplicar del {{Q1}} es:&lt;/p&gt;&lt;p&gt;{{Q1}} × 1 = {{Q1}}&lt;/p&gt;&lt;p&gt;{{Q1}} × 2 = {{T2}}&lt;/p&gt;&lt;p&gt;{{Q1}} × 3 = {{T3}}&lt;/p&gt;&lt;p&gt;{{Q1}} × 4 = {{T4}}&lt;/p&gt;&lt;p&gt;{{Q1}} × 5 = {{T5}}&lt;/p&gt;&lt;p&gt;{{Q1}} × 6 = {{T6}}&lt;/p&gt;&lt;p&gt;{{Q1}} × 7 = {{T7}}&lt;/p&gt;&lt;p&gt;{{Q1}} × 8 = {{T8}}&lt;/p&gt;&lt;p&gt;{{Q1}} × 9 = {{T9}}&lt;/p&gt;&lt;p&gt;{{Q1}} × 10 = {{T10}}&lt;/p&gt;</t>
  </si>
  <si>
    <t>T2 = {{Q1}}*2
T3 = {{Q1}}*3
T4 = {{Q1}}*4
T5 = {{Q1}}*5
T6 = {{Q1}}*6
T7 = {{Q1}}*7
T8 = {{Q1}}*8
T9 = {{Q1}}*9
T10 = {{Q1}}*10</t>
  </si>
  <si>
    <t>{
    "id": "M3-NyO-14c-I-1",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</si>
  <si>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 × {{Q1}} = {{T1}}
{{A1}}*
{{A2}}
{{A3}}</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</si>
  <si>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</si>
  <si>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
    "id": "M3-NyO-14c-I-2",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</si>
  <si>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{{A1}} × {{Q2}}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</si>
  <si>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</si>
  <si>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T1 = {{Q1}}*{{Q2}} 
A1 = {{Q1}}</t>
  </si>
  <si>
    <t>&lt;p&gt;La tabla de multiplicar del {{Q2}} comienza:&lt;/p&gt;&lt;p&gt;{{Q2}} × 1 = {{Q1}}&lt;/p&gt;&lt;p&gt;{{Q2}} × 2 = {{T2}}&lt;/p&gt;&lt;p&gt;...&lt;/p&gt;</t>
  </si>
  <si>
    <t>&lt;p&gt;La tabla de multiplicar del {{Q2}} es:&lt;/p&gt;&lt;p&gt;{{Q2}} × 1 = {{Q2}}&lt;/p&gt;&lt;p&gt;{{Q2}} × 2 = {{T2}}&lt;/p&gt;&lt;p&gt;{{Q2}} × 3 = {{T3}}&lt;/p&gt;&lt;p&gt;{{Q2}} × 4 = {{T4}}&lt;/p&gt;&lt;p&gt;{{Q2}} × 5 = {{T5}}&lt;/p&gt;&lt;p&gt;{{Q2}} × 6 = {{T6}}&lt;/p&gt;&lt;p&gt;{{Q2}} × 7 = {{T7}}&lt;/p&gt;&lt;p&gt;{{Q2}} × 8 = {{T8}}&lt;/p&gt;&lt;p&gt;{{Q2}} × 9 = {{T9}}&lt;/p&gt;&lt;p&gt;{{Q2}} × 10 = {{T10}}&lt;/p&gt;</t>
  </si>
  <si>
    <t>T2 = {{Q2}}*2
T3 = {{Q2}}*3
T4 = {{Q2}}*4
T5 = {{Q2}}*5
T6 = {{Q2}}*6
T7 = {{Q2}}*7
T8 = {{Q2}}*8
T9 = {{Q2}}*9
T10 = {{Q2}}*10</t>
  </si>
  <si>
    <t>{
    "id": "M3-NyO-14c-E-1",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</si>
  <si>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Completa la siguiente multiplicación.
{{Q2}} × {{A1}}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</si>
  <si>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</si>
  <si>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
    "id": "M3-NyO-14c-E-2",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</si>
  <si>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Un granjero tiene {{Q1}} gallinas en cada corral. Si tiene {{T1}} gallinas en total, ¿cuántos corrales hay en su granja? Completa la siguiente multiplicación para averiguarlo.
{{Q1}} × ... = {{T1}}
La granja tiene {{A1}} corrales.</t>
  </si>
  <si>
    <t xml:space="preserve">Q1: Mín=2; Máx=8; Step=1 
Q2: Mín=6; Máx=9; Step=1  </t>
  </si>
  <si>
    <t>T1 = {{Q1}}*{{Q2}} 
A1 = {{Q2}}</t>
  </si>
  <si>
    <t>{
    "id": "M3-NyO-14c-A-1",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</si>
  <si>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edificio tiene {{Q1}} ventanas por piso. Si el edificio tiene {{T1}} ventanas en total, ¿cuántos pisos hay? Completa la siguiente multiplicación para obtener la respuesta.
... × {{Q1}} = {{T1}}
El edificio tiene {{A1}} pisos.</t>
  </si>
  <si>
    <r>
      <rPr>
        <rFont val="Calibri"/>
        <color rgb="FF000000"/>
        <sz val="12.0"/>
      </rPr>
      <t xml:space="preserve">Um prédio tem {{Q1}} janelas por andar. Sabendo que o total de janelas é {{T1}}, quantos andares tem esse prédio? Complete a seguinte multiplicação para obter a resposta.
</t>
    </r>
    <r>
      <rPr>
        <rFont val="Calibri"/>
        <color rgb="FF000000"/>
        <sz val="12.0"/>
      </rPr>
      <t>...</t>
    </r>
    <r>
      <rPr>
        <rFont val="Calibri"/>
        <color rgb="FF000000"/>
        <sz val="12.0"/>
      </rPr>
      <t xml:space="preserve"> × {{Q1}} = {{T1}}
</t>
    </r>
    <r>
      <rPr>
        <rFont val="Calibri"/>
        <color rgb="FF000000"/>
        <sz val="12.0"/>
      </rPr>
      <t>O prédio tem {{A1}} andares.</t>
    </r>
  </si>
  <si>
    <t>{
    "id": "M3-NyO-14c-A-2",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</si>
  <si>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En un aula, las sillas están dispuestas en {{Q1}} filas iguales. Si hay un total de {{T1}} sillas, ¿cuántas sillas hay por fila? Completa la siguiente multiplicación para obtener la respuesta.
{{Q1}} × ... = {{T1}}
Hay {{A1}} sillas por fila.</t>
  </si>
  <si>
    <t xml:space="preserve">Q1: Mín: 3; Máx: 6; Step: 1 
Q2: Mín: 4; Máx: 6; Step: 1  </t>
  </si>
  <si>
    <t>{
    "id": "M3-NyO-14c-A-3",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</si>
  <si>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Para ordenar los libros de una estantería, Tatiana ha colocado {{Q1}} libros en cada balda. Si hay {{T1}} libros, ¿cuántas baldas componen la estantería? Completa la siguiente multiplicación para obtener la respuesta.
... × {{Q1}} = {{T1}}
La estantería tiene {{A1}} baldas.</t>
  </si>
  <si>
    <r>
      <rPr>
        <rFont val="Calibri"/>
        <color rgb="FF000000"/>
        <sz val="12.0"/>
      </rPr>
      <t xml:space="preserve">Ao organizar livros em uma estante, Tatiana colocou {{Q1}} livros em cada prateleira. Sabendo que ao todo foram colocados {{T1}} livros, quantas prateleiras foram utilizadas? Complete a multiplicação a seguir para obter a resposta.
</t>
    </r>
    <r>
      <rPr>
        <rFont val="Calibri"/>
        <color rgb="FF000000"/>
        <sz val="12.0"/>
      </rPr>
      <t>...</t>
    </r>
    <r>
      <rPr>
        <rFont val="Calibri"/>
        <color rgb="FF000000"/>
        <sz val="12.0"/>
      </rPr>
      <t xml:space="preserve"> × {{Q1}} = {{T1}}.
</t>
    </r>
    <r>
      <rPr>
        <rFont val="Calibri"/>
        <color rgb="FF000000"/>
        <sz val="12.0"/>
      </rPr>
      <t>Foram utilizadas {{A1}} prateleiras.</t>
    </r>
  </si>
  <si>
    <t>{
    "id": "M3-NyO-14c-A-4",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</si>
  <si>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profesor quiere dividir la clase en {{Q1}} grupos con el mismo número de estudiantes en cada uno. Si hay {{T1}} estudiantes en la clase, ¿cuántos habrá en cada grupo? Completa la siguiente multiplicación para obtener la respuesta.
{{Q1}} × ... = {{T1}}
Cada grupo estará compuesto por {{A1}} estudiantes.</t>
  </si>
  <si>
    <r>
      <rPr>
        <rFont val="Calibri"/>
        <color rgb="FF000000"/>
        <sz val="12.0"/>
      </rPr>
      <t xml:space="preserve">O professor Marcos deseja dividir a turma em {{Q1}} grupos com o mesmo número de alunos em cada grupo. Se a turma tem um total de {{T1}} alunos, quantos alunos terá cada grupo? Complete a multiplicação a seguir para obter a resposta.
{{Q1}} × </t>
    </r>
    <r>
      <rPr>
        <rFont val="Calibri"/>
        <color rgb="FF000000"/>
        <sz val="12.0"/>
      </rPr>
      <t>...</t>
    </r>
    <r>
      <rPr>
        <rFont val="Calibri"/>
        <color rgb="FF000000"/>
        <sz val="12.0"/>
      </rPr>
      <t xml:space="preserve"> = {{T1}}.
</t>
    </r>
    <r>
      <rPr>
        <rFont val="Calibri"/>
        <color rgb="FF000000"/>
        <sz val="12.0"/>
      </rPr>
      <t>Cada grupo terá {{A1}} alunos.</t>
    </r>
  </si>
  <si>
    <r>
      <rPr>
        <rFont val="Calibri"/>
        <color rgb="FF000000"/>
        <sz val="12.0"/>
      </rPr>
      <t xml:space="preserve">Q1: Mín= 2; Máx= </t>
    </r>
    <r>
      <rPr>
        <rFont val="Calibri"/>
        <color rgb="FF000000"/>
        <sz val="12.0"/>
      </rPr>
      <t>6</t>
    </r>
    <r>
      <rPr>
        <rFont val="Calibri"/>
        <color rgb="FF000000"/>
        <sz val="12.0"/>
      </rPr>
      <t xml:space="preserve">; Step= 1 
Q2: Mín= 3; Máx= 5; Step= 1  </t>
    </r>
  </si>
  <si>
    <t>{
    "id": "M3-NyO-14c-A-5",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</si>
  <si>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M3-NyO-16a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</si>
  <si>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</si>
  <si>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</si>
  <si>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</si>
  <si>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2; Máx: 9; step: 1
Q2: Mín: 2; Máx: 9; step: 1</t>
  </si>
  <si>
    <t>T1 = {{Q1}}*{{Q2}}</t>
  </si>
  <si>
    <t>El multiplicando es el número que se suma tantas veces como indica el multiplicador.</t>
  </si>
  <si>
    <t>&lt;p&gt;El multiplicando, {{Q1}}, es el número que se suma la cantidad de veces que indica el multiplicador, {{Q2}}. El producto es el resultado de la operación, es decir, {{T1}}.&lt;/p&gt;
Sin TE particular.</t>
  </si>
  <si>
    <t>{"id":"M3-NyO-16a-I-1","stimulus":"&lt;p&gt;Selecione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t>
  </si>
  <si>
    <t>Nombra los términos de esta multiplicación.
{{Q1}} × {{Q2}} = {{T1}}
{{Q1}} es el {{A1}}.
{{Q2}} es el {{A2}}.</t>
  </si>
  <si>
    <t>Completa los términos en la multiplicación.
{{A1}} × {{A2}} = producto
{{A1}} = multiplicando
{{A2}} = multiplicador</t>
  </si>
  <si>
    <t>T1 = {{Q1}}*{{Q2}}
A1 = "multiplicando"
A2 = "multiplicador"</t>
  </si>
  <si>
    <t>{"id":"M3-NyO-16a-E-1","stimulus":"&lt;p&gt;Nomeie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t>
  </si>
  <si>
    <t>Nombra los términos de esta multiplicación.
{{Q1}} × {{Q2}} = {{T1}}
{{Q2}} es el {{A1}}.
{{Q1}} es el {{A2}}.</t>
  </si>
  <si>
    <t>T1 = {{Q1}}*{{Q2}}
A1 = "multiplicador"
A2 = "multiplicando"</t>
  </si>
  <si>
    <t>{"id":"M3-NyO-16a-E-2","stimulus":"&lt;p&gt;Nomeie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t>
  </si>
  <si>
    <t>M3-NyO-16b</t>
  </si>
  <si>
    <t>Utiliza el algoritmo de la multiplicación (factor 1: nº natural de entre 2 y 3 cifras; factor 2: 1 cifra)</t>
  </si>
  <si>
    <t>Selecciona el resultado de esta multiplicación: {{Q1}} × {{Q2}}.
{{A1}}* 
{{A2}} 
{{A3}}
{{A4}}
{{A5}}
(Se ven 3)</t>
  </si>
  <si>
    <t>Q1: Mín 10; Máx 999; Step: 1
Q2-Q5: Mín 2; Máx 9; Step: 1</t>
  </si>
  <si>
    <t>A1 = {{Q1}}*{{Q2}}
A2 = {{Q1}}+{{Q2}} 
A3 = {{Q1}}*{{Q3}}
A4 = {{Q1}}*{{Q4}}
A5 = {{Q1}}*{{Q5}}</t>
  </si>
  <si>
    <t>Empieza multiplicando la última cifra del multiplicador por el número del multiplicando.</t>
  </si>
  <si>
    <t>&lt;p&gt;El resultado de multiplicar {{Q1}} por {{Q2}} es {{A1}}.&lt;/p&gt;</t>
  </si>
  <si>
    <t>{"id":"M3-NyO-16b-I-1","stimulus":"&lt;p&gt;Selecione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t>
  </si>
  <si>
    <t>Escribe el resultado de esta multiplicación.
{{Q1}} × {{Q2}} = {{A1}}</t>
  </si>
  <si>
    <t>Q1: Mín 10; Máx 999; Step: 1
Q2: Mín 2; Máx 9; Step: 1</t>
  </si>
  <si>
    <t>&lt;p&gt;El resultado de multiplicar {{Q1}} por {{Q2}} es {{A1}}&lt;/p&gt;</t>
  </si>
  <si>
    <t>{"id":"M3-NyO-16b-E-1","stimulus":"&lt;p&gt;Escreva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t>
  </si>
  <si>
    <t>La escuela ha comprado {{Q1}} libros para los alumnos. Si cada uno cuesta {{Q2}} €, ¿cuánto dinero ha gastado la escuela?
La escuela ha gastado {{A1}} €.</t>
  </si>
  <si>
    <t>Q1: Mín 10; Máx 330; Step: 1
Q2: Mín 2; Máx 7; Step: 1</t>
  </si>
  <si>
    <t>{"id":"M3-NyO-16b-A-1","stimulus":"&lt;p&gt;Uma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t>
  </si>
  <si>
    <t>Marta suele tardar {{Q1}} minutos en caminar un kilómetro. ¿Cuántos minutos tardará en recorrer {{Q2}} kilómetros?
Marta tardará {{A1}} minutos en recorrer {{Q2}} kilómetros.</t>
  </si>
  <si>
    <r>
      <rPr>
        <rFont val="Calibri"/>
        <color rgb="FF000000"/>
        <sz val="12.0"/>
      </rPr>
      <t xml:space="preserve">Q1: Mín </t>
    </r>
    <r>
      <rPr>
        <rFont val="Calibri"/>
        <color rgb="FF000000"/>
        <sz val="12.0"/>
      </rPr>
      <t>45</t>
    </r>
    <r>
      <rPr>
        <rFont val="Calibri"/>
        <color rgb="FF000000"/>
        <sz val="12.0"/>
      </rPr>
      <t xml:space="preserve">; Máx </t>
    </r>
    <r>
      <rPr>
        <rFont val="Calibri"/>
        <color rgb="FF000000"/>
        <sz val="12.0"/>
      </rPr>
      <t>60</t>
    </r>
    <r>
      <rPr>
        <rFont val="Calibri"/>
        <color rgb="FF000000"/>
        <sz val="12.0"/>
      </rPr>
      <t>; Step: 1
Q2: Mín 2; Máx 9; Step: 1</t>
    </r>
  </si>
  <si>
    <t>{"id":"M3-NyO-16b-A-2","stimulus":"&lt;p&gt;Margarida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t>
  </si>
  <si>
    <t>Una empresa de reformas cobra {{Q1}} € cada vez que arregla un cuarto de baño. ¿Cuánto dinero habrá ganado después de reformar {{Q2}} cuartos de baño?
La empresa habrá ganado {{A1}} €.</t>
  </si>
  <si>
    <t>Q1: Mín 300; Máx 450; Step: 1
Q2: Mín 2; Máx 9; Step: 1</t>
  </si>
  <si>
    <t>{"id":"M3-NyO-16b-A-3","stimulus":"&lt;p&gt;Uma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t>
  </si>
  <si>
    <t>En una granja tienen {{Q2}} cajas con {{Q1}} naranjas en cada una. ¿Cuántas naranjas son en total?
La granja tiene {{A1}} naranjas.</t>
  </si>
  <si>
    <t>Q1: Mín 100; Máx 250; Step: 1
Q2: Mín 2; Máx 9; Step: 1</t>
  </si>
  <si>
    <t>{"id":"M3-NyO-16b-A-4","stimulus":"&lt;p&gt;Em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t>
  </si>
  <si>
    <t>En una empresa se fabrican {{Q1}} ladrillos en un día. ¿Cuántos se fabrican en {{Q2}} días?
En {{Q2}} días se fabrican {{A1}} ladrillos.</t>
  </si>
  <si>
    <r>
      <rPr>
        <rFont val="Calibri"/>
        <color rgb="FF000000"/>
        <sz val="12.0"/>
      </rPr>
      <t xml:space="preserve">Q1: Mín </t>
    </r>
    <r>
      <rPr>
        <rFont val="Calibri"/>
        <color rgb="FF000000"/>
        <sz val="12.0"/>
      </rPr>
      <t>300</t>
    </r>
    <r>
      <rPr>
        <rFont val="Calibri"/>
        <color rgb="FF000000"/>
        <sz val="12.0"/>
      </rPr>
      <t>; Máx 999; Step: 1
Q2: Mín 2; Máx 9; Step: 1</t>
    </r>
  </si>
  <si>
    <t>{"id":"M3-NyO-16b-A-5","stimulus":"&lt;p&gt;Uma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t>
  </si>
  <si>
    <t>M3-NyO-16f</t>
  </si>
  <si>
    <t>Multiplica por descomposición (factor 1: nº natural de 2 cifras; factor 2: 1 cifra)</t>
  </si>
  <si>
    <t>Para trabajar el cálculo mental, resuelve la siguiente multiplicación descomponiendo el primer término.
{{T1}} × {{Q3}} = ...
{{T2}} × {{Q3}} = {{A1}}
{{Q2}} × {{Q3}} = {{A2}}
Por tanto:
{{T1}} × {{Q3}} = {{A3}}</t>
  </si>
  <si>
    <t>Q1-Q3: min = 1; max = 9; step = 1</t>
  </si>
  <si>
    <t>T1 = {{Q1}}*10+{{Q2}}
T2 = {{Q1}}*10
A1 = {{Q1}}*10*{{Q3}}
A2 = {{Q2}}*{{Q3}}
A3 = ({{Q1}}*10+{{Q2}})*{{Q3}}</t>
  </si>
  <si>
    <t>Para resolver esta multiplicación, empieza primero con las decenas del multiplicando.
{{T2}} × {{Q3}} = {{A1}}
(Cloze math)</t>
  </si>
  <si>
    <t>A continuación, multiplica las unidades del multiplicando.
{{Q2}} × {{Q3}} = {{A2}}
(Cloze math)</t>
  </si>
  <si>
    <t>Ahora utiliza estos resultados para calcular mentalmente esta multiplicación.
{{T2}} × {{Q3}} = {{A1}}
{{Q2}} × {{Q3}} = {{A2}}
Por tanto:
{{T1}} × {{Q3}} = {{A1}} + {{A2}} = {{A3}}
(Cloze math)
El alumno solo tiene que escribir A3</t>
  </si>
  <si>
    <t>{"id":"M3-NyO-16f-I-1","seed":{"parameters":[{"name":"Q1","label":null,"min":1,"max":9,"step":1},{"name":"Q2","label":null,"min":1,"max":9,"step":1},{"name":"Q3","label":null,"min":1,"max":9,"step":1}],"uniques":true},"scaffolding":[{"id":"step-0","stimulus":"&lt;p&gt;Pratique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</si>
  <si>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Q1-Q3= Min=1; Max=9; Step=1</t>
  </si>
  <si>
    <t>{"id":"M3-NyO-16f-E-1","seed":{"parameters":[{"name":"Q1","label":null,"min":1,"max":9,"step":1},{"name":"Q2","label":null,"min":1,"max":9,"step":1},{"name":"Q3","label":null,"min":1,"max":9,"step":1}],"uniques":true},"scaffolding":[{"id":"step-0","stimulus":"&lt;p&gt;Pratique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</si>
  <si>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Agustín ha preparado para su tienda {{T1}} estuches de jabones. Si en cada uno entran {{Q3}} jabones, ¿cuántos ha necesitado? Para trabajar el cálculo mental, resuelve la multiplicación descomponiendo el primer término.
{{T2}} × {{Q3}} = {{A1}}
{{Q2}} × {{Q3}} = {{A2}}
Por tanto:
{{T1}} × {{Q3}} = {{A3}}</t>
  </si>
  <si>
    <t>Q1= List= 1,2
Q2-Q3= Min=2; Max=9; Step=1</t>
  </si>
  <si>
    <t>{"id":"M3-NyO-16f-A-1","seed":{"parameters":[{"name":"Q1","label":null,"list":[1,2]},{"name":"Q2","label":null,"min":1,"max":9,"step":1},{"name":"Q3","label":null,"min":2,"max":9,"step":1}],"uniques":true},"scaffolding":[{"id":"step-0","stimulus":"&lt;p&gt;Augusto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</si>
  <si>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Manuela ha dado {{Q3}} caramelos a cada uno de sus {{T1}} compañeros de clase. ¿Cuántos caramelos ha repartido en total? Para trabajar el cálculo mental, resuelve la multiplicación descomponiendo el primer término.
{{T2}} × {{Q3}} = {{A1}}
{{Q2}} × {{Q3}} = {{A2}}
Por tanto:
{{T1}} × {{Q3}} = {{A3}}</t>
  </si>
  <si>
    <t>Q1= List= 2,3
Q2= List = 1, 2,3,4,5
Q3= List = 2,3,4,5</t>
  </si>
  <si>
    <t>{"id":"M3-NyO-16f-A-2","seed":{"parameters":[{"name":"Q1","label":null,"list":[2,3]},{"name":"Q2","label":null,"list":[1,2,3,4,5]},{"name":"Q3","label":null,"list":[2,3,4,5]}],"uniques":true},"scaffolding":[{"id":"step-0","stimulus":"&lt;p&gt;Manuela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</si>
  <si>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Granada guarda en cada corral {{T1}} gansos. Si tiene {{Q3}} corrales, ¿cuántos gansos tiene en total? Para trabajar el cálculo mental, resuelve la multiplicación descomponiendo el primer término.
{{T2}} × {{Q3}} = {{A1}}
{{Q2}} × {{Q3}} = {{A2}}
Por tanto:
{{T1}} × {{Q3}} = {{A3}}</t>
  </si>
  <si>
    <t>Q1= List= 1,2
Q2= Min=1; Max=9; Step=1
Q3= Min=2; Max=9; Step=1</t>
  </si>
  <si>
    <t>{"id":"M3-NyO-16f-A-3","seed":{"parameters":[{"name":"Q1","label":null,"list":[1,2]},{"name":"Q2","label":null,"min":1,"max":9,"step":1},{"name":"Q3","label":null,"min":2,"max":9,"step":1}],"uniques":true},"scaffolding":[{"id":"step-0","stimulus":"&lt;p&gt;Geraldo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</si>
  <si>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M3-NyO-18a</t>
  </si>
  <si>
    <t>Asocia la operación de la división con repartos equitativos (divid de 1 o2 cifras; divisor de 1 cifra; cociente de 1 cifra)</t>
  </si>
  <si>
    <t>Selecciona el resultado de repartir {{T1}} en {{Q1}} partes iguales.
{{A1}}*
{{A2}}
{{A3}}
{{A4}}
Se ven 3</t>
  </si>
  <si>
    <t>Q1-Q2: Mín = 3; Máx = 9; Step = 1</t>
  </si>
  <si>
    <t>Selecciona el resultado de repartir {{T1}} en {{Q1}} partes iguales.
{{A1}}*
{{A2}}
{{A3}}
{{A4}}
{{A5}}
Se ven 3</t>
  </si>
  <si>
    <t>Dividir es repartir una cantidad en partes iguales.</t>
  </si>
  <si>
    <t>&lt;p&gt;Dividir es repartir una cantidad en partes iguales.&lt;/p&gt;&lt;p&gt;{{T1}} : {{Q1}} = {{Q2}}&lt;/p&gt;</t>
  </si>
  <si>
    <t>{"id":"M3-NyO-18a-I-1","stimulus":"&lt;p&gt;Selecione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t>
  </si>
  <si>
    <t>Calcula el resultado de repartir {{T1}} en {{Q1}} partes iguales.
El resultado es {{A1}}.</t>
  </si>
  <si>
    <t>Q1: Mín: 2; Máx: 9; Step: 1
Q2: Mín: 2; Máx: 9; Step: 1</t>
  </si>
  <si>
    <t>T1 = {{Q1}}*{{Q2}}
A1 = {{Q2}}</t>
  </si>
  <si>
    <t>¿Qué pide el enunciado?
El resultado de repartir {{T1}} entre {{Q1}}. *
El resultado de agregar {{Q1}} a {{T1}}.
El resultado de multiplicar {{Q1}} por {{T1}}.
(Single choice)</t>
  </si>
  <si>
    <t xml:space="preserve">¿Qué operación hay que realizar para repartir esta cantidad?
{{T1}} : {{Q1}} *
{{Q1}} : {{T1}} 
{{T1}} + {{Q1}} 
(Single choice) </t>
  </si>
  <si>
    <t>Por tanto, calcula cuál es el resultado de repartir {{T1}} en {{Q1}} partes iguales.
{{T1}} : {{Q1}} = {{A1}}
(Cloze Math)
A1 = {{T1}}/{{Q1}}</t>
  </si>
  <si>
    <t>{"id":"M3-NyO-18a-E-1","seed":{"parameters":[{"name":"Q1","label":null,"min":2,"max":9,"step":1},{"name":"Q2","label":null,"min":2,"max":9,"step":1}],"uniques":true},"scaffolding":[{"id":"step-0","stimulus":"&lt;p&gt;Calcule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t>
  </si>
  <si>
    <t>Valeria ha comprado {{T1}} pegatinas que quiere repartir entre sus {{Q1}} sobrinos de modo que todos reciban el mismo número. ¿Cuántas pegatinas le corresponden a cada uno?
A cada sobrino le corresponden {{A1}} pegatinas.</t>
  </si>
  <si>
    <t>Q1: Mín: 2; Máx: 8; Step: 1
Q2: Mín: 2; Máx: 9; Step: 1</t>
  </si>
  <si>
    <t>¿Qué cantidad de pegatinas hay que repartir?
{{A2}} pegatinas entre {{A3}} sobrinos.
(Cloze math)
A2 = {{Q1}}*{{Q2}}
A3 = {{Q1}}</t>
  </si>
  <si>
    <t>¿Qué cálculo hay que realizar para repartir las pegatinas?
{{T1}} : {{Q1}}  *
{{Q1}} : {{T1}} 
{{T1}} × {{Q1}}
(Single choice)</t>
  </si>
  <si>
    <t>Por tanto, calcula la cantidad de pegatinas que recibe cada sobrino de Valeria.
{{T1}} : {{Q1}} = {{A1}}
(Cloze Math)
A1 = {{Q2}}</t>
  </si>
  <si>
    <t>{"id":"M3-NyO-18a-A-1","seed":{"parameters":[{"name":"Q1","label":null,"min":2,"max":8,"step":1},{"name":"Q2","label":null,"min":2,"max":9,"step":1}],"uniques":true},"scaffolding":[{"id":"step-0","stimulus":"&lt;p&gt;Valéria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t>
  </si>
  <si>
    <t>En un tren viajan {{T1}} personas, distribuidas en {{Q1}} vagones de manera que en todos hay el mismo número de pasajeros. ¿Cuántas personas viajan en cada vagón?
En cada vagón hay {{A1}} personas.</t>
  </si>
  <si>
    <t>En un tren viajan {{T1}} personas, distribuidas en {{Q1}} vagones. ¿Cuántas personas viajan por vagón?
Viajan por vagón {{A1}} personas.</t>
  </si>
  <si>
    <t>Q1: Mín = 2; Máx = 9; Step: 1
Q2: Mín = 2; Máx = 9; Step: 1</t>
  </si>
  <si>
    <t>¿Cuántas personas hay distribuidas en el tren?
{{A2}} personas en {{A3}} vagones.
(Cloze math)
A2 = {{Q1}}*{{Q2}}
A3 = {{Q1}}</t>
  </si>
  <si>
    <t>¿Qué cálculo hay que realizar para calcular las personas que viajan en cada vagón?
{{T1}} : {{Q1}} *
{{Q1}} : {{T1}}
{{T1}} − {{Q1}}
(Single choice)</t>
  </si>
  <si>
    <t>Por tanto, calcula la cantidad de personas que viaja en cada vagón.
{{T1}} : {{Q1}} = {{A1}}
(Cloze Math)
A1 = {{Q2}}</t>
  </si>
  <si>
    <t>{"id":"M3-NyO-18a-A-2","seed":{"parameters":[{"name":"Q1","label":null,"min":2,"max":9,"step":1},{"name":"Q2","label":null,"min":2,"max":9,"step":1}],"uniques":true},"scaffolding":[{"id":"step-0","stimulus":"&lt;p&gt;Em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t>
  </si>
  <si>
    <t xml:space="preserve">Francisco ha llevado a un pícnic {{T1}} bocadillos para repartirlos entre sus {{Q1}} amigos de modo que todos reciban el mismo número. ¿Cuántos bocadillos le corresponden a cada amigo?
Cada amigo recibe {{A1}} bocadillos.  </t>
  </si>
  <si>
    <t xml:space="preserve">Francisco tiene {{Q1}} amigos, y lleva en su lunchera {{T1}} bocadillos para repartirlos entre ellos.
¿Cuántos bocadillos les da cada amigo?
Cada amigo recibe {{A1}} bocadillos.  </t>
  </si>
  <si>
    <t>¿Qué cantidad de bocadillos hay que repartir?
{{A2}} bocadillos entre {{A3}} amigos.
(Cloze math)
A2 = {{Q1}}*{{Q2}}
A3 = {{Q1}}</t>
  </si>
  <si>
    <t>¿Qué cálculo hay que realizar para repartir los bocadillos entre los amigos?
{{T1}} : {{Q1}} *
{{Q1}} : {{T1}}
{{T1}} + {{Q1}}
(Single choice)</t>
  </si>
  <si>
    <t>Por tanto, calcula la cantidad de bocadillos que recibe cada amigo. 
{{T1}} : {{Q1}} = {{A1}}
(Cloze Math)
A1 = {{Q2}}</t>
  </si>
  <si>
    <t>{"id":"M3-NyO-18a-A-3","seed":{"parameters":[{"name":"Q1","label":null,"min":2,"max":9,"step":1},{"name":"Q2","label":null,"min":2,"max":9,"step":1}],"uniques":true},"scaffolding":[{"id":"step-0","stimulus":"&lt;p&gt;Francisco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t>
  </si>
  <si>
    <t>Ana tiene {{T1}} cuentos que ha distribuido en {{Q1}} estantes de manera que en cada uno haya el mismo número. ¿Cuántos libros ha colocado en cada estante?
En cada estante hay {{A1}} cuentos.</t>
  </si>
  <si>
    <t>Ana tiene {{T1}} libros de cuentos, y coloca la misma cantidad de libros en {{Q1}} estantes. ¿Qué cantidad de libros coloca por estante?
Coloca {{A1}} libros por estante.</t>
  </si>
  <si>
    <t>¿Qué cantidad de cuentos hay repartidos?
{{A2}} cuentos en {{A3}} estantes.
(Cloze math)
A2 = {{Q1}}*{{Q2}}
A3 = {{Q1}}</t>
  </si>
  <si>
    <t>¿Qué cálculo hay que realizar para repartir los cuentos?
{{T1}} : {{Q1}} *
{{Q1}} : {{T1}}
{{T1}} × {{Q1}}
(Single choice)</t>
  </si>
  <si>
    <t>Por tanto, calcula los cuentos que ha colocado Ana en cada estante. 
{{T1}} : {{Q1}} = {{A1}}
(Cloze Math)
A1 = {{Q2}}</t>
  </si>
  <si>
    <t>{"id":"M3-NyO-18a-A-4","seed":{"parameters":[{"name":"Q1","label":null,"min":2,"max":9,"step":1},{"name":"Q2","label":null,"min":2,"max":9,"step":1}],"uniques":true},"scaffolding":[{"id":"step-0","stimulus":"&lt;p&gt;Clara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t>
  </si>
  <si>
    <t>Un coleccionista tiene {{T1}} cromos de animales que ha repartido en {{Q1}} sobres de manera que en cada uno haya el mismo número. ¿Cuántos cromos ha metido en cada sobre?
En cada sobre hay {{A1}} cromos.</t>
  </si>
  <si>
    <t>Felipe tiene {{T1}} estampillas con imágenes de animales. Quiere repartir estas estampillas, en cantidades iguales, en {{Q1}} sobres. ¿Cuántas estampillas va a colocar en cada sobre?
Coloca {{A1}} estampillas en cada sobre.</t>
  </si>
  <si>
    <t>¿Qué cantidad de cromos hay repartidos?
{{A2}} cromos en {{A3}} sobres.
(Cloze math)
A2 = {{Q1}}*{{Q2}}
A3 = {{Q1}}</t>
  </si>
  <si>
    <t xml:space="preserve">¿Qué cálculo hay que realizar para repartir los cromos?
{{T1}} : {{Q1}} *
{{Q1}} : {{T1}}
{{T1}} − {{Q1}}
(Single choice)
</t>
  </si>
  <si>
    <t>Por tanto, calcula la cantidad de cromos que se ha metido en cada sobre. 
{{T1}} : {{Q1}} = {{A1}}
(Cloze Math)
A1 = {{Q2}}</t>
  </si>
  <si>
    <t>{"id":"M3-NyO-18a-A-5","seed":{"parameters":[{"name":"Q1","label":null,"min":2,"max":9,"step":1},{"name":"Q2","label":null,"min":2,"max":9,"step":1}],"uniques":true},"scaffolding":[{"id":"step-0","stimulus":"&lt;p&gt;Um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t>
  </si>
  <si>
    <t>M3-NyO-18b</t>
  </si>
  <si>
    <t>Nombra los términos de la división: dividendo, divisor, cociente y resto</t>
  </si>
  <si>
    <t>A partir de esta división, selecciona la afirmación correcta.
{{T1}} : {{Q1}} = {{Q2}} y {{Q3}}
{{T1}} es el dividendo.*
{{Q1}} es el divisor.*
{{Q2}} es el cociente.*
{{Q3}} es el resto.*
{{T1}} es el divisor.
{{T1}} es el cociente.
{{Q1}} es el dividendo.
{{Q1}} es el cociente.
{{Q2}} es el resto.
{{Q2}} es el divisor.
{{Q3}} es el dividendo.
(Se ven 3)</t>
  </si>
  <si>
    <t>Q1-Q2: Mín = 3; Máx = 9; step = 1
Q3: 1, 2
Uniques: true</t>
  </si>
  <si>
    <t>T1 = {{Q1}}*{{Q2}}+{{Q3}}</t>
  </si>
  <si>
    <t>dividendo : divisor = cociente + resto</t>
  </si>
  <si>
    <t>&lt;p&gt;Los términos de la división son:&lt;/p&gt;&lt;p&gt;dividendo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</si>
  <si>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{"id":"M3-NyO-18b-I-1","stimulus":"&lt;p&gt;A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t>
  </si>
  <si>
    <t>Nombra los términos de esta división.
{{T1}} : {{Q1}} = {{Q2}}
{{T1}} es el {{A1}}.
{{Q1}} es el {{A2}}.
{{Q2}} es el {{A3}}.</t>
  </si>
  <si>
    <t>Q1: Mín: 2; Máx: 10; Step: 1
Q2: Mín: 2; Máx: 10; Step: 1</t>
  </si>
  <si>
    <t>T1 = {{Q1}}*{{Q2}}
A1 = "dividendo"
A2 = "divisor"
A3 = "cociente"</t>
  </si>
  <si>
    <t>&lt;p&gt;Los términos de la división son:&lt;/p&gt;&lt;p&gt;dividendo : divisor = cociente + resto&lt;/p&gt;</t>
  </si>
  <si>
    <t>{"id":"M3-NyO-18b-E-1","stimulus":"&lt;p&gt;Nomeie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t>
  </si>
  <si>
    <t>Nombra los términos de esta división.
{{T1}} : {{Q1}} = {{Q2}}
{{Q2}} es el {{A1}}.
{{Q1}} es el {{A2}}.
{{T1}} es el {{A3}}.</t>
  </si>
  <si>
    <t>T1 = {{Q1}}*{{Q2}}
A1 = "cociente"
A2 = "divisor"
A3 = "dividendo"</t>
  </si>
  <si>
    <t>{"id":"M3-NyO-18b-E-2","stimulus":"&lt;p&gt;Nomeie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t>
  </si>
  <si>
    <t>M3-NyO-19a</t>
  </si>
  <si>
    <t>Distingue divisiones exactas y enteras (dividendo de dos cifras; divisor y cociente de una cifra)</t>
  </si>
  <si>
    <t>Une las siguientes divisiones con su clasificación correspondiente.
{{T1}} : {{Q1}}     {{A1}}
{{T2}} : {{Q3}}      {{A2}}
{{T3}} : {{Q5}}      {{A3}}</t>
  </si>
  <si>
    <t>Q1-Q6: Mín: 3; Máx: 9; Step: 1
A1 = "Es una división exacta"
A2 = "Es una división entera con resto 1"
A2 = "Es una división entera con resto 2"
uniques: false</t>
  </si>
  <si>
    <t>T1 = {{Q1}}*{{Q2}}
T2 = {{Q3}}*{{Q4}}+1
T3 = {{Q5}}*{{Q6}}+2</t>
  </si>
  <si>
    <t>Una división es exacta si su resto es cero. Si no, es una división entera.</t>
  </si>
  <si>
    <t>&lt;p&gt;Una división es exacta si su resto es cero. Si no, es una división entera.&lt;/p&gt;
Sin TE individual</t>
  </si>
  <si>
    <t>{"id":"M3-NyO-19a-I-1","stimulus":"&lt;p&gt;Arraste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t>
  </si>
  <si>
    <t>Realiza la siguiente división y elige de qué tipo se trata.
{{Q1}} : {{Q2}}
{{A1}}*
{{A2}}</t>
  </si>
  <si>
    <t>Q1 = Mín: 21; Máx: 59; Step: 2
Q2 = Mín: 2; Máx: 10; Step: 2
A1 = "Es una división entera."
A2 = "Es una división exacta."</t>
  </si>
  <si>
    <t>&lt;p&gt;Una división es exacta si su resto es cero. Si no, es una división entera. En este caso:&lt;/p&gt;&lt;p&gt;{{Q1}} : {{Q2}} = {{T1}} con resto {{T2}}&lt;/p&gt;</t>
  </si>
  <si>
    <t>T1 = math.floor({{Q1}}/{{Q2}})
T2 = {{Q1}}-{{Q2}}*math.floor({{Q1}}/{{Q2}})</t>
  </si>
  <si>
    <t>{"id":"M3-NyO-19a-E-1","stimulus":"&lt;p&gt;Calcule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t>
  </si>
  <si>
    <t>Realiza la siguiente división y elige de qué tipo se trata.
{{T1}} : {{Q1}}
{{A1}}*
{{A2}}</t>
  </si>
  <si>
    <t>Q1 = Mín: 2; Máx: 9; Step: 1
Q2 = Mín: 2; Máx: 9; Step: 1
A1 = "Es una división exacta."
A2 = "Es una división entera."</t>
  </si>
  <si>
    <t>&lt;p&gt;Una división es exacta si su resto es cero. Si no, es una división entera. En este caso:&lt;/p&gt;&lt;p&gt;{{T1}} : {{Q1}} = {{Q2}} con resto 0&lt;/p&gt;</t>
  </si>
  <si>
    <t>{"id":"M3-NyO-19a-E-2","stimulus":"&lt;p&gt;Calcule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t>
  </si>
  <si>
    <t>Gastón quiere ordenar sus {{T1}} juguetes en {{Q1}} cajas de forma que en cada una haya el mismo número de juguetes. Calcula cuántos tiene que guardar en cada caja y elige de qué tipo de división se trata.
{{A1}}*
{{A2}}</t>
  </si>
  <si>
    <t>{"id":"M3-NyO-19a-A-1","stimulus":"&lt;p&gt;Leo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t>
  </si>
  <si>
    <t>Gastón quiere ordenar sus {{Q1}} juguetes en {{Q2}} cajas de forma que en cada una haya el mismo número de juguetes. Calcula cuántos tiene que guardar en cada caja y elige de qué tipo de división se trata. 
{{A1}}*
{{A2}}</t>
  </si>
  <si>
    <t>{"id":"M3-NyO-19a-A-2","stimulus":"&lt;p&gt;Leo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t>
  </si>
  <si>
    <t>A un colegio han llegado {{T1}} libros de matemáticas. La bibliotecaria quiere repartirlos en {{Q1}} estantes de modo que en cada uno haya el mismo número de libros. Calcula el número de libros por estante y elige de qué tipo de división se trata.
{{A1}}
{{A2}}*</t>
  </si>
  <si>
    <t>{"id":"M3-NyO-19a-A-3","stimulus":"&lt;p&gt;Uma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t>
  </si>
  <si>
    <t>A un colegio han llegado {{Q1}} libros de matemáticas. La bibliotecaria quiere repartirlos en {{Q2}} estantes de modo que en cada uno haya el mismo número de libros. Calcula el número de libros por estante y elige de qué tipo de división se trata.
{{A1}}
{{A2}}*</t>
  </si>
  <si>
    <t>{"id":"M3-NyO-19a-A-4","stimulus":"&lt;p&gt;Uma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t>
  </si>
  <si>
    <t>Un florista tiene {{T1}} cactus con los que quiere hacer terrarios con {{Q2}} cactus en cada uno. Calcula cuántos terrarios puede hacer y elige de qué tipo de división se trata.
{{A1}}*
{{A2}}</t>
  </si>
  <si>
    <t>T1}= {{Q1}}*{{Q2}}</t>
  </si>
  <si>
    <t>{"id":"M3-NyO-19a-A-5","stimulus":"&lt;p&gt;Um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t>
  </si>
  <si>
    <t>Un florista tiene {{Q1}} cactus con los que quiere hacer terrarios con {{Q2}} cactus en cada uno. Calcula cuántos terrarios puede hacer y elige de qué tipo de división se trata.
{{A1}}*
{{A2}}</t>
  </si>
  <si>
    <t>{"id":"M3-NyO-19a-A-6","stimulus":"&lt;p&gt;Um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t>
  </si>
  <si>
    <t>M3-NyO-19b</t>
  </si>
  <si>
    <t>Comprueba que una división está bien hecha usando la prueba de la división (divid. de 2 cifras; divis., coc. y rest. de 1 cifra)</t>
  </si>
  <si>
    <t>A partir de esta división, escoge cómo se escribe la prueba de la división.
{{Q1}} : {{Q2}} = {{T1}}, con resto = {{T2}}
{{Q1}} = {{Q2}} × {{T1}} + {{T2}} *
{{Q2}} = {{Q1}} × {{T1}} + {{T2}}
{{Q1}} = {{Q2}} + {{T1}} + {{T2}}
{{Q1}} = {{Q2}} × {{T1}} × {{T2}}
{{Q1}} = {{Q2}} × ({{T1}} + {{T2}})
Se ven 3, 1 es correcto</t>
  </si>
  <si>
    <t>Q1: mín = 10; máx = 39; step = 1
Q2: mín = 4; máx = 9; step = 1</t>
  </si>
  <si>
    <t>T1 = math.floor({{Q1}}/{{Q2}})
T2 = {{Q1}}-{{Q2}}*{{T1}}</t>
  </si>
  <si>
    <t>Con la prueba de la división se puede comprobar si una división se ha calculado correctamente.</t>
  </si>
  <si>
    <t>&lt;p&gt;Con la prueba de la división se puede comprobar si una división se ha calculado correctamente.&lt;/p&gt;
Sin TE particular</t>
  </si>
  <si>
    <t>{"id":"M3-NyO-19b-I-1","stimulus":"&lt;p&gt;Escolha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t>
  </si>
  <si>
    <t>Si en una división el divisor es {{Q2}}, el cociente es {{T1}} y el resto es {{T2}}, ¿cuál es el valor del dividendo?
El dividendo vale {{A1}}.</t>
  </si>
  <si>
    <r>
      <rPr>
        <rFont val="Calibri"/>
        <color rgb="FF000000"/>
        <sz val="12.0"/>
      </rPr>
      <t xml:space="preserve">Q1: mín = </t>
    </r>
    <r>
      <rPr>
        <rFont val="Calibri"/>
        <color rgb="FF000000"/>
        <sz val="12.0"/>
      </rPr>
      <t>10</t>
    </r>
    <r>
      <rPr>
        <rFont val="Calibri"/>
        <color rgb="FF000000"/>
        <sz val="12.0"/>
      </rPr>
      <t xml:space="preserve">; máx = </t>
    </r>
    <r>
      <rPr>
        <rFont val="Calibri"/>
        <color rgb="FF000000"/>
        <sz val="12.0"/>
      </rPr>
      <t>39</t>
    </r>
    <r>
      <rPr>
        <rFont val="Calibri"/>
        <color rgb="FF000000"/>
        <sz val="12.0"/>
      </rPr>
      <t xml:space="preserve">; step = 1
Q2: mín = </t>
    </r>
    <r>
      <rPr>
        <rFont val="Calibri"/>
        <color rgb="FF000000"/>
        <sz val="12.0"/>
      </rPr>
      <t>4</t>
    </r>
    <r>
      <rPr>
        <rFont val="Calibri"/>
        <color rgb="FF000000"/>
        <sz val="12.0"/>
      </rPr>
      <t>; máx = 9; step = 1</t>
    </r>
  </si>
  <si>
    <t>T1 = math.floor({{Q1}}/{{Q2}})
T2 = {{Q1}}-{{Q2}}*{{T1}}
A1 = {{Q1}}</t>
  </si>
  <si>
    <t>&lt;p&gt;Con la prueba de la división se puede comprobar si una división se ha calculado correctamente:&lt;/p&gt;&lt;p&gt;divisor × cociente + resto = dividendo&lt;/p&gt;&lt;p&gt;{{Q2}} × {{T1}} + {{T2}} = {{A1}}&lt;/p&gt;
Sin TE particular</t>
  </si>
  <si>
    <t>{"id":"M3-NyO-19b-E-1","stimulus":"&lt;p&gt;Se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t>
  </si>
  <si>
    <t>En una entrega de premios hay {{Q2}} mesas y cada una está ocupada por {{Q1}} invitados. Sin embargo, a {{Q3}} personas no se les ha asignado mesa. Utiliza la prueba de la división para saber cuántos invitados hay en la entrega de premios.
Hay {{A1}} invitados.</t>
  </si>
  <si>
    <t>Q1: Mín: 5; Máx: 8; Step: 1
Q2: Mín: 6; Máx: 9; Step: 1
Q3: Mín: 2; Máx: 4; Step: 1</t>
  </si>
  <si>
    <t>A1 = {{Q1}}*{{Q2}}+{{Q3}}</t>
  </si>
  <si>
    <t>&lt;p&gt;Con la prueba de la división se puede ver si una división se ha calculado correctamente:&lt;/p&gt;divisor × cociente + resto = dividendo&lt;/p&gt;&lt;p&gt;{{Q1}} invitados en cada mesa × {{Q2}} mesas + {{Q3}} invitados sin mesa = {{A1}} invitados en total&lt;/p&gt;
Sin TE particular</t>
  </si>
  <si>
    <t>{"id":"M3-NyO-19b-A-1","stimulus":"&lt;p&gt;Em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t>
  </si>
  <si>
    <t>En un tren viajan {{Q1}} pasajeros sentados en cada uno de sus {{Q2}} vagones y hay {{Q3}} personas en todo el tren que van de pie. Utiliza la prueba de la división para calcular el número de pasajeros.
En el tren viajan {{A1}} pasajeros.</t>
  </si>
  <si>
    <t>Q1: Mín: 5; Máx: 9; Step: 1
Q2: Mín: 7; Máx: 9; Step: 1
Q3: Mín: 2; Máx: 4; Step: 1</t>
  </si>
  <si>
    <t>&lt;p&gt;Con la prueba de la división se puede ver si una división se ha calculado correctamente:&lt;/p&gt;divisor × cociente + resto = dividendo&lt;/p&gt;&lt;p&gt;{{Q1}} pasajeros sentados × {{Q2}} vagones + {{Q3}} pasajeros de pie = {{A1}} pasajeros en total&lt;/p&gt;</t>
  </si>
  <si>
    <t>{"id":"M3-NyO-19b-A-2","stimulus":"&lt;p&gt;Em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t>
  </si>
  <si>
    <t>Para organizar una actividad, un profesor ha decidido dividir la clase en {{Q1}} grupos de {{Q2}} estudiantes cada uno. sin embargo, {{Q3}} alumnos se han quedado sin grupo. Utiliza la prueba de la división para calcular cuántos estudiantes hay en la clase.
En la clase hay {{A1}} estudiantes.</t>
  </si>
  <si>
    <t>En el instituto se distribuyen a los alumnos, en cada salón, de acuerdo al idioma que estudian. En un salón hay {{Q1}} personas que estudian inglés, {{Q2}} estudian francés, mientras que {{Q3}} no pudieron ingresar a ninguna clase. Utiliza la prueba fundamental de la división para calcular cuántos alumnos asistieron al instituto.
Asistieron {{A1}} alumnos.</t>
  </si>
  <si>
    <t>Q1: Mín: 4; Máx: 6; Step: 1
Q2: Mín: 4; Máx: 6; Step: 1
Q3: Mín: 2; Máx: 3; Step: 1</t>
  </si>
  <si>
    <t>Con la prueba de la división se puede comprobar si una división se ha realizado correctamente.</t>
  </si>
  <si>
    <t>&lt;p&gt;Con la prueba de la división se puede ver si una división se ha calculado correctamente:&lt;/p&gt;divisor × cociente + resto = dividendo&lt;/p&gt;&lt;p&gt;{{Q2}} estudiantes en cada grupo × {{Q2}} grupos + {{Q3}} estudiantes sin grupo = {{A1}} estudiantes en total&lt;/p&gt;</t>
  </si>
  <si>
    <t>{"id":"M3-NyO-19b-A-3","stimulus":"&lt;p&gt;Para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t>
  </si>
  <si>
    <r>
      <rPr>
        <rFont val="Calibri"/>
        <color rgb="FF000000"/>
        <sz val="12.0"/>
      </rPr>
      <t xml:space="preserve">Pedro ha distribuido todas sus fotos en </t>
    </r>
    <r>
      <rPr>
        <rFont val="Calibri"/>
        <color rgb="FF000000"/>
        <sz val="12.0"/>
      </rPr>
      <t xml:space="preserve">{{Q1}} </t>
    </r>
    <r>
      <rPr>
        <rFont val="Calibri"/>
        <color rgb="FF000000"/>
        <sz val="12.0"/>
      </rPr>
      <t xml:space="preserve">álbumes. En cada álbum ha colocado </t>
    </r>
    <r>
      <rPr>
        <rFont val="Calibri"/>
        <color rgb="FF000000"/>
        <sz val="12.0"/>
      </rPr>
      <t>{{Q2}}</t>
    </r>
    <r>
      <rPr>
        <rFont val="Calibri"/>
        <color rgb="FF000000"/>
        <sz val="12.0"/>
      </rPr>
      <t xml:space="preserve"> fotos y le han quedado </t>
    </r>
    <r>
      <rPr>
        <rFont val="Calibri"/>
        <color rgb="FF000000"/>
        <sz val="12.0"/>
      </rPr>
      <t>{{Q3}}</t>
    </r>
    <r>
      <rPr>
        <rFont val="Calibri"/>
        <color rgb="FF000000"/>
        <sz val="12.0"/>
      </rPr>
      <t xml:space="preserve"> sin colocar. Utiliza la prueba de la división para calcular la cantidad total de fotos que tiene.
Pedro tiene {{A1}} fotos.</t>
    </r>
  </si>
  <si>
    <t>Pedro reparte sus libros en cajas. En la caja azúl hay {{Q1}} libros de cuentos, en la caja roja {{Q2}} libros de matemática, y {{Q3}} libros le quedan sin guardar. Utiliza la prueba fundamental de la división para calcular la cantidad de libros que tiene.
Pedro tiene {{A1}} libros.</t>
  </si>
  <si>
    <t>Q1: Mín: 5; Máx: 9; Step: 1
Q2: Mín: 5; Máx: 9; Step: 1
Q3: Mín: 2; Máx: 4; Step: 1</t>
  </si>
  <si>
    <t>&lt;p&gt;Con la prueba de la división se puede ver si una división se ha calculado correctamente:&lt;/p&gt;divisor × cociente + resto = dividendo&lt;/p&gt;&lt;p&gt;{{Q2}} fotos en cada ábum × {{Q1}} álbumes + {{Q3}} fotos sin colocar = {{A1}} fotos en total&lt;/p&gt;</t>
  </si>
  <si>
    <t>{"id":"M3-NyO-19b-A-4","stimulus":"&lt;p&gt;Pedro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t>
  </si>
  <si>
    <t>Lucía ha distribuido sus muñecas en {{Q1}} baúles, de manera que en cada baúl hay {{Q2}} muñecas y quedan {{Q3}} por guardar. Utiliza la prueba de la división para calcular cuántas muñecas tiene Lucía.
Lucía tiene {{A1}} muñecas.</t>
  </si>
  <si>
    <t>Lucía distribuye sus muñecas en baúles. En el bául pequeño coloca {{Q1}} muñecas, en el baúl grande guarda {{Q2}}, y quedan {{Q3}} sin guardar. Utiliza la prueba fundamental de la división para calcular la cantidad de muñecas que tiene.
Lucía tiene {{A1}} muñecas.</t>
  </si>
  <si>
    <t>Q1: Mín: 4; Máx: 6; Step: 1
Q2: Mín: 4; Máx: 8; Step: 1
Q3: Mín: 2; Máx: 3; Step: 1</t>
  </si>
  <si>
    <t>&lt;p&gt;Con la prueba de la división se puede ver si una división se ha calculado correctamente:&lt;/p&gt;divisor × cociente + resto = dividendo&lt;/p&gt;&lt;p&gt;{{Q2}} muñecas en cada baúl × {{Q1}} baúles + {{Q3}} muñecas sin guardar = {{A1}} muñecas en total&lt;/p&gt;</t>
  </si>
  <si>
    <t>{"id":"M3-NyO-19b-A-5","stimulus":"&lt;p&gt;Laís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t>
  </si>
  <si>
    <t>M3-NyO-20a</t>
  </si>
  <si>
    <t>Utiliza el algoritmo de la división para divisiones enteras (divid de 2 o 3 cifras; divis de 1 cifra; coc de 2 cifras)</t>
  </si>
  <si>
    <r>
      <rPr>
        <rFont val="Calibri"/>
        <color rgb="FF000000"/>
        <sz val="12.0"/>
      </rPr>
      <t xml:space="preserve">Selecciona </t>
    </r>
    <r>
      <rPr>
        <rFont val="Calibri"/>
        <color rgb="FF000000"/>
        <sz val="12.0"/>
      </rPr>
      <t>el cociente y el resto</t>
    </r>
    <r>
      <rPr>
        <rFont val="Calibri"/>
        <color rgb="FF000000"/>
        <sz val="12.0"/>
      </rPr>
      <t xml:space="preserve"> de esta división</t>
    </r>
    <r>
      <rPr>
        <rFont val="Calibri"/>
        <color rgb="FF000000"/>
        <sz val="12.0"/>
      </rPr>
      <t xml:space="preserve">.
</t>
    </r>
    <r>
      <rPr>
        <rFont val="Calibri"/>
        <color rgb="FF000000"/>
        <sz val="12.0"/>
      </rPr>
      <t>{{T1}} : {{Q1}}
Cociente = {{A1}}* / {{A2}}  / {{A3}}
Resto = {{A4}} * / {{A5}} / 0</t>
    </r>
  </si>
  <si>
    <t>Selecciona el resultado de esta división: {{T1}} : {{Q1}}.
Cociente: {{A1}}* / {{A2}}  / {{A3}}
Resto: {{A4}} * / {{A5}} / {{A6}}</t>
  </si>
  <si>
    <t>Drop down</t>
  </si>
  <si>
    <t>Q1: Mín: 4; Máx: 9; Step: 1
Q2: Mín: 10; Máx: 99; Step: 1
Q3-Q4: Mín: 1; Máx: 3; Step: 1</t>
  </si>
  <si>
    <t>T1 = {{Q1}}*{{Q2}}+{{Q3}}
A1 = {{Q2}}
A2 = {{Q1}}*{{T1}}
A3 = {{Q1}}+{{T1}}
A4 = {{Q3}}
A5 = {{Q4}}</t>
  </si>
  <si>
    <t>Divide el dividendo entre el divisor.</t>
  </si>
  <si>
    <t>&lt;p&gt;Una división es el reparto de un dividendo tantas veces como indica el divisor.&lt;/p&gt;</t>
  </si>
  <si>
    <t>{"id":"M3-NyO-20a-I-1","stimulus":"&lt;p&gt;Selecione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t>
  </si>
  <si>
    <t>Calcula esta división.
{{T1}} : {{Q1}} = {{A1}}; resto = {{A2}}</t>
  </si>
  <si>
    <t>Q1: Mín: 4; Máx: 9; Step: 1
Q2: Mín: 10; Máx: 99; Step: 1
Q3: Mín: 1; Máx: 3; Step: 1</t>
  </si>
  <si>
    <t>T1 = {{Q1}}*{{Q2}}+{{Q3}}
A1 = {{Q2}}
A2 = {{Q3}}</t>
  </si>
  <si>
    <t>{"id":"M3-NyO-20a-E-1","stimulus":"&lt;p&gt;Calcule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t>
  </si>
  <si>
    <t>En una granja hay {{T1}} conejos en libertad. Si a la hora de dormir se guardan {{Q1}} conejos en cada jaula, ¿cuántas jaulas se necesitan para todos? ¿Y cuántos conejos sobran en este reparto?
Se necesitan {{A1}} jaulas y habrá {{A2}} conejos sin jaula.</t>
  </si>
  <si>
    <t xml:space="preserve">En la granja hay {{T1}} conejos. Al atardecer se guardan {{Q1}} conejos por jaulas. ¿Cuántas jaulas se necesitan para guardar a los conejos?
Se necesitan {{A1}} jaulas. </t>
  </si>
  <si>
    <t>Q1: Mín: 4; Máx: 6; Step: 1
Q2: Mín: 10; Máx: 50; Step: 1
Q3: Mín: 2; Máx: 3; Step: 1</t>
  </si>
  <si>
    <t>{"id":"M3-NyO-20a-A-1","stimulus":"&lt;p&gt;Em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t>
  </si>
  <si>
    <t>En una excursión se quiere distribuir a {{T1}} estudiantes en {{Q1}} minibuses. ¿Cuántos estudiantes van a viajar en cada minibús? ¿Y cuántos se quedan fuera de este reparto?
En cada minibús viajarán {{A1}} estudiantes, y {{A2}} se repartirán de alguna manera entre los minibuses.</t>
  </si>
  <si>
    <t>{{T1}} alumnos de la escuela salen de paseo. Si se los quiere repartir en {{Q1}} minibuses. ¿Cuántos alumnos viajarán en cada minibús? ¿Cuántos alumnos quedan fuera de los minibuses?
Viajarán {{A1}} alumnos por minibús y quedan {{A2}} fuera de estos.</t>
  </si>
  <si>
    <t>Q1: Mín: 4; Máx: 9; Step: 1
Q2: Mín: 20; Máx: 40; Step: 1
Q3: Mín: 2; Máx: 3; Step: 1</t>
  </si>
  <si>
    <t>{"id":"M3-NyO-20a-A-2","stimulus":"&lt;p&gt;Em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t>
  </si>
  <si>
    <t>Enrique ha repartido entre sus {{Q1}} amistades una caja con {{T1}} bombones. ¿Cuántos bombones le da a cada amistad? ¿Y qué cantidad de bombones sobra?
Cada amistad recibe {{A1}} bombones, y sobran {{A2}}.</t>
  </si>
  <si>
    <t>Enrique reparte entre sus {{Q1}} amigos, una caja de bombones que tiene {{T1}} unidades. ¿Cuántos bombones le da a cada amigo? ¿Qué cantidad de bombones sobran?
Cada amigo recibe {{A1}} bombones y sobran {{A2}} bombones.</t>
  </si>
  <si>
    <t>Q1: Mín: 5; Máx: 9; Step: 1
Q2: Mín: 10; Máx: 20; Step: 1
Q3: Mín: 2; Máx: 4; Step: 1</t>
  </si>
  <si>
    <t>{"id":"M3-NyO-20a-A-3","stimulus":"&lt;p&gt;Henrique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t>
  </si>
  <si>
    <t>Una empresa ha repartido {{T1}} móviles entre las {{Q1}} tiendas de una ciudad. ¿Cuántos móviles ha recibido cada tienda? ¿Y cuántos móviles se quedan fuera del reparto?
Cada tienda ha recibido {{A1}} móviles, mientras que {{A2}} dispositivos quedan fuera del reparto.</t>
  </si>
  <si>
    <t>Una empresa de tecnología, distribuye {{T1}} móviles a {{Q1}} tiendas de la ciudad. ¿Cuántos móviles recibe cada tienda? ¿Cuántos móviles quedan sin distribuir?
Cada tienda recibe {{A1}} móviles y quedan {{A2}} móviles sin distribuir.</t>
  </si>
  <si>
    <t>Q1: Mín: 6; Máx: 9; Step: 1
Q2: Mín: 50; Máx: 99; Step: 1
Q3: Mín: 2; Máx: 5; Step: 1</t>
  </si>
  <si>
    <t>{"id":"M3-NyO-20a-A-4","stimulus":"&lt;p&gt;Uma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t>
  </si>
  <si>
    <t>Julieta tiene una colección de {{T1}} cromos de diferentes partes del mundo. Los quiere repartir en {{Q1}} sobres para tenerlos ordenados. ¿Cuántos cromos tiene que colocar en cada sobre? ¿Y cuántos cromos sobran en este reparto?
Tiene que guardar {{A1}} cromos en cada sobre y le sobran {{A2}}.</t>
  </si>
  <si>
    <t xml:space="preserve">Julieta colecciona estampillas de diferentes partes del mundo. Tiene {{T1}} estampillas y las reparte en {{Q1}} sobres para ordenarlas. ¿Cuántas estampillas coloca por sobre? ¿Le sobra alguna estampilla?
Coloca {{A1}} estampillas por sobre y le sobran {{A2}} estampillas. </t>
  </si>
  <si>
    <t>Q1: Mín: 5; Máx: 9; Step: 1
Q2: Mín: 30; Máx: 60; Step: 1
Q3: Mín: 2; Máx: 4; Step: 1</t>
  </si>
  <si>
    <t>{"id":"M3-NyO-20a-A-5","stimulus":"&lt;p&gt;Juliana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t>
  </si>
  <si>
    <t>M3-NyO-20b</t>
  </si>
  <si>
    <t>Completa divisiones en las que el dividendo, el divisor o el cociente son desconocidos (divid. de 2 o 3 cifras, divis. de 1 cifra)</t>
  </si>
  <si>
    <t>En la siguiente división, ¿cuál es el valor de ⬤?
{{T1}} : ⬤ = {{Q1}}
⬤ = {{Q2}}*
⬤ = {{T2}}
⬤ = {{T3}}
⬤ = {{T4}}
(se muestran 3 opciones, 1 es correcta)</t>
  </si>
  <si>
    <t>Q1: Mín: 10; Máx: 30; Step: 1
Q2: Mín: 2; Máx: 9; Step: 1</t>
  </si>
  <si>
    <t>T1 = {{Q1}}*{{Q2}}
T2 = {{T1}}*{{Q1}}
T3 = {{T1}}+{{Q1}}
T4 = {{T1}}-{{Q1}}</t>
  </si>
  <si>
    <t>La prueba de la división dice que:
dividendo = divisor × cociente + resto</t>
  </si>
  <si>
    <t>&lt;p&gt;La prueba de la división dice que:&lt;/p&gt;&lt;p&gt;dividendo = divisor × cociente + resto&lt;/p&gt;&lt;p&gt;Por tanto, ⬤ es un número que cumple esta condición: {{Q1}} × ⬤ = {{T1}}&lt;/p&gt;</t>
  </si>
  <si>
    <t>{"id":"M3-NyO-20b-I-1","stimulus":"&lt;p&gt;Na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t>
  </si>
  <si>
    <t>En la siguiente división, ¿cuál es el valor de ⬤?
⬤ : {{Q2}} = {{Q1}}
⬤ = {{T1}}*
⬤ = {{T2}}
⬤ = {{T3}}
⬤ = {{T4}}
(se muestran 3 opciones, 1 es correcta)</t>
  </si>
  <si>
    <r>
      <rPr>
        <rFont val="Calibri"/>
        <color rgb="FF000000"/>
        <sz val="12.0"/>
      </rPr>
      <t xml:space="preserve">Q1: Mín: </t>
    </r>
    <r>
      <rPr>
        <rFont val="Calibri"/>
        <color rgb="FF000000"/>
        <sz val="12.0"/>
      </rPr>
      <t>5</t>
    </r>
    <r>
      <rPr>
        <rFont val="Calibri"/>
        <color rgb="FF000000"/>
        <sz val="12.0"/>
      </rPr>
      <t xml:space="preserve">; Máx: </t>
    </r>
    <r>
      <rPr>
        <rFont val="Calibri"/>
        <color rgb="FF000000"/>
        <sz val="12.0"/>
      </rPr>
      <t>9</t>
    </r>
    <r>
      <rPr>
        <rFont val="Calibri"/>
        <color rgb="FF000000"/>
        <sz val="12.0"/>
      </rPr>
      <t xml:space="preserve">; Step: 1
Q2: Mín: 2; Máx: </t>
    </r>
    <r>
      <rPr>
        <rFont val="Calibri"/>
        <color rgb="FF000000"/>
        <sz val="12.0"/>
      </rPr>
      <t>4</t>
    </r>
    <r>
      <rPr>
        <rFont val="Calibri"/>
        <color rgb="FF000000"/>
        <sz val="12.0"/>
      </rPr>
      <t>; Step: 1</t>
    </r>
  </si>
  <si>
    <t>T1 = {{Q1}}*{{Q2}}
T2 = math.floor({{Q1}}/{{Q2}})
T3 = {{Q1}}+{{Q2}}
T4 = math.abs({{Q1}}-{{Q2}})</t>
  </si>
  <si>
    <t>&lt;p&gt;La prueba de la división dice que:&lt;/p&gt;&lt;p&gt;dividendo = divisor × cociente + resto&lt;/p&gt;&lt;p&gt;Por tanto:&lt;/p&gt;&lt;p&gt;⬤ = {{Q1}} × {{Q2}} = {{T1}}&lt;/p&gt;</t>
  </si>
  <si>
    <t>{"id":"M3-NyO-20b-I-2","stimulus":"&lt;p&gt;Na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t>
  </si>
  <si>
    <t>Completa la siguiente división.
{{T1}} : {{A1}} = {{Q1}}</t>
  </si>
  <si>
    <t>Q1: Mín: 10; Máx: 50; Step: 1
Q2: Mín: 2; Máx: 9; Step: 1</t>
  </si>
  <si>
    <t>{"id":"M3-NyO-20b-E-1","stimulus":"&lt;p&gt;Complete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t>
  </si>
  <si>
    <t>Completa la siguiente división.
{{A1}} : {{Q2}} = {{Q1}}</t>
  </si>
  <si>
    <r>
      <rPr>
        <rFont val="Calibri"/>
        <color rgb="FF000000"/>
        <sz val="12.0"/>
      </rPr>
      <t xml:space="preserve">Q1: Mín: 2; Máx: 9; Step: 1
Q2: Mín: </t>
    </r>
    <r>
      <rPr>
        <rFont val="Calibri"/>
        <color rgb="FF000000"/>
        <sz val="12.0"/>
      </rPr>
      <t>2</t>
    </r>
    <r>
      <rPr>
        <rFont val="Calibri"/>
        <color rgb="FF000000"/>
        <sz val="12.0"/>
      </rPr>
      <t xml:space="preserve">; Máx: </t>
    </r>
    <r>
      <rPr>
        <rFont val="Calibri"/>
        <color rgb="FF000000"/>
        <sz val="12.0"/>
      </rPr>
      <t>9</t>
    </r>
    <r>
      <rPr>
        <rFont val="Calibri"/>
        <color rgb="FF000000"/>
        <sz val="12.0"/>
      </rPr>
      <t>; Step: 1</t>
    </r>
  </si>
  <si>
    <t>&lt;p&gt;La prueba de la división dice que:&lt;/p&gt;&lt;p&gt;dividendo = divisor × cociente + resto&lt;/p&gt;&lt;p&gt;Por tanto:&lt;/p&gt;&lt;p&gt;dividendo = {{Q1}} × {{Q2}} = {{T1}}&lt;/p&gt;</t>
  </si>
  <si>
    <t>{"id":"M3-NyO-20b-E-2","stimulus":"&lt;p&gt;Complete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t>
  </si>
  <si>
    <t>José ha repartido su colección de canicas entre sus {{Q1}} nietas. Si cada una ha recibido {{Q2}} canicas, ¿cuántas canicas había en la colección?
La colección era de {{A1}} canicas.</t>
  </si>
  <si>
    <t>Q1: Mín: 2; Máx: 8; Step: 1
Q2: Mín: 5; Máx: 20; Step: 1</t>
  </si>
  <si>
    <t>&lt;p&gt;La operación del enunciado es:&lt;/p&gt;&lt;p&gt;... : {{Q1}} nietas = {{Q2}} canicas&lt;/p&gt;</t>
  </si>
  <si>
    <t>&lt;p&gt;La operación del enunciado es:&lt;/p&gt;&lt;p&gt;... : {{Q1}} nietas = {{Q2}} canicas&lt;/p&gt;&lt;p&gt;La prueba de la división dice que:&lt;/p&gt;&lt;p&gt;dividendo = divisor × cociente + resto&lt;/p&gt;&lt;p&gt;Por tanto, la colección de José tiene estas canicas:&lt;/p&gt;&lt;p&gt;dividendo = {{Q1}} × {{Q2}} = {{T1}}&lt;/p&gt;</t>
  </si>
  <si>
    <t>{"id":"M3-NyO-20b-A-1","stimulus":"&lt;p&gt;Osvaldo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t>
  </si>
  <si>
    <t>Los {{Q1}} invitados a una fiesta de cumpleaños han recibido {{Q2}} zumos de melocotón cada uno. ¿Cuántos zumos había en la fiesta?
En la fiesta había {{A1}} zumos.</t>
  </si>
  <si>
    <r>
      <rPr>
        <rFont val="Calibri"/>
        <color rgb="FF000000"/>
        <sz val="12.0"/>
      </rPr>
      <t xml:space="preserve">{{Q1}} : Mín = 10 ; Máx = 40 ; Step = 1
{{Q2}} : Mín = </t>
    </r>
    <r>
      <rPr>
        <rFont val="Calibri"/>
        <color rgb="FF000000"/>
        <sz val="12.0"/>
      </rPr>
      <t>2</t>
    </r>
    <r>
      <rPr>
        <rFont val="Calibri"/>
        <color rgb="FF000000"/>
        <sz val="12.0"/>
      </rPr>
      <t xml:space="preserve"> ; Máx = 5; Step = 1</t>
    </r>
  </si>
  <si>
    <t>&lt;p&gt;La operación del enunciado es:&lt;/p&gt;&lt;p&gt;... : {{Q1}} invitados = {{Q2}} zumos&lt;/p&gt;</t>
  </si>
  <si>
    <t>&lt;p&gt;La operación del enunciado es:&lt;/p&gt;&lt;p&gt;... : {{Q1}} invitados = {{Q2}} zumos&lt;/p&gt;&lt;p&gt;Según la prueba de la división:&lt;/p&gt;&lt;p&gt;dividendo = divisor × cociente + resto&lt;/p&gt;&lt;p&gt;Por tanto, estos son los zumos que había en la fiesta:&lt;/p&gt;&lt;p&gt;dividendo = {{Q1}} × {{Q2}} = {{T1}}&lt;/p&gt;</t>
  </si>
  <si>
    <t>{"id":"M3-NyO-20b-A-2","stimulus":"&lt;p&gt;Cada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t>
  </si>
  <si>
    <t>Para un trabajo en clase, la maestra ha separado a sus estudiantes en {{Q1}} grupos de {{Q2}} personas cada uno. Calcula cuántos estudiantes hay en el aula.
En el aula hay {{A1}} estudiantes.</t>
  </si>
  <si>
    <t>Q1: List: 4-6; Step: 1 
Q2: Mín: 3; Máx: 8; Step: 1</t>
  </si>
  <si>
    <t>&lt;p&gt;La operación del enunciado es:&lt;/p&gt;&lt;p&gt;... : {{Q1}} grupos = {{Q2}} estudiantes&lt;/p&gt;</t>
  </si>
  <si>
    <t>&lt;p&gt;La operación del enunciado es:&lt;/p&gt;&lt;p&gt;... : {{Q1}} grupos = {{Q2}} estudiantes&lt;/p&gt;&lt;p&gt;Según la prueba de la división:&lt;/p&gt;&lt;p&gt;dividendo = divisor × cociente + resto&lt;/p&gt;&lt;p&gt;Por tanto, estos son los estudiantes que hay en el aula:&lt;/p&gt;&lt;p&gt;dividendo = {{Q1}} × {{Q2}} = {{T1}}&lt;/p&gt;</t>
  </si>
  <si>
    <t>{"id":"M3-NyO-20b-A-3","stimulus":"&lt;p&gt;Para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t>
  </si>
  <si>
    <t>Susana ha repartido sus caramelos a partes iguales entre {{Q1}} niños, de modo que cada uno ha recibido {{Q2}} caramelos. ¿Cuántos caramelos tenía Susana al principio?
Susana tenía {{A1}} caramelos.</t>
  </si>
  <si>
    <t>Q1: Mín = 2 ; Máx = 9 ; Step = 1
Q2: Mín = 5 ; Máx = 10 ; Step = 1</t>
  </si>
  <si>
    <t>&lt;p&gt;La operación del enunciado es:&lt;/p&gt;&lt;p&gt;... : {{Q1}} niños = {{Q2}} caramelos&lt;/p&gt;</t>
  </si>
  <si>
    <t>&lt;p&gt;La operación del enunciado es:&lt;/p&gt;&lt;p&gt;... : {{Q1}} niños = {{Q2}} caramelos&lt;/p&gt;&lt;p&gt;Según la prueba de la división:&lt;/p&gt;&lt;p&gt;dividendo = divisor × cociente + resto&lt;/p&gt;&lt;p&gt;Por tanto, Susana tenía estos caramelos:&lt;/p&gt;&lt;p&gt;dividendo = {{Q1}} × {{Q2}} = {{T1}}&lt;/p&gt;</t>
  </si>
  <si>
    <t>{"id":"M3-NyO-20b-A-4","stimulus":"&lt;p&gt;Susana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t>
  </si>
  <si>
    <t>Una ONG ha repartido bolsas de comida entre {{Q1}} familias. Si cada familia ha recibido {{Q2}} bolsas, ¿con cuántas contaba la ONG?
La ONG contaba con {{A1}} bolsas.</t>
  </si>
  <si>
    <t>Q1: Mín = 3; Máx = 20; Step = 1
Q2: Mín = 2; Máx = 10 ; Step = 1</t>
  </si>
  <si>
    <t>&lt;p&gt;La operación del enunciado es:&lt;/p&gt;&lt;p&gt;... : {{Q1}} familias = {{Q2}} bolsas&lt;/p&gt;</t>
  </si>
  <si>
    <t>&lt;p&gt;La operación del enunciado es&lt;/p&gt;&lt;p&gt;... : {{Q1}} familias = {{Q2}} bolsas&lt;/p&gt;&lt;p&gt;Según la prueba de la división:&lt;/p&gt;&lt;p&gt;dividendo = divisor × cociente + resto&lt;/p&gt;&lt;p&gt;Por tanto, la ONG ha repartido estas bolsas:&lt;/p&gt;&lt;p&gt;dividendo = {{Q1}} × {{Q2}} = {{T1}}&lt;/p&gt;</t>
  </si>
  <si>
    <t>{"id":"M3-NyO-20b-A-5","stimulus":"&lt;p&gt;Uma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t>
  </si>
  <si>
    <t>M3-NyO-20c</t>
  </si>
  <si>
    <t>Divide por descomposición (divid de 2 cifras; divis de 1 cifra; coc de 2 cifras)</t>
  </si>
  <si>
    <t>Para trabajar el cálculo mental, resuelve la siguiente división descomponiendo el dividendo.
{{T1}} : {{Q3}} = ...
{{T2}} : {{Q3}} = {{A1}}
{{T3}} : {{Q3}} = {{A2}}
Por tanto:
{{T1}} : {{Q3}} = {{A3}}</t>
  </si>
  <si>
    <t>Q1-Q3: min = 2; max = 9; step = 1</t>
  </si>
  <si>
    <t>T1 = {{Q1}}*{{Q3}}*10+{{Q2}}*{{Q3}}
T2 = {{Q1}}*{{Q3}}*10
T3 = {{Q2}}*{{Q3}}
A1 = {{Q1}}*10
A2 = {{Q2}}
A3 = {{Q1}}*10+{{Q2}}</t>
  </si>
  <si>
    <t>Para resolver esta división, empieza descomponiendo el dividendo para dividir un múltiplo de 10.
{{T2}} : {{Q3}} = {{A1}}
(Cloze math)</t>
  </si>
  <si>
    <t>A continuación, divide lo que queda del dividendo.
{{T3}} : {{Q3}} = {{A2}}
(Cloze math)</t>
  </si>
  <si>
    <t>Ahora utiliza estos resultados para calcular mentalmente esta división.
{{T2}} : {{Q3}} = {{A1}}
{{T3}} : {{Q3}} = {{A2}}
Por tanto:
{{T1}} : {{Q3}} = {{A1}} + {{A2}} = {{A3}}
(Cloze math)
El alumno solo tiene que escribir A3</t>
  </si>
  <si>
    <t>{"id":"M3-NyO-20c-I-1","seed":{"parameters":[{"name":"Q1","label":null,"min":2,"max":9,"step":1},{"name":"Q2","label":null,"min":2,"max":9,"step":1},{"name":"Q3","label":null,"min":2,"max":9,"step":1}],"uniques":true},"scaffolding":[{"id":"step-0","stimulus":"&lt;p&gt;Para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</si>
  <si>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Para trabajar el cálculo mental, resuelve la siguiente división descomponiendo el dividendo.
{{T1}} : {{Q3}} = ...
{{T2}} : {{Q3}} = {{A1}}
{{T3}} : {{Q3}} = {{A2}}
Por tanto:
{{T1}} : {{Q3}} = {{A3}}</t>
  </si>
  <si>
    <t>{"id":"M3-NyO-20c-E-1","seed":{"parameters":[{"name":"Q1","label":null,"min":2,"max":9,"step":1},{"name":"Q2","label":null,"min":2,"max":9,"step":1},{"name":"Q3","label":null,"min":2,"max":9,"step":1}],"uniques":true},"scaffolding":[{"id":"step-0","stimulus":"&lt;p&gt;Para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</si>
  <si>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En la tienda le han ofrecido a Fran que pague {{T1}} € en {{Q3}} meses. ¿Cuántos euros tiene que pagar cada mes? Para trabajar el cálculo mental, resuelve la división descomponiendo el primer término.
{{T2}} : {{Q3}} = {{A1}}
{{T3}} : {{Q3}} = {{A2}}
Por tanto:
{{T1}} : {{Q3}} = {{A3}}</t>
  </si>
  <si>
    <t>{"id":"M3-NyO-20c-A-1","seed":{"parameters":[{"name":"Q1","label":null,"min":2,"max":9,"step":1},{"name":"Q2","label":null,"min":2,"max":9,"step":1},{"name":"Q3","label":null,"min":2,"max":9,"step":1}],"uniques":true},"scaffolding":[{"id":"step-0","stimulus":"&lt;p&gt;Ao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</si>
  <si>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Armando y sus amigos han decidido hacer un viaje de {{T1}} km en {{Q3}} días. ¿Cuántos kilómetros viajarán cada día? Para trabajar el cálculo mental, resuelve la división descomponiendo el primer término.
{{T2}} : {{Q3}} = {{A1}}
{{T3}} : {{Q3}} = {{A2}}
Por tanto:
{{T1}} : {{Q3}} = {{A3}}</t>
  </si>
  <si>
    <t>{"id":"M3-NyO-20c-A-2","seed":{"parameters":[{"name":"Q1","label":null,"min":2,"max":9,"step":1},{"name":"Q2","label":null,"min":2,"max":9,"step":1},{"name":"Q3","label":null,"min":2,"max":9,"step":1}],"uniques":true},"scaffolding":[{"id":"step-0","stimulus":"&lt;p&gt;Armando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</si>
  <si>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El dueño de un restaurante ha decidido repartir {{T1}} € entre sus {{Q3}} empleados. ¿Cuánto dinero recibirá cada uno? Para trabajar el cálculo mental, resuelve la división descomponiendo el primer término.
{{T2}} : {{Q3}} = {{A1}}
{{T3}} : {{Q3}} = {{A2}}
Por tanto:
{{T1}} : {{Q3}} = {{A3}}</t>
  </si>
  <si>
    <t>Q1-Q2: min = 2; max = 9; step = 1
Q3: min = 3; max = 9; step = 1</t>
  </si>
  <si>
    <t>{"id":"M3-NyO-20c-A-3","seed":{"parameters":[{"name":"Q1","label":null,"min":2,"max":9,"step":1},{"name":"Q2","label":null,"min":2,"max":9,"step":1},{"name":"Q3","label":null,"min":3,"max":9,"step":1}],"uniques":true},"scaffolding":[{"id":"step-0","stimulus":"&lt;p&gt;O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</si>
  <si>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M3-NyO-22a</t>
  </si>
  <si>
    <t>Nombra los términos de la fracción: numerador y denominador</t>
  </si>
  <si>
    <t>A partir de la fracción {{Q1}}/{{T2}}, completa las siguientes frases.
El numerador es {{A1}}.
El denominador es {{A2}}.</t>
  </si>
  <si>
    <r>
      <rPr>
        <rFont val="Calibri"/>
        <color rgb="FF000000"/>
        <sz val="12.0"/>
      </rPr>
      <t xml:space="preserve">Q1: Mín: 1; Máx: 9; Step: 1
</t>
    </r>
    <r>
      <rPr>
        <rFont val="Calibri"/>
        <color rgb="FF000000"/>
        <sz val="12.0"/>
      </rPr>
      <t>Q2: Mín: 1; Máx: 5; Step: 1</t>
    </r>
  </si>
  <si>
    <t>T2 = {{Q1}}+{{Q2}}
A1 = {{Q1}}
A2 = {{T2}}</t>
  </si>
  <si>
    <t>En una fracción, el numerador es el número de partes respecto al total. El denominador es el número de partes en las que se divide el total.</t>
  </si>
  <si>
    <t>&lt;p&gt;Las fracciones se componen de numerador y denominador.&lt;/p&gt;&lt;ul&gt;&lt;li&gt;El numerador es el número de partes respecto al total.&lt;/li&gt;&lt;li&gt;El denominador es el número de partes en las que se divide el total.&lt;/li&gt;&lt;/ul&gt;</t>
  </si>
  <si>
    <t>{
    "id": "M3-NyO-22a-I-1",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t>
  </si>
  <si>
    <t>A partir de la fracción {{Q1}}/{{T2}}, completa las siguientes frases.
El denominador es {{A2}}.
El numerador es {{A1}}.</t>
  </si>
  <si>
    <t>Q1-Q2: Mín: 1; Máx: 9; Step: 1</t>
  </si>
  <si>
    <t>{
    "id": "M3-NyO-22a-I-2",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t>
  </si>
  <si>
    <t>A partir de la fracción {{Q1}}/{{T2}}, completa las siguientes frases.
El {{A1}} es {{Q1}}.
El {{A2}} es {{T2}}.</t>
  </si>
  <si>
    <t>T2 = {{Q1}}+{{Q2}}
A1 = "numerador"
A2 = "denominador"</t>
  </si>
  <si>
    <t>{"id":"M3-NyO-22a-E-1","stimulus":"&lt;p&gt;A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t>
  </si>
  <si>
    <t>A partir de la fracción {{Q1}}/{{T2}}, completa las siguientes frases.
El {{A2}} es {{T2}}.
El {{A1}} es {{Q1}}.</t>
  </si>
  <si>
    <t>{"id":"M3-NyO-22a-E-2","stimulus":"&lt;p&gt;A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t>
  </si>
  <si>
    <t>M3-NyO-22b</t>
  </si>
  <si>
    <t>Lee fracciones con un dígito en numerador y hasta el número doce en el denominador (pasa número a texto)</t>
  </si>
  <si>
    <t>Une cada fracción con la manera en que se lee.
{{Q1}}/{{T1}} - {{A1}} 
{{Q2}}/{{T2}} - {{A2}}
{{Q3}}/{{T3}} - {{A3}}</t>
  </si>
  <si>
    <t>Q1-Q3= Min = 1; Max = 9; Step = 1</t>
  </si>
  <si>
    <t>T1= {{Q1}}+1
T2= {{Q2}}+2
T3= {{Q3}}+3
A1= Lemonlib.fractionToWords({{Q1}},{{T1}}, 'es')
A2= Lemonlib.fractionToWords({{Q2}},{{T2}}, 'es')
A3= Lemonlib.fractionToWords({{Q3}},{{T3}}, 'es')
T11= Lemonlib.fractionToWords({{Q1}},{{T1}}, 'es')
T22= Lemonlib.fractionToWords({{Q2}},{{T2}}, 'es')
T33= Lemonlib.fractionToWords({{Q3}},{{T3}}, 'es')</t>
  </si>
  <si>
    <t>En las fracciones, primero se escribe el numerador y después el denominador en forma fraccionaria. Por ejemplo, medios, tercios, cuartos o quintos.</t>
  </si>
  <si>
    <t>{"id":"M3-NyO-22b-I-1","stimulus":"&lt;p&gt;Arraste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t>
  </si>
  <si>
    <t>Completa la siguiente oración.
{{Q1}}/{{T1}} se lee como {{A1}}.</t>
  </si>
  <si>
    <t>Q1= List=1,2,3,4,5,6
Q2= List=1,2,3,4,5,6</t>
  </si>
  <si>
    <t>T1= {{Q1}}+{{Q2}}
A1= Lemonlib.fractionToWords({{Q1}},{{T1}}, 'es')</t>
  </si>
  <si>
    <t>{"id":"M3-NyO-22b-E-1","stimulus":"&lt;p&gt;Complete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t>
  </si>
  <si>
    <t>Se han utilizado {{Q1}}/{{T1}} de una tableta de chocolate para preparar un pastel. Escribe cómo se lee esta fracción.
{{Q1}}/{{T1}} se lee como {{A1}}.</t>
  </si>
  <si>
    <t>Q1= List=2,3,4,5,6
Q2= List=1,2,3,4,5,6</t>
  </si>
  <si>
    <t>T1 = {{Q1}}+{{Q2}}
A1= Lemonlib.fractionToWords({{Q1}},{{T1}}, 'es')</t>
  </si>
  <si>
    <t>{"id":"M3-NyO-22b-A-1","stimulus":"&lt;p&gt;Foram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</si>
  <si>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De todos los juguetes que tiene Lourdes, {{Q1}}/{{T1}} son muñecas. Escribe cómo se lee esta fracción.
{{Q1}}/{{T1}} se lee como {{A1}}.</t>
  </si>
  <si>
    <t>{"id":"M3-NyO-22b-A-2","stimulus":"&lt;p&gt;De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</si>
  <si>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Paula ha necesitado {{Q1}}/{{T1}} del tiempo que tenía para completar una tarea de Matemáticas. Escribe cómo se lee esta fracción.
{{Q1}}/{{T1}} se lee como {{A1}}.</t>
  </si>
  <si>
    <t>{"id":"M3-NyO-22b-A-3","stimulus":"&lt;p&gt;Paula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</si>
  <si>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M3-NyO-22c</t>
  </si>
  <si>
    <t>Escribe fracciones con un dígito en numerador y hasta el número doce en el denominador (pasa texto a número)</t>
  </si>
  <si>
    <t>Une cada expresión con su fracción.
{{T11}}- {{T01}} 
{{T22}}- {{T02}}
{{T33}}- {{T03}}</t>
  </si>
  <si>
    <t>T1= {{Q1}}+1
T2= {{Q2}}+2
T3= {{Q3}}+3
T11=Lemonlib.fractionToWords({{Q1}},{{T1}}, 'es') 
T22=Lemonlib.fractionToWords({{Q2}},{{T2}}, 'es')
T33=Lemonlib.fractionToWords({{Q3}},{{T3}}, 'es')
T01= \\frac{{{Q1}}}/{{{T1}}}
T02= \\frac{{{Q2}}}/{{{T2}}}
T03= \\frac{{{Q3}}}/{{{T3}}}</t>
  </si>
  <si>
    <t>{"id":"M3-NyO-22c-I-1","stimulus":"&lt;p&gt;Arraste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t>
  </si>
  <si>
    <t>Completa la siguiente oración.
{{T11}} se escribe en fracción como {{A1}}.</t>
  </si>
  <si>
    <t>T1= {{Q1}}+{{Q2}}
A1= \\frac{{{Q1}}}/{{{T1}}}
T11=Lemonlib.fractionToWords({{Q1}},{{T1}}, 'es')</t>
  </si>
  <si>
    <t>{"id":"M3-NyO-22c-E-1","stimulus":"&lt;p&gt;Complete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t>
  </si>
  <si>
    <t>En una fiesta de cumpleaños quedan por repartir {{T11}} del pastel. Escribe esta cantidad como una fracción.
La fracción es {{A1}}.</t>
  </si>
  <si>
    <t>T1= {{Q1}}+{{Q2}}
T11= Lemonlib.fractionToWords({{Q1}},{{T1}}, 'es')
A1= \\frac{{{Q1}}}/{{{T1}}}</t>
  </si>
  <si>
    <t>{"id":"M3-NyO-22c-A-1","stimulus":"&lt;p&gt;Em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</si>
  <si>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Lucía ha gastado {{T11}} de sus ahorros para ir al cine. Escribe esta cantidad como una fracción.
La fracción es {{A1}}.</t>
  </si>
  <si>
    <t>{"id":"M3-NyO-22c-A-2","stimulus":"&lt;p&gt;Luciana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</si>
  <si>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Julieta ha leído {{T11}} de un libro. Escribe esta cantidad como una fracción.
La fracción es {{A1}}.</t>
  </si>
  <si>
    <t>{"id":"M3-NyO-22c-A-3","stimulus":"&lt;p&gt;Juliana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</si>
  <si>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M3-NyO-22d</t>
  </si>
  <si>
    <t>Asocia una fracción con su representación gráfica y viceversa  (un dígito en numerador y hasta el número doce en el denominador)</t>
  </si>
  <si>
    <t>Selecciona la figura que representa la fracción 2/5.
M3-NyO-22d-1*
M3-NyO-22d-2*
M3-NyO-22d-3
M3-NyO-22d-4
M3-NyO-22d-5
M3-NyO-22d-6
M3-NyO-22d-7
M3-NyO-22d-8
M3-NyO-22d-9
M3-NyO-22d-10
(Se ven 3, 1 correcta)</t>
  </si>
  <si>
    <t>El &lt;b&gt;denominador&lt;/b&gt; es el número de partes iguales en las que se divide la figura. El &lt;b&gt;numerador&lt;/b&gt; es el número de partes seleccionadas.</t>
  </si>
  <si>
    <t>&lt;p&gt;El &lt;b&gt;denominador&lt;/b&gt;, 5 es el número de partes iguales en las que se divide la figura.&lt;/p&gt;&lt;p&gt;El &lt;b&gt;numerador&lt;b&gt;, 2, es el número de partes seleccionadas.&lt;p&gt;
(Si acaso, una imagen con las partes numeradas de la respuesta correcta)</t>
  </si>
  <si>
    <t>{"id":"M3-NyO-22d-I-1","stimulus":"&lt;p&gt;Selecione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</si>
  <si>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2/6.
M3-NyO-22d-1
M3-NyO-22d-2
M3-NyO-22d-3*
M3-NyO-22d-4*
M3-NyO-22d-5
M3-NyO-22d-6
M3-NyO-22d-7
M3-NyO-22d-8
M3-NyO-22d-9
M3-NyO-22d-10
(Se ven 3, 1 correcta)</t>
  </si>
  <si>
    <t>&lt;p&gt;El &lt;b&gt;denominador,&lt;/b&gt; 6, es el número de partes iguales en las que se divide la figura.&lt;/p&gt;&lt;p&gt;El  &lt;b&gt;numerador,&lt;/b&gt; 2, es el número de partes seleccionadas.&lt;p&gt;
(Si acaso, una imagen con las partes numeradas de la respuesta correcta)</t>
  </si>
  <si>
    <t>{"id":"M3-NyO-22d-I-2","stimulus":"&lt;p&gt;Selecione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</si>
  <si>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3/6.
M3-NyO-22d-1
M3-NyO-22d-2
M3-NyO-22d-3
M3-NyO-22d-4
M3-NyO-22d-5*
M3-NyO-22d-6*
M3-NyO-22d-7
M3-NyO-22d-8
M3-NyO-22d-9
M3-NyO-22d-10
(Se ven 3, 1 correcta)</t>
  </si>
  <si>
    <t>&lt;p&gt;El &lt;b&gt;denominador,&lt;/b&gt; 6, es el número de partes iguales en las que se divide la figura.&lt;/p&gt;&lt;p&gt;El &lt;b&gt;numerador,&lt;/b&gt; 3, es el número de partes seleccionadas.&lt;p&gt;
(Si acaso, una imagen con las partes numeradas de la respuesta correcta)</t>
  </si>
  <si>
    <t>{"id":"M3-NyO-22d-I-3","stimulus":"&lt;p&gt;Selecione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</si>
  <si>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7/9.
M3-NyO-22d-1
M3-NyO-22d-2
M3-NyO-22d-3
M3-NyO-22d-4
M3-NyO-22d-5
M3-NyO-22d-6
M3-NyO-22d-7*
M3-NyO-22d-8*
M3-NyO-22d-9
M3-NyO-22d-10
(Se ven 3, 1 correcta)</t>
  </si>
  <si>
    <t>&lt;p&gt;El &lt;b&gt;denominador,&lt;/b&gt; 9, es el número de partes iguales en las que se divide la figura.&lt;/p&gt;&lt;p&gt;El &lt;b&gt;numerador,&lt;/b&gt; 7, es el número de partes seleccionadas.&lt;p&gt;
(Si acaso, una imagen con las partes numeradas de la respuesta correcta)</t>
  </si>
  <si>
    <t>{"id":"M3-NyO-22d-I-4","stimulus":"&lt;p&gt;Selecione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</si>
  <si>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4/7.
M3-NyO-22d-1
M3-NyO-22d-2
M3-NyO-22d-3
M3-NyO-22d-4
M3-NyO-22d-5
M3-NyO-22d-6
M3-NyO-22d-7
M3-NyO-22d-8
M3-NyO-22d-9*
M3-NyO-22d-10*
(Se ven 3, 1 correcta)</t>
  </si>
  <si>
    <t>&lt;p&gt;El &lt;b&gt;denominador,&lt;/b&gt; 7, es el número de partes iguales en las que se divide la figura.&lt;/p&gt;&lt;p&gt;El &lt;b&gt;numerador,&lt;/b&gt; 4, es el número de partes seleccionadas.&lt;p&gt;</t>
  </si>
  <si>
    <t>{"id":"M3-NyO-22d-I-5","stimulus":"&lt;p&gt;Selecione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t>
  </si>
  <si>
    <t>Escribe qué fracción representa la zona coloreada de esta figura.
Imagen M3-NyO-22d-1/M3-NyO-22d-2 (que se alternen aleatoriamente)
La zona coloreada representa {{A1}} de la figura.</t>
  </si>
  <si>
    <t>A1 = 2/5</t>
  </si>
  <si>
    <t>&lt;p&gt;El &lt;b&gt;denominador,&lt;/b&gt; 5 es el número de partes iguales en las que se divide la figura.&lt;/p&gt;&lt;p&gt;El &lt;b&gt;numerador,&lt;b&gt; 2, es el número de partes seleccionadas.&lt;p&gt;
(Si acaso, una imagen con las partes numeradas de la respuesta correcta)</t>
  </si>
  <si>
    <r>
      <rPr>
        <rFont val="Calibri"/>
        <sz val="12.0"/>
      </rPr>
      <t>{
    "id": "M3-NyO-22d-E-1",
    "stimulus": "&lt;p&gt;Escreva a fração que representa a região colorida da figura.&lt;/p&gt;&lt;div style=\"display:flex; justify-content:center;\"&gt;&lt;img src='</t>
    </r>
    <r>
      <rPr>
        <rFont val="Calibri"/>
        <color rgb="FF1155CC"/>
        <sz val="12.0"/>
        <u/>
      </rPr>
      <t>https://blueberry-assets.oneclick.es/</t>
    </r>
    <r>
      <rPr>
        <rFont val="Calibri"/>
        <sz val="12.0"/>
      </rPr>
      <t>{{Q1}}'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t>
    </r>
  </si>
  <si>
    <t>Escribe qué fracción representa la zona coloreada de esta figura.
Imagen M3-NyO-22d-3/M3-NyO-22d-4 (que se alternen aleatoriamente)
La zona coloreada representa {{A1}} de la figura.</t>
  </si>
  <si>
    <t>A1 = 2/6</t>
  </si>
  <si>
    <t>{
    "id": "M3-NyO-22d-E-2",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t>
  </si>
  <si>
    <t>Escribe qué fracción representa la zona coloreada de esta figura.
Imagen M3-NyO-22d-5/M3-NyO-22d-6 (que se alternen aleatoriamente)
La zona coloreada representa {{A1}} de la figura.</t>
  </si>
  <si>
    <t>A1 = 3/6</t>
  </si>
  <si>
    <t>{
    "id": "M3-NyO-22d-E-3",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t>
  </si>
  <si>
    <t>Escribe qué fracción representa la zona coloreada de esta figura.
Imagen M3-NyO-22d-7/M3-NyO-22d-8 (que se alternen aleatoriamente)
La zona coloreada representa {{A1}} de la figura.</t>
  </si>
  <si>
    <t>A1 = 7/9</t>
  </si>
  <si>
    <t>{
    "id": "M3-NyO-22d-E-4",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t>
  </si>
  <si>
    <t>Escribe qué fracción representa la zona coloreada de esta figura.
Imagen M3-NyO-22d-9/M3-NyO-22d-10 (que se alternen aleatoriamente)
La zona coloreada representa {{A1}} de la figura.</t>
  </si>
  <si>
    <t>A1 = 4/7</t>
  </si>
  <si>
    <r>
      <rPr>
        <rFont val="Calibri"/>
        <sz val="12.0"/>
      </rPr>
      <t>{
    "id": "M3-NyO-22d-E-5",
    "stimulus": "&lt;p&gt;Escreva a fração que representa a região colorida da figura.&lt;/p&gt;&lt;div style=\"display:flex; justify-content:center;\"&gt;&lt;img src='</t>
    </r>
    <r>
      <rPr>
        <rFont val="Calibri"/>
        <color rgb="FF1155CC"/>
        <sz val="12.0"/>
        <u/>
      </rPr>
      <t>https://blueberry-assets.oneclick.es/</t>
    </r>
    <r>
      <rPr>
        <rFont val="Calibri"/>
        <sz val="12.0"/>
      </rPr>
      <t>{{Q1}}'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t>
    </r>
  </si>
  <si>
    <t>Han sobrado las siguentes porciones de una lasaña. Expresa esta cantidad en forma de fracción.
Imagen: M3-NyO-22d-11
Han sobrado {{A1}} de la lasaña.</t>
  </si>
  <si>
    <t>A1 = 3/10</t>
  </si>
  <si>
    <t>&lt;p&gt;El &lt;b&gt;denominador,&lt;/b&gt; 10, es el número de partes iguales en las que se divide la figura.&lt;/p&gt;&lt;p&gt;El &lt;b&gt;numerador,&lt;/b&gt; 3, es el número de porciones pintadas.&lt;p&gt;
(Si acaso, una imagen con las partes numeradas de la respuesta correcta)</t>
  </si>
  <si>
    <r>
      <rPr>
        <rFont val="Calibri"/>
        <sz val="12.0"/>
      </rPr>
      <t>{"id":"M3-NyO-22d-A-1","stimulus":"&lt;p&gt;A figura a seguir representa as porções que sobraram de uma lasanha. Expresse essa quantidade como uma fração.&lt;/p&gt;&lt;img src='</t>
    </r>
    <r>
      <rPr>
        <rFont val="Calibri"/>
        <color rgb="FF1155CC"/>
        <sz val="12.0"/>
        <u/>
      </rPr>
      <t>https://blueberry-assets.oneclick.es/M3_NyO_22d_11.svg</t>
    </r>
    <r>
      <rPr>
        <rFont val="Calibri"/>
        <sz val="12.0"/>
      </rPr>
      <t>'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t>
    </r>
  </si>
  <si>
    <t>Jorge ha pintado los siguientes pétalos de una flor. ¿Que fracción representan respecto al total?
Imagen: M3-NyO-22d-12
La fracción de pétalos pintados son {{A1}} del total.</t>
  </si>
  <si>
    <t>A1 = 8/12</t>
  </si>
  <si>
    <t>&lt;p&gt;El &lt;b&gt;denominador,&lt;/b&gt; 12, es el número de partes iguales en las que se divide la flor.&lt;/p&gt;&lt;p&gt;El &lt;b&gt;numerador,&lt;/b&gt; 8, es el número de pétalos pintados.&lt;p&gt;</t>
  </si>
  <si>
    <t>{"id":"M3-NyO-22d-A-2","stimulus":"&lt;p&gt;Jorge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t>
  </si>
  <si>
    <t>A Rocío le han dado tantos gajos de una naranja como los que aparecen en la imagen. ¿Cuántos gajos le han dado?
Imagen: M3-NyO-22d-13
Le han dado {{A1}} de la naranja.</t>
  </si>
  <si>
    <t>A1 = 4/10</t>
  </si>
  <si>
    <t>&lt;p&gt;El &lt;b&gt;denominador,&lt;/b&gt; 10, es el número de partes iguales en las que se divide la figura.&lt;/p&gt;&lt;p&gt;El &lt;b&gt;numerador,&lt;/b&gt; 4, es el número de gajos pintados.&lt;p&gt;
(Si acaso, una imagen con las partes numeradas de la respuesta correcta)</t>
  </si>
  <si>
    <t>{"id":"M3-NyO-22d-A-3","stimulus":"&lt;p&gt;A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</si>
  <si>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M3-NyO-22d-14
Ha plantado tomates en {{A1}} del huerto.</t>
  </si>
  <si>
    <t>A1 = 5/8</t>
  </si>
  <si>
    <t>&lt;p&gt;El &lt;b&gt;denominador,&lt;/b&gt; 8, es el número de partes iguales en las que se divide la figura.&lt;/p&gt;&lt;p&gt;El &lt;b&gt;numerador&lt;/b&gt;, 5, es el número de partes pintadas.&lt;p&gt;
(Si acaso, una imagen con las partes numeradas de la respuesta correcta)</t>
  </si>
  <si>
    <t>{"id":"M3-NyO-22d-A-4","stimulus":"&lt;p&gt;A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t>
  </si>
  <si>
    <t>Alejo tiene una caja con tantos quesitos como los de la imagen. ¿Qué fracción de quesitos le quedan?
Imagen: M3-NyO-22d-15
Le quedan {{A1}} quesitos.</t>
  </si>
  <si>
    <t>&lt;p&gt;El &lt;b&gt;denominador,&lt;/b&gt; 6, es el número de partes iguales en las que se divide la figura.&lt;/p&gt;&lt;p&gt;El  &lt;b&gt;numerador,&lt;/b&gt; 2, es el número de quesitos pintados.&lt;p&gt;
(Si acaso, una imagen con las partes numeradas de la respuesta correcta)</t>
  </si>
  <si>
    <t>{"id":"M3-NyO-22d-A-5","stimulus":"&lt;p&gt;A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t>
  </si>
  <si>
    <t>M3-NyO-22e</t>
  </si>
  <si>
    <t>Reconoce el símbolo de la división con el de la raya de fracción</t>
  </si>
  <si>
    <t>¿A qué operación equivale la fracción {{Q1}}{{T1}}?
{{Q1}} : {{T1}}*
{{Q1}} + {{T1}}
{{Q1}} − {{T1}}
{{Q1}} × {{T1}}
{{Q1}}&lt;sup&gt;{{T1}}&lt;/sup&gt;
(Se ven 3)</t>
  </si>
  <si>
    <t>Q1-Q2: Mín = 1; Máx = 9; Step = 1</t>
  </si>
  <si>
    <t>T1 = {{Q1}}+{{Q2}}</t>
  </si>
  <si>
    <t>Una fracción es equivalente a una división.</t>
  </si>
  <si>
    <t>&lt;p&gt;Una fracción es equivalente a una división.&lt;/p&gt;&lt;p&gt;{{Q1}} : {{T1}} = {{Q1}}/{{T1}}&lt;/p&gt;</t>
  </si>
  <si>
    <t>{"id":"M3-NyO-22e-I-1","stimulus":"&lt;p&gt;A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t>
  </si>
  <si>
    <t>Escribe la división {{Q1}} : {{T1}} en forma de fracción.
La división es equivalente a la fracción {{A1}}.</t>
  </si>
  <si>
    <t>T1 = {{Q1}}+{{Q2}}
A1 = {{Q1}}/{{T1}}</t>
  </si>
  <si>
    <t>{"id":"M3-NyO-22e-E-1","stimulus":"&lt;p&gt;Escreva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</si>
  <si>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M3-NyO-23a</t>
  </si>
  <si>
    <t>Ordena fracciones con el mismo denominador (num: 1 cifra; den: menor que 12)</t>
  </si>
  <si>
    <t>Selecciona la comparación correcta.
{{Q1}}/{{T10}} &lt; {{T2}}/{{T10}}*
{{T3}}/{{T11}} &gt; {{Q4}}/{{T11}}*
{{T5}}/{{T12}} &lt; {{Q6}}/{{T12}}
{{Q7}}/{{T13}} &gt; {{T8}}/{{T13}}
(se ven 3 opciones)</t>
  </si>
  <si>
    <t xml:space="preserve">Señala que conjunto de fracciones, está ordenado correctamente, de menor a mayor
A1 &lt; A2 &lt; A3
A4 &lt; A5 &lt; A6 *
A7 &lt; A8 &lt; A9
A10 &lt; A11 &lt; A12
</t>
  </si>
  <si>
    <t>Q1-Q8: Mín = 1; Máx = 9; Step = 1</t>
  </si>
  <si>
    <t>T2 = {{Q1}}+{{Q2}}
T3 = {{Q3}}+{{Q4}}
T5 = {{Q5}}+{{Q6}}
T8 = {{Q7}}+{{Q8}}
T10 = math.max({{Q1}}, {{Q2}})+{{Q3}}
T11 = math.max({{Q3}}, {{Q4}})+{{Q5}}
T12 = math.max({{Q5}}, {{Q6}})+{{Q7}}
T13 = math.max({{Q7}}, {{Q8}})+{{Q1}}</t>
  </si>
  <si>
    <t>Cuando los denominadores son iguales, se comparan los numeradores.</t>
  </si>
  <si>
    <t>&lt;p&gt;Cuando los denominadores son iguales, hay que comparar los numeradores.&lt;/p&gt;&lt;p&gt;Por ejemplo, {{Q1}}/{{T10}} &lt; {{T2}}/{{T10}}  porque {{Q1}} &lt; {{T2}}.&lt;/p&gt;
(No TE individual)</t>
  </si>
  <si>
    <t>{"id":"M3-NyO-23a-I-1","stimulus":"&lt;p&gt;Selecione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t>
  </si>
  <si>
    <t>Ordena las siguientes fracciones de menor a mayor.
{{A1}}
{{A2}}
{{A3}}</t>
  </si>
  <si>
    <t xml:space="preserve">Ordena 75/10, 58/10 y 33/10, de menor a mayor.
.../... &gt;  .../... &gt; .../...
</t>
  </si>
  <si>
    <t>Order list</t>
  </si>
  <si>
    <t>Q1-Q4: mín = 1; máx = 9; step = 1</t>
  </si>
  <si>
    <t>T1 = math.max({{Q2}}, {{Q3}}, {{Q4}})+{{Q1}}
A1 = {{Q2}}/{{T1}}
A2 = {{Q3}}/{{T1}}
A3 = {{Q4}}/{{T1}}
Ordenar según los valores de Q2, Q3 y Q4, ASC</t>
  </si>
  <si>
    <t>&lt;p&gt;Cuando los denominadores son iguales, se comparan los numeradores.&lt;/p&gt;&lt;p&gt;Es decir, {{T2}}/{{T1}} &lt; {{T3}}/{{T1}} &lt; {{T4}}/{{T1}} porque {{T2}} &lt; {{T3}} &lt; {{T4}}.&lt;/p&gt;</t>
  </si>
  <si>
    <t>T2 = math.min({{Q2}},{{Q3}},{{Q4}})
T3 = {{Q2}}+{{Q3}}+{{Q4}}-math.min({{Q2}},{{Q3}},{{Q4}})-math.max({{Q2}},{{Q3}},{{Q4}})
T4 = math.max({{Q2}},{{Q3}},{{Q4}})</t>
  </si>
  <si>
    <t>{"id":"M3-NyO-23a-E-1","stimulus":"&lt;p&gt;Arraste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</si>
  <si>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Ordena las siguientes fracciones de mayor a menor.
{{A1}}
{{A2}}
{{A3}}</t>
  </si>
  <si>
    <t xml:space="preserve">Ordena 51/15, 71/15 y 8/15, de mayor a menor.
.../... &gt;  .../... &gt; .../...
</t>
  </si>
  <si>
    <t>T1 = math.max({{Q2}}, {{Q3}}, {{Q4}})+{{Q1}}
A1 = {{Q2}}/{{T1}}
A2 = {{Q3}}/{{T1}}
A3 = {{Q4}}/{{T1}}
Ordenar según los valores de Q2, Q3 y Q4, DESC</t>
  </si>
  <si>
    <t>&lt;p&gt;Cuando los denominadores son iguales, se comparan los numeradores.&lt;/p&gt;&lt;p&gt;Es decir, {{T4}}/{{T1}} &gt; {{T3}}/{{T1}} &gt; {{T2}}/{{T1}} porque {{T4}} &gt; {{T3}} &gt; {{T2}}.&lt;/p&gt;</t>
  </si>
  <si>
    <t>{"id":"M3-NyO-23a-E-2","stimulus":"&lt;p&gt;Arraste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</si>
  <si>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t>En una plataforma, {{Q1}}/{{T1}} de las películas son de romance, {{Q2}}/{{T1}} son de aventuras y {{Q3}}/{{T1}}, de animación. Ordena de menor a mayor estas fracciones.
Romance: {{Q1}}/{{T1}}
Aventuras: {{Q2}}/{{T1}}
Animación: {{Q3}}/{{T1}}</t>
  </si>
  <si>
    <r>
      <rPr>
        <rFont val="Calibri"/>
        <color rgb="FF000000"/>
        <sz val="12.0"/>
      </rPr>
      <t>En una plataforma hay diferentes géneros de películas. {{Q1}}/{{</t>
    </r>
    <r>
      <rPr>
        <rFont val="Calibri"/>
        <color rgb="FF000000"/>
        <sz val="12.0"/>
      </rPr>
      <t>T1</t>
    </r>
    <r>
      <rPr>
        <rFont val="Calibri"/>
        <color rgb="FF000000"/>
        <sz val="12.0"/>
      </rPr>
      <t>}} son de terror, {{Q3}}/{{</t>
    </r>
    <r>
      <rPr>
        <rFont val="Calibri"/>
        <color rgb="FF000000"/>
        <sz val="12.0"/>
      </rPr>
      <t>T1</t>
    </r>
    <r>
      <rPr>
        <rFont val="Calibri"/>
        <color rgb="FF000000"/>
        <sz val="12.0"/>
      </rPr>
      <t>}} son acción y {{Q2}}/{{</t>
    </r>
    <r>
      <rPr>
        <rFont val="Calibri"/>
        <color rgb="FF000000"/>
        <sz val="12.0"/>
      </rPr>
      <t>T1</t>
    </r>
    <r>
      <rPr>
        <rFont val="Calibri"/>
        <color rgb="FF000000"/>
        <sz val="12.0"/>
      </rPr>
      <t>}} son de animación. Ordena, de menor a mayor, estas fracciones.
.../... &lt; .../... &lt; .../...</t>
    </r>
  </si>
  <si>
    <t>Q1-Q3: mín = 1; máx = 9; step = 1</t>
  </si>
  <si>
    <t>T1 = {{Q1}}+{{Q2}}+{{Q3}})
Ordenar según los valores de Q1, Q2 y Q3, ASC</t>
  </si>
  <si>
    <t>T2 = math.min({{Q1}},{{Q2}},{{Q3}})
T3 = {{Q1}}+{{Q2}}+{{Q3}}-math.min({{Q1}},{{Q2}},{{Q3}})-math.max({{Q1}},{{Q2}},{{Q3}})
T4 = math.max({{Q1}},{{Q2}},{{Q3}})</t>
  </si>
  <si>
    <t>{"id":"M3-NyO-23a-A-1","stimulus":"&lt;p&gt;Em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</si>
  <si>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la &lt;i&gt;playlist&lt;/i&gt; de Malena, {{Q1}}/{{T1}} son canciones en castellano, {{Q2}}/{{T1}} son en inglés y {{Q3}}/{{T1}}, en coreano. Ordena las fracciones de mayor a menor.
En castellano: {{Q1}}/{{T1}}
En inglés: {{Q2}}/{{T1}}
En coreano: {{Q3}}/{{T1}}</t>
  </si>
  <si>
    <t>En la playlist de July, {{Q1}}/{{Q2}} son canciones en español, {{Q3}}/{{Q2}} en inglés y {{Q4}}/{{Q2}} en otros idiomas. Ordena esta playlist de mayor a menor. 
{{A1}} &gt; {{A2}} &gt; {{A3}}</t>
  </si>
  <si>
    <t>T1 = {{Q1}}+{{Q2}}+{{Q3}})
A1 = {{Q1}}/{{T1}}
A2 = {{Q2}}/{{T1}}
A3 = {{Q3}}/{{T1}}
Ordenar según los valores de Q1, Q2 y Q3 DESC</t>
  </si>
  <si>
    <r>
      <rPr>
        <rFont val="Calibri"/>
        <color rgb="FF000000"/>
        <sz val="12.0"/>
      </rPr>
      <t xml:space="preserve">&lt;p&gt;Cuando los denominadores son iguales, se comparan los numeradores.&lt;/p&gt;&lt;p&gt;Es decir, </t>
    </r>
    <r>
      <rPr>
        <rFont val="Calibri"/>
        <color rgb="FF000000"/>
        <sz val="12.0"/>
      </rPr>
      <t>{{T4}}/{{T1}}</t>
    </r>
    <r>
      <rPr>
        <rFont val="Calibri"/>
        <color rgb="FF000000"/>
        <sz val="12.0"/>
      </rPr>
      <t xml:space="preserve"> &gt; </t>
    </r>
    <r>
      <rPr>
        <rFont val="Calibri"/>
        <color rgb="FF000000"/>
        <sz val="12.0"/>
      </rPr>
      <t>{{T3}}/{{T1}}</t>
    </r>
    <r>
      <rPr>
        <rFont val="Calibri"/>
        <color rgb="FF000000"/>
        <sz val="12.0"/>
      </rPr>
      <t xml:space="preserve"> &gt; </t>
    </r>
    <r>
      <rPr>
        <rFont val="Calibri"/>
        <color rgb="FF000000"/>
        <sz val="12.0"/>
      </rPr>
      <t>{{T2}}/{{T1}}</t>
    </r>
    <r>
      <rPr>
        <rFont val="Calibri"/>
        <color rgb="FF000000"/>
        <sz val="12.0"/>
      </rPr>
      <t xml:space="preserve"> porque {{T4}} &gt; {{T3}} &gt; {{T2}}.&lt;/p&gt;</t>
    </r>
  </si>
  <si>
    <t>{"id":"M3-NyO-23a-A-2","stimulus":"&lt;p&gt;Na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</si>
  <si>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r>
      <rPr>
        <rFont val="Calibri"/>
        <color rgb="FF000000"/>
        <sz val="12.0"/>
      </rPr>
      <t xml:space="preserve">En la pecera de </t>
    </r>
    <r>
      <rPr>
        <rFont val="Calibri"/>
        <color rgb="FF000000"/>
        <sz val="12.0"/>
      </rPr>
      <t>Belén,</t>
    </r>
    <r>
      <rPr>
        <rFont val="Calibri"/>
        <color rgb="FF000000"/>
        <sz val="12.0"/>
      </rPr>
      <t xml:space="preserve"> {{Q1}}/{{T1}} de los peces son escalares, {{Q2}}/{{T1}} son &lt;i&gt;kois&lt;/i&gt; y {{Q3}}/{{T1}}, luchadores de Siam. Ordena las especies de menor a mayor.
Escalares: {{Q1}}/{{T1}}
&lt;i&gt;Kois&lt;/i&gt;: {{Q2}}/{{T1}}
Luchadores: {{Q3}}/{{T1}}</t>
    </r>
  </si>
  <si>
    <t>En una pecera hay diferentes tipos de peces. {{Q1}}/{{Q2}} son dorados, {{Q3}}/{{Q2}} y {{Q4}}/{{Q2}} son negros. Ordena estas fracciones de menor a mayor
{{A1}} &lt; {{A2}} &lt; {{A3}}</t>
  </si>
  <si>
    <t>T1 = {{Q1}}+{{Q2}}+{{Q3}})
A1 = {{Q1}}/{{T1}}
A2 = {{Q2}}/{{T1}}
A3 = {{Q3}}/{{T1}}
Ordenar según los valores de Q1, Q2 y Q3 ASC</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</si>
  <si>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</si>
  <si>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{"id":"M3-NyO-23a-A-3","stimulus":"&lt;p&gt;No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</si>
  <si>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 mosaico artístico, {{Q1}}/{{T1}} de las teselas son de color rojo, {{Q2}}/{{T1}} son azules y {{Q3}}/{{T1}} son amarillas. Ordena los colores de menor a mayor.
Rojas: {{Q1}}/{{T1}}
Azules: {{Q2}}/{{T1}}
Amarillas: {{Q3}}/{{T1}}</t>
  </si>
  <si>
    <t>T1 = {{Q1}}+{{Q2}}+{{Q3}})
A1 = {{Q1}}/{{T1}}
A2 = {{Q2}}/{{T1}}
A3 = {{Q3}}/{{T1}}
Ordenar según los valores de Q1, Q2 y Q3</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</si>
  <si>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</si>
  <si>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{"id":"M3-NyO-23a-A-4","stimulus":"&lt;p&gt;Em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</si>
  <si>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una tienda de electrodomésticos, {{Q1}}/{{T1}} de las ventas fueron de lavavajillas, {{Q2}}/{{T1}} de microondas y {{Q3}}/{{T1}} de neveras. Ordena los electrodomésticos de menor a mayor.
Lavavajillas: {{Q1}}/{{T1}}
Microondas: {{Q2}}/{{T1}}
Neveras: {{Q3}}/{{T1}}</t>
  </si>
  <si>
    <t>{"id":"M3-NyO-23a-A-5","stimulus":"&lt;p&gt;Em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</si>
  <si>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M3-NyO-23b</t>
  </si>
  <si>
    <t>Comparación de fracciones con el mismo numerador</t>
  </si>
  <si>
    <t>Selecciona el grupo de fracciones que están ordenadas de menor a mayor.
{{Q1}}/7, {{Q1}}/4, {{Q1}}/2*
{{Q2}}/5, {{Q2}}/4, {{Q2}}/3*
{{Q3}}/6, {{Q3}}/5, {{Q3}}/4*
{{Q4}}/8, {{Q4}}/7, {{Q4}}/2*
{{Q1}}/3, {{Q1}}/4, {{Q1}}/9
{{Q2}}/2, {{Q2}}/3, {{Q2}}/5
{{Q3}}/4, {{Q3}}/6, {{Q3}}/7
{{Q4}}/3, {{Q4}}/5, {{Q4}}/6
(Se ven 3 grupos, uno correcto)</t>
  </si>
  <si>
    <t>Q1-Q4: Mín: 1; Máx: 5; Step: 1</t>
  </si>
  <si>
    <t>Cuando los numeradores son iguales, se comparan los denominadores. La fracción con el denominador más pequeño es la mayor.</t>
  </si>
  <si>
    <t>&lt;p&gt;Cuando los numeradores son iguales, hay que comparar los denominadores.&lt;/p&gt;&lt;p&gt;La fracción con el denominador más pequeño es la fracción más grande.&lt;/p&gt;&lt;p&gt;Por ejemplo, 1/3 &gt; 1/4 porque 3 &lt; 4.&lt;/p&gt;</t>
  </si>
  <si>
    <t>{"id":"M3-NyO-23b-I-1","stimulus":"&lt;p&gt;Selecione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t>
  </si>
  <si>
    <t>Ordena de menor a mayor las siguientes fracciones.
{{Q1}}/{{T1}}
{{Q1}}/{{T2}}
{{Q1}}/{{T3}}</t>
  </si>
  <si>
    <t>Q1: Mín = 1; Máx = 5; Step = 1
Q2-Q4: Mín = 1; Máx = 10; Step = 1</t>
  </si>
  <si>
    <t>T1 = {{Q1}}+{{Q2}}
T2 = {{Q1}}+{{Q3}}
T3 = {{Q1}}+{{Q4}}</t>
  </si>
  <si>
    <t>&lt;p&gt;Para ordenar fracciones con el mismo numerador, compara los denominadores.&lt;/p&gt;&lt;p&gt;La fracción con el denominador más pequeño es la fracción más grande.&lt;/p&gt;</t>
  </si>
  <si>
    <t>{"id":"M3-NyO-23b-E-1","stimulus":"&lt;p&gt;Arraste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</si>
  <si>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Ordena de mayor a menor las siguientes fracciones.
{{Q1}}/{{T1}}
{{Q1}}/{{T2}}
{{Q1}}/{{T3}}</t>
  </si>
  <si>
    <t>{"id":"M3-NyO-23b-E-2","stimulus":"&lt;p&gt;Arraste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</si>
  <si>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De las tres tartas del cumpleaños de Brenda quedan{{Q1}}/{{T1}} de la primera, {{Q1}}/{{T2}} de la segunda y {{Q1}}/{{T3}} de la última. ¿Cuál de las tres fracciones es la mayor?
{{A1}}*
{{A2}}
{{A3}}</t>
  </si>
  <si>
    <t xml:space="preserve">Brenda prepraró un pastel de chocolate y lo repartió entre sus amigas. A una de ellas le dió {{Q1}}/{{T1}} del pastel, a otra {{Q1}}/{{T2}}, y {{Q1}}/{{T3}}, a la siguiente amiga. ¿Qué fracción representa a la mayor porción del pastel?
La fracción es {{A1}}
</t>
  </si>
  <si>
    <t>Q1-Q4: Mín: 2; Máx: 6; Step: 1</t>
  </si>
  <si>
    <t>T1 = {{Q1}}+{{Q2}} 
T2 = {{Q1}}+{{Q3}} 
T3 = {{Q1}}+{{Q4}}
T4 = math.min({{T1}},{{T2}},{{T3}})
T5 = math.max({{T1}},{{T2}},{{T3}})
T6 = {{T1}}+{{T2}}+{{T3}}-{{T4}}-{{T5}}
A1 = {{Q1}}/{{T4}}
A2 = {{Q1}}/{{T5}}
A3 = {{Q1}}/{{T6}}</t>
  </si>
  <si>
    <t>{"id":"M3-NyO-23b-A-1","stimulus":"&lt;p&gt;Dos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t>
  </si>
  <si>
    <t>Paula ha resuelto {{Q1}}/{{T1}} de los deberes de Matemáticas y Miguel, {{Q1}}/{{T2}}. ¿Qué fracción representa la menor cantidad de deberes resueltos?
{{A1}}*
{{A2}}</t>
  </si>
  <si>
    <t xml:space="preserve">Paula ha resuelto {{Q1}}/{{Q2}} de la tarea de matemática, y Miguel {{Q1}}/{{Q3}}. ¿Qué fracción representa al que ha resuelto la menor parte de la tarea?
La fracción es {{A1}}
</t>
  </si>
  <si>
    <t>Q1-Q3: Mín: 1; Máx: 5; Step: 1</t>
  </si>
  <si>
    <t>T1 = {{Q1}}+{{Q2}} 
T2= {{Q1}}+{{Q3}} 
T3 = math.max({{T1}},{{T2}})
T4 = math.min({{T1}},{{T2}})
A1 = {{Q1}}/{{T3}}
A2 = {{Q1}}/{{T4}}</t>
  </si>
  <si>
    <t>{"id":"M3-NyO-23b-A-2","stimulus":"&lt;p&gt;Paula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t>
  </si>
  <si>
    <t>En una tienda de videojuegos se han vendido {{Q1}}/{{T1}} de los juegos de aventura, {{Q1}}/{{T2}} de los juegos de acción y {{Q1}}/{{T3}} de los juegos de deporte. Ordena de mayor a menor estas fracciones.</t>
  </si>
  <si>
    <t>En una tienda de videojuegos se han vendido {{Q1}}/{{T1}} de los juegos de aventura, {{Q1}}/{{T2}} de los juegos de acción y {{Q1}}/{{T3}} de los juegos de fútbol. Ordena de mayor a menor estas fracciones.</t>
  </si>
  <si>
    <t>T1 = {{Q1}}+{{Q2}}
T2 = {{Q1}}+{{Q3}}
T3 = {{Q1}}+{{Q4}}
A1 = {{Q1}}/{{T1}}
A2 = {{Q1}}/{{T2}}
A3 = {{Q1}}/{{T3}}</t>
  </si>
  <si>
    <t>&lt;p&gt;Para ordenar fracciones con el mismo numerador, compara los denominadores.&lt;/p&gt;&lt;p&gt;La fracción con el denominador más pequeño es la fracción más grande.&lt;/p&gt;&lt;p&gt;Es decir, {{T9}} &gt; {{T8}} &gt; {{T7}} porque {{T6}} &lt; {{T5}} &lt; {{T4}}.&lt;/p&gt;</t>
  </si>
  <si>
    <t>T4 = math.max({{T1}},{{T2}},{{T3}})
T5 = {{T1}}+{{T2}}+{{T3}}-math.min({{T1}},{{T2}},{{T3}})-math.max({{T1}},{{T2}},{{T3}})
T6 = math.min({{T1}},{{T2}},{{T3}})
T7 = {{Q1}}/{{T4}} 
T8 = {{Q1}}/{{T5}} 
T9 = {{Q1}}/{{T6}}</t>
  </si>
  <si>
    <t>{"id":"M3-NyO-23b-A-3","stimulus":"&lt;p&gt;Em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</si>
  <si>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Para una actividad del colegio, Lourdes ha coloreado unos cuadrados de papel del mismo tamaño. Ha pintado de verde {{Q1}}/{{T1}} del primero, {{Q1}}/{{T2}} del segundo y {{Q1}}/{{T3}} del tercero. Ordena estas fracciones de menor a mayor.</t>
  </si>
  <si>
    <t>Para una actividad del colegio, Lourdes ha coloreado unos cuadrados de papel con el mismo tamaño. Ha pintado de verde {{Q1}}/{{T1}} del primero, {{Q1}}/{{T2}} del segundo y {{Q1}}/{{T3}} del tercero. Ordena estas fracciones de menor a mayor.</t>
  </si>
  <si>
    <t>&lt;p&gt;Para ordenar fracciones con el mismo numerador, compara los denominadores.&lt;/p&gt;&lt;p&gt;La fracción con el denominador más pequeño es la fracción más grande.&lt;/p&gt;&lt;p&gt;Es decir, {{T7}} &lt; {{T8}} &lt; {{T9}} porque {{T6}} &lt; {{T5}} &lt; {{T4}}.&lt;/p&gt;</t>
  </si>
  <si>
    <t>{"id":"M3-NyO-23b-A-4","stimulus":"&lt;p&gt;Para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</si>
  <si>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El cine dispone de tres salas para proyectar sus películas. En una de las salas se han vendido {{Q1}}/{{T1}} de las entradas disponibles; en la segunda, {{Q1}}/{{T2}} y en la tercera, {{Q1}}/{{T3}}. Ordena estas fracciones de menor a mayor.</t>
  </si>
  <si>
    <t>El cine dispone de tres salas para proyectar sus películas. En una de las salas, se han vendido {{Q1}}/{{T1}} de las entradas disponibles, para la segunda {{Q1}}/{{T2}} y de la tercera {{Q1}}/{{T3}}. Ordena estas fracciones de menor a mayor.</t>
  </si>
  <si>
    <r>
      <rPr>
        <rFont val="Calibri"/>
        <color rgb="FF000000"/>
        <sz val="12.0"/>
      </rPr>
      <t xml:space="preserve">T1 = {{Q1}}+{{Q2}}
T2 = {{Q1}}+{{Q3}}
T3 = {{Q1}}+{{Q4}}
</t>
    </r>
    <r>
      <rPr>
        <rFont val="Calibri"/>
        <color rgb="FF000000"/>
        <sz val="12.0"/>
      </rPr>
      <t>A1 = {{Q1}}/{{T1}}
A2 = {{Q1}}/{{T2}}
A3 = {{Q1}}/{{T3}}</t>
    </r>
  </si>
  <si>
    <t>{"id":"M3-NyO-23b-A-5","stimulus":"&lt;p&gt;Um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</si>
  <si>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M3-NyO-24a</t>
  </si>
  <si>
    <t>Calcula la mitad de números pares</t>
  </si>
  <si>
    <t>¿Cuál es la mitad de {{Q1}}?
La mitad de {{Q1}} es...
{{A1}}*
{{A2}}
{{A3}}
{{A4}}
{{A5}}
(se muestran 3 opciones, una es correcta)</t>
  </si>
  <si>
    <t>Q1: Mín: 20; Máx: 250; Step: 2</t>
  </si>
  <si>
    <t>A1 = {{Q1}}/2
A2 = {{Q1}}*2
A3 = {{Q1}}-2
A4 = {{Q1}}*4
A5 = {{Q1}}-4</t>
  </si>
  <si>
    <t>La mitad de un número se calcula dividiéndolo entre 2.</t>
  </si>
  <si>
    <t>&lt;p&gt;La mitad de un número se calcula dividiéndolo entre 2. En este caso:&lt;/p&gt;&lt;p&gt;{{Q1}} : 2 = {{A1}}&lt;/p&gt;</t>
  </si>
  <si>
    <t>{"id":"M3-NyO-24a-I-1","stimulus":"&lt;p&gt;Qual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t>
  </si>
  <si>
    <t>Calcula la mitad de {{Q1}}.
La mitad de {{Q1}} es {{A1}}.</t>
  </si>
  <si>
    <t>A1 = {{Q1}}/2</t>
  </si>
  <si>
    <t>{"id":"M3-NyO-24a-E-1","stimulus":"&lt;p&gt;Qual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t>
  </si>
  <si>
    <t>Claudio ha creado una lista de reproducción con {{Q1}} canciones, de las cuales la mitad son de &lt;i&gt;rock.&lt;/i&gt; ¿Cuántas canciones de la lista son de este género?
La lista tiene {{A1}} canciones de &lt;i&gt;rock.&lt;/i&gt;</t>
  </si>
  <si>
    <t>Q1: Mín: 30; Máx: 80; Step: 2</t>
  </si>
  <si>
    <t>{"id":"M3-NyO-24a-A-1","stimulus":"&lt;p&gt;Cláudio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t>
  </si>
  <si>
    <t>Silvia ha reservado una excursión que cuesta {{Q1}} €. De momento, le han cobrado solo la mitad. ¿Cuánto ha tenido que pagar?
Ha pagado {{A1}} € por la excursión.</t>
  </si>
  <si>
    <t>Silvia quiere hacer una excursión que cuesta {{Q1}} €. Por pagar en efectivo, le cobran la mitad del valor. ¿Cuánto abonará por la excursión? 
Va a abonar {{A1}} € por la excursión.</t>
  </si>
  <si>
    <t>Q1: Mín = 20; Máx = 80; Step = 2</t>
  </si>
  <si>
    <t>{"id":"M3-NyO-24a-A-2","stimulus":"&lt;p&gt;Sílvia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t>
  </si>
  <si>
    <t>Una tableta de chocolate pesa {{Q1}} g. ¿Cuánto pesa la mitad de esta tableta?
Media tableta de chocolate pesa {{A1}} g.</t>
  </si>
  <si>
    <t>Una barra de chocolate pesa {{Q1}} gramos. ¿Cuánto pesa la mitad de esta barra?
La mitad de la barra pesa {{A1}} gramos.</t>
  </si>
  <si>
    <t>Q1: Mín = 20; Máx = 120; Step = 2</t>
  </si>
  <si>
    <t>{"id":"M3-NyO-24a-A-3","stimulus":"&lt;p&gt;Uma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t>
  </si>
  <si>
    <t>Se han vendido {{Q1}} entradas para un concierto, la mitad de ellas de forma anticipada. Indica cuántas entradas se han vendido de este modo.
Se han vendido {{A1}} entradas anticipadas.</t>
  </si>
  <si>
    <t>Para el recital de una banda juvenil, se han vendido {{Q1}} entradas. La mitad de esas entradas, se vendieron en forma anticipada. Indica que cantidad de entradas se vendieron anticipadas.
Se han vendido {{A1}} entradas anticipadas.</t>
  </si>
  <si>
    <t>Q1: Mín = 200; Máx = 990; Step = 2</t>
  </si>
  <si>
    <t>{"id":"M3-NyO-24a-A-4","stimulus":"&lt;p&gt;Foram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t>
  </si>
  <si>
    <t>Para preparar unos gofres, Cristina ha utilizado {{Q1}} g de harina. ¿Cuánta harina necesita para preparar la mitad de gofres?
La mitad de la harina es {{A1}} g.</t>
  </si>
  <si>
    <t xml:space="preserve">Cristina prepara wafles. Utiliza {{Q1}} gramos de harina para una preparación. ¿Qué cantidad de harina necesita, para preparar la mitad de la misma receta?
Para la mitad de la preparación necesita {{A1}} gramos.
</t>
  </si>
  <si>
    <t>Q1: Mín = 200; Máx = 500; Step = 2</t>
  </si>
  <si>
    <t>{"id":"M3-NyO-24a-A-5","stimulus":"&lt;p&gt;Para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t>
  </si>
  <si>
    <t>M3-NyO-38a</t>
  </si>
  <si>
    <t>Calcula la tercera parte de números múltiplos de 3</t>
  </si>
  <si>
    <t>Une cada número con su tercera parte.
{{Q1}} {{A1}} 
{{Q2}} {{A2}}
{{Q3}} {{A3}}
{{Q4}} {{A4}}</t>
  </si>
  <si>
    <t>Q1-Q4: Min = 3; Máx = 300; Step = 3</t>
  </si>
  <si>
    <t>A1 = {{Q1}}/3
A2 = {{Q2}}/3
A3 = {{Q3}}/3
A4 = {{Q4}}/3</t>
  </si>
  <si>
    <t>La tercera parte de un número se calcula dividiéndolo entre 3.</t>
  </si>
  <si>
    <t>&lt;p&gt;La tercera parte de un número se obtiene dividiéndolo entre 3.&lt;/p&gt;
Si falla A1
&lt;p&gt;{{Q1}} : 3 = {{A1}}&lt;/p&gt;
Si falla A2
&lt;p&gt;{{Q2}} : 3 = {{A2}}&lt;/p&gt;
Si falla A3
&lt;p&gt;{{Q3}} : 3 = {{A3}}&lt;/p&gt;
Si falla A4
&lt;p&gt;{{Q4}} : 3 = {{A4}}&lt;/p&gt;</t>
  </si>
  <si>
    <t>{"id":"M3-NyO-38a-I-1","stimulus":"&lt;p&gt;Arraste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t>
  </si>
  <si>
    <t>Calcula la tercera parte del siguiente número.
La tercera parte de {{Q1}} es {{A1}}.</t>
  </si>
  <si>
    <t>Q1: Min = 3; Máx = 300; Step = 3</t>
  </si>
  <si>
    <t>A1 = {{Q1}}/3</t>
  </si>
  <si>
    <t>&lt;p&gt;La tercera parte de un número se obtiene dividiéndolo entre 3.&lt;/p&gt;&lt;p&gt;{{Q1}} : 3 = {{A1}}&lt;p&gt;</t>
  </si>
  <si>
    <t>{"id":"M3-NyO-38a-E-1","stimulus":"&lt;p&gt;Calcule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t>
  </si>
  <si>
    <t>María quiere donar la tercera parte de sus ahorros a una ONG. Si tiene &lt;span class=\"no-break\"&gt;{{Q1}} €&lt;/span&gt; 
ahorrados, ¿cuánto dinero va a donar?
María va a donar &lt;span class=\"no-break\"&gt;{{A1}} €.&lt;/span&gt;</t>
  </si>
  <si>
    <t xml:space="preserve">{{Q1}}: Min = 30; Máx = 300; Step = 3 </t>
  </si>
  <si>
    <t>&lt;p&gt;La tercera parte de un número se obtiene dividiéndolo entre 3.&lt;/p&gt;&lt;p&gt;{{Q1}} : 3 = {{A1}}&lt;/p&gt;</t>
  </si>
  <si>
    <t>{"id":"M3-NyO-38a-A-1","stimulus":"&lt;p&gt;Mariza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t>
  </si>
  <si>
    <t>Antonia necesita un tercio de {{Q1}} ml de leche para hacer un pastel. ¿Cuánta leche necesita?
Antonia necesita {{A1}} ml de leche.</t>
  </si>
  <si>
    <t>Antônia precisa da terça parte de &lt;span class=\"no-break\"&gt;{{{Q1}} mL&lt;/span&gt; de leite para fazer um bolo. Qual a quantidade de leite que ela precisa?
Antônia precisa &lt;span class=\"no-break\"&gt;{{A1}} mL&lt;/span&gt; de leite.</t>
  </si>
  <si>
    <t>{"id":"M3-NyO-38a-A-2","stimulus":"&lt;p&gt;Antônia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t>
  </si>
  <si>
    <t>Jonás lleva recorrido un tercio de la distancia de un viaje. Si el recorrido total es de {{Q1}} km, ¿cuántos kilómetros ha recorrido?
Ha recorrido {{A1}} km.</t>
  </si>
  <si>
    <t>Jonas já percorreu um terço da distância de uma viagem que está fazendo de carro. Sabendo que a viagem total é de &lt;span class=\"no-break\"&gt;{{Q1}} km&lt;/span&gt;, quanto ele já percorreu?
Ele já percorreu &lt;span class=\"no-break\"&gt;{{A1}} km&lt;/span&gt;.</t>
  </si>
  <si>
    <r>
      <rPr>
        <rFont val="Calibri"/>
        <color rgb="FF000000"/>
        <sz val="12.0"/>
      </rPr>
      <t xml:space="preserve">{{Q1}}: Min = </t>
    </r>
    <r>
      <rPr>
        <rFont val="Calibri"/>
        <color rgb="FF000000"/>
        <sz val="12.0"/>
      </rPr>
      <t>120</t>
    </r>
    <r>
      <rPr>
        <rFont val="Calibri"/>
        <color rgb="FF000000"/>
        <sz val="12.0"/>
      </rPr>
      <t xml:space="preserve">; Máx = 300; Step = 3 </t>
    </r>
  </si>
  <si>
    <t>{"id":"M3-NyO-38a-A-3","stimulus":"&lt;p&gt;Jonas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t>
  </si>
  <si>
    <t>En una escuela de idiomas hay {{Q1}} estudiantes. Si un tercio son extranjeros, ¿cuántos estudiantes extranjeros hay en la escuela?
Hay {{A1}} estudiantes extranjeros.</t>
  </si>
  <si>
    <t>Em uma escola de idiomas, estudam {{Q1}} alunos. Sabendo que um terço desses alunos são estrangeiros, quantos alunos estrangeiros estudam nessa escola?
Nessa escola estudam {{A1}} alunos estrangeiros.</t>
  </si>
  <si>
    <r>
      <rPr>
        <rFont val="Calibri"/>
        <color rgb="FF000000"/>
        <sz val="12.0"/>
      </rPr>
      <t xml:space="preserve">{{Q1}}: Min = </t>
    </r>
    <r>
      <rPr>
        <rFont val="Calibri"/>
        <color rgb="FF000000"/>
        <sz val="12.0"/>
      </rPr>
      <t>120</t>
    </r>
    <r>
      <rPr>
        <rFont val="Calibri"/>
        <color rgb="FF000000"/>
        <sz val="12.0"/>
      </rPr>
      <t xml:space="preserve">; Máx = 300; Step = 3 </t>
    </r>
  </si>
  <si>
    <t>{"id":"M3-NyO-38a-A-4","stimulus":"&lt;p&gt;Em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t>
  </si>
  <si>
    <t>Elena y Jaime trabajan vendiendo revistas. Elena ha vendido {{Q1}} revistas y Jaime un tercio de esa cantidad. ¿Cuántas revistas ha vendido Jaime?
Jaime ha vendido {{A1}} revistas.</t>
  </si>
  <si>
    <t>Helena e Tiago trabalham juntos vendendo revistas. Em um certo dia, Helena vendeu {{Q1}} revistas e Tiago vendeu a terça parte dessa quantidade. Quantas revistas ele vendeu nesse dia?
Tiago vendeu {{A1}} revistas.</t>
  </si>
  <si>
    <r>
      <rPr>
        <rFont val="Calibri"/>
        <color rgb="FF000000"/>
        <sz val="12.0"/>
      </rPr>
      <t xml:space="preserve">{{Q1}}: Min = </t>
    </r>
    <r>
      <rPr>
        <rFont val="Calibri"/>
        <color rgb="FF000000"/>
        <sz val="12.0"/>
      </rPr>
      <t>21</t>
    </r>
    <r>
      <rPr>
        <rFont val="Calibri"/>
        <color rgb="FF000000"/>
        <sz val="12.0"/>
      </rPr>
      <t xml:space="preserve">; Máx = </t>
    </r>
    <r>
      <rPr>
        <rFont val="Calibri"/>
        <color rgb="FF000000"/>
        <sz val="12.0"/>
      </rPr>
      <t>60</t>
    </r>
    <r>
      <rPr>
        <rFont val="Calibri"/>
        <color rgb="FF000000"/>
        <sz val="12.0"/>
      </rPr>
      <t xml:space="preserve">; Step = 3 </t>
    </r>
  </si>
  <si>
    <r>
      <rPr>
        <rFont val="Calibri"/>
        <color rgb="FF000000"/>
        <sz val="12.0"/>
      </rPr>
      <t>&lt;p&gt;</t>
    </r>
    <r>
      <rPr>
        <rFont val="Calibri"/>
        <color rgb="FF000000"/>
        <sz val="12.0"/>
      </rPr>
      <t>La tercera parte de un número se obtiene dividiéndolo entre 3.</t>
    </r>
    <r>
      <rPr>
        <rFont val="Calibri"/>
        <color rgb="FF000000"/>
        <sz val="12.0"/>
      </rPr>
      <t>&lt;/p&gt;</t>
    </r>
    <r>
      <rPr>
        <rFont val="Calibri"/>
        <color rgb="FF000000"/>
        <sz val="12.0"/>
      </rPr>
      <t>&lt;p&gt;{{Q1}} : 3 = {{A1}}&lt;/p&gt;</t>
    </r>
  </si>
  <si>
    <t>{"id":"M3-NyO-38a-A-5","stimulus":"&lt;p&gt;Helena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t>
  </si>
  <si>
    <t>M3-NyO-24b</t>
  </si>
  <si>
    <t>Calcula la cuarta parte de números múltiplos de 4</t>
  </si>
  <si>
    <t>Une cada número con su cuarta parte. 
{{Q1}} {{A1}} 
{{Q2}} {{A2}}
{{Q3}} {{A3}}
{{Q4}} {{A4}}</t>
  </si>
  <si>
    <r>
      <rPr>
        <rFont val="Calibri"/>
        <color rgb="FF000000"/>
        <sz val="12.0"/>
      </rPr>
      <t>Q1-Q4: Min = 4; Máx =</t>
    </r>
    <r>
      <rPr>
        <rFont val="Calibri"/>
        <color rgb="FF000000"/>
        <sz val="12.0"/>
      </rPr>
      <t xml:space="preserve"> 400</t>
    </r>
    <r>
      <rPr>
        <rFont val="Calibri"/>
        <color rgb="FF000000"/>
        <sz val="12.0"/>
      </rPr>
      <t>; Step = 4</t>
    </r>
  </si>
  <si>
    <t>A1 = {{Q1}}/4
A2 = {{Q2}}/4
A3 = {{Q3}}/4
A4 = {{Q4}}/4</t>
  </si>
  <si>
    <t>La cuarta parte de un número se calcula dividiéndolo entre 4.</t>
  </si>
  <si>
    <t>&lt;p&gt;La cuarta parte de un número se obtiene dividiéndolo entre 4.&lt;/p&gt;
Si falla A1
&lt;p&gt;{{Q1}} : 4 = {{A1}}&lt;/p&gt;
Si falla A2
&lt;p&gt;{{Q2}} : 4 = {{A2}}&lt;/p&gt;
Si falla A3
&lt;p&gt;{{Q3}} : 4 = {{A3}}&lt;/p&gt;
Si falla A4
&lt;p&gt;{{Q4}} : 4 = {{A4}}&lt;/p&gt;</t>
  </si>
  <si>
    <t>{"id":"M3-NyO-24b-I-1","stimulus":"&lt;p&gt;Arraste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t>
  </si>
  <si>
    <t>Calcula la cuarta parte del siguiente número.
{{Q1}}: {{A1}}</t>
  </si>
  <si>
    <t>Q1: Min = 4; Máx = 400; Step = 4</t>
  </si>
  <si>
    <t>A1 = {{Q1}}/4</t>
  </si>
  <si>
    <t>&lt;p&gt;La cuarta parte de un número se obtiene dividiéndolo entre 4.&lt;/p&gt;&lt;p&gt;{{Q1}} : 4 = {{A1}}&lt;/p&gt;</t>
  </si>
  <si>
    <t>{"id":"M3-NyO-24b-E-1","stimulus":"&lt;p&gt;Calcule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t>
  </si>
  <si>
    <r>
      <rPr>
        <rFont val="Calibri"/>
        <color rgb="FF000000"/>
        <sz val="12.0"/>
      </rPr>
      <t>Juan se va a gastar la cuarta parte de su dinero en un regalo para su amigo Luis. Si tiene &lt;span class=\"no-break\"&gt;{{Q1}} €&lt;/span&gt; ahorrados,</t>
    </r>
    <r>
      <rPr>
        <rFont val="Calibri"/>
        <color rgb="FF000000"/>
        <sz val="12.0"/>
      </rPr>
      <t xml:space="preserve"> ¿cuánto dinero va a destinar al regalo?
</t>
    </r>
    <r>
      <rPr>
        <rFont val="Calibri"/>
        <color rgb="FF000000"/>
        <sz val="12.0"/>
      </rPr>
      <t>Juan va a gastar &lt;span class=\"no-break\"&gt;{{A1}} €&lt;/span&gt; en el regalo.</t>
    </r>
  </si>
  <si>
    <t xml:space="preserve">Q1: Min= 12; Máx= 40; Step = 4 </t>
  </si>
  <si>
    <t>{"id":"M3-NyO-24b-A-1","stimulus":"&lt;p&gt;Júlio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t>
  </si>
  <si>
    <t>La edad de Sara es la cuarta parte de la edad de Marta. Si Marta tiene {{Q1}} años, ¿cuántos años tiene Sara?
Sara tiene {{A1}} años.</t>
  </si>
  <si>
    <t>{"id":"M3-NyO-24b-A-2","stimulus":"&lt;p&gt;A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t>
  </si>
  <si>
    <t>Rubén ya ha completado una cuarta parte de su álbum de cromos. Si el álbum tiene espacio para {{Q1}} cromos, ¿cuántos cromos tiene Rubén?
Tiene {{A1}} cromos.</t>
  </si>
  <si>
    <t>Renato já preecheu um quarto do seu álbum de figurinhas. Quantas figurinhas ele já preencheu, se o álbum tem um total de {{Q1}} figurinhas?
Renato já preencheu {{A1}} figurinhas do álbum.</t>
  </si>
  <si>
    <r>
      <rPr>
        <rFont val="Calibri"/>
        <color rgb="FF000000"/>
        <sz val="12.0"/>
      </rPr>
      <t xml:space="preserve">Q1: Min= </t>
    </r>
    <r>
      <rPr>
        <rFont val="Calibri"/>
        <color rgb="FF000000"/>
        <sz val="12.0"/>
      </rPr>
      <t>120</t>
    </r>
    <r>
      <rPr>
        <rFont val="Calibri"/>
        <color rgb="FF000000"/>
        <sz val="12.0"/>
      </rPr>
      <t xml:space="preserve">; Máx= </t>
    </r>
    <r>
      <rPr>
        <rFont val="Calibri"/>
        <color rgb="FF000000"/>
        <sz val="12.0"/>
      </rPr>
      <t>240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</si>
  <si>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</si>
  <si>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{"id":"M3-NyO-24b-A-3","stimulus":"&lt;p&gt;Rubens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t>
  </si>
  <si>
    <t>En un aparcamiento hay {{Q1}} vehículos estacionados. Sabiendo que una cuarta parte de los vehículos son motos, ¿cuántas motos hay en el aparcamiento?
Hay {{A1}} motos.</t>
  </si>
  <si>
    <t>Em um estacionamento há {{Q1}} veículos estacionados. Sabendo que um quarto dos veículos são motos, quantas motos há no estacionamento?
Há {{A1}} motos no estacionamento.</t>
  </si>
  <si>
    <r>
      <rPr>
        <rFont val="Calibri"/>
        <color rgb="FF000000"/>
        <sz val="12.0"/>
      </rPr>
      <t xml:space="preserve">Q1: Min= 40; Máx= </t>
    </r>
    <r>
      <rPr>
        <rFont val="Calibri"/>
        <color rgb="FF000000"/>
        <sz val="12.0"/>
      </rPr>
      <t>120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</si>
  <si>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</si>
  <si>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{"id":"M3-NyO-24b-A-4","stimulus":"&lt;p&gt;Há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t>
  </si>
  <si>
    <t>En la pizzería de Manuel se hacen {{Q1}} &lt;i&gt;pizzas&lt;/i&gt; al día. Si un cuarto de esa cantidad son &lt;i&gt;pizzas&lt;/i&gt; con &lt;i&gt;mozzarella&lt;/i&gt;, ¿cuántas &lt;i&gt;pizzas&lt;/i&gt; de este tipo cocinan al día?
Cocinan {{A1}} &lt;i&gt;pizzas&lt;/i&gt; con &lt;i&gt;mozzarella&lt;/i&gt; al día.</t>
  </si>
  <si>
    <t>Na pizzaria de Manoel, são feitas {{Q1}} pizzas por dia. Quantas pizzas de mussarela são feitas em um dia, se elas correspondem a um quarto do total?
São feitas {{A1}} pizzas de mussarela por dia.</t>
  </si>
  <si>
    <t xml:space="preserve">Q1: Min= 100; Máx= 400; Step = 4 </t>
  </si>
  <si>
    <r>
      <rPr>
        <rFont val="Calibri"/>
        <color rgb="FF000000"/>
        <sz val="12.0"/>
      </rPr>
      <t>&lt;p&gt;La cuarta parte de un número se obtiene dividiéndolo entre 4.&lt;/p&gt;</t>
    </r>
    <r>
      <rPr>
        <rFont val="Calibri"/>
        <color rgb="FF000000"/>
        <sz val="12.0"/>
      </rPr>
      <t>&lt;p&gt;{{Q1}} : 4 = {{A1}}&lt;/p&gt;</t>
    </r>
  </si>
  <si>
    <t>{"id":"M3-NyO-24b-A-5","stimulus":"&lt;p&gt;Na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t>
  </si>
  <si>
    <t>M3-NyO-38b</t>
  </si>
  <si>
    <t>Calcula la quinta parte de números múltiplos de 5</t>
  </si>
  <si>
    <t>Une cada número con su quinta parte.
{{Q1}} {{A1}} 
{{Q2}} {{A2}}
{{Q3}} {{A3}}
{{Q4}} {{A4}}</t>
  </si>
  <si>
    <t xml:space="preserve">Q1- Q4: Min = 5; Máx = 300; Step =5
</t>
  </si>
  <si>
    <t>A1 = {{Q1}}/5
A2 = {{Q2}}/5
A3 = {{Q3}}/5
A4 = {{Q4}}/5</t>
  </si>
  <si>
    <t>La quinta parte de un número se calcula dividiéndolo entre 5.</t>
  </si>
  <si>
    <t>&lt;p&gt;La quinta parte de un número se obtiene dividiéndolo entre 5.&lt;/p&gt;
-Si falla A1
&lt;p&gt;{{Q1}} : 5 = {{A1}}&lt;/p&gt;
-Si falla A2
&lt;p&gt;{{Q2}} : 5 = {{A2}}&lt;/p&gt;
-Si falla A3
&lt;p&gt;{{Q3}} : 5 = {{A3}}&lt;/p&gt;
-Si falla A4
&lt;p&gt;{{Q4}} : 5 = {{A4}}&lt;/p&gt;</t>
  </si>
  <si>
    <t>{"id":"M3-NyO-38b-I-1","stimulus":"&lt;p&gt;Arraste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t>
  </si>
  <si>
    <t>Calcula la quinta parte del siguiente número. 
{{Q1}}: {{A1}}</t>
  </si>
  <si>
    <t>Q1: Min = 5; Máx = 300; Step =5</t>
  </si>
  <si>
    <t>A1 = {{Q1}}/5</t>
  </si>
  <si>
    <t>&lt;p&gt;La quinta parte de un número se obtiene dividiéndolo entre 5.&lt;/p&gt;&lt;p&gt;{{Q1}} : 5 = {{A1}}&lt;/p&gt;</t>
  </si>
  <si>
    <t>{"id":"M3-NyO-38b-E-1","stimulus":"&lt;p&gt;Calcule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t>
  </si>
  <si>
    <r>
      <rPr>
        <rFont val="Calibri"/>
        <color rgb="FF000000"/>
        <sz val="12.0"/>
      </rPr>
      <t xml:space="preserve">Solo la quinta parte de los niños y niñas de un colegio han sido vacunados </t>
    </r>
    <r>
      <rPr>
        <rFont val="Calibri"/>
        <color rgb="FF000000"/>
        <sz val="12.0"/>
      </rPr>
      <t xml:space="preserve">contra </t>
    </r>
    <r>
      <rPr>
        <rFont val="Calibri"/>
        <color rgb="FF000000"/>
        <sz val="12.0"/>
      </rPr>
      <t xml:space="preserve">la gripe. Si en el colegio hay {{Q1}} alumnos, </t>
    </r>
    <r>
      <rPr>
        <rFont val="Calibri"/>
        <color rgb="FF000000"/>
        <sz val="12.0"/>
      </rPr>
      <t>¿cuántos han recibido la vacuna?</t>
    </r>
    <r>
      <rPr>
        <rFont val="Calibri"/>
        <color rgb="FF000000"/>
        <sz val="12.0"/>
      </rPr>
      <t xml:space="preserve">
Han sido vacunados un total de {{A1}} alumnos.</t>
    </r>
  </si>
  <si>
    <r>
      <rPr>
        <rFont val="Calibri"/>
        <color rgb="FF000000"/>
        <sz val="12.0"/>
      </rPr>
      <t xml:space="preserve">{{Q1}}: Min =100; Máx = </t>
    </r>
    <r>
      <rPr>
        <rFont val="Calibri"/>
        <color rgb="FF000000"/>
        <sz val="12.0"/>
      </rPr>
      <t>500</t>
    </r>
    <r>
      <rPr>
        <rFont val="Calibri"/>
        <color rgb="FF000000"/>
        <sz val="12.0"/>
      </rPr>
      <t xml:space="preserve">; Step = 5 </t>
    </r>
  </si>
  <si>
    <t>{"id":"M3-NyO-38b-A-1","stimulus":"&lt;p&gt;Apenas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t>
  </si>
  <si>
    <t>En un avión, una quinta parte de los pasajeros ya se han sentado en sus asientos. Si hay {{Q1}} plazas, ¿cuántos asientos están ocupados?
Hay {{A1}} asientos ocupados.</t>
  </si>
  <si>
    <t>Um avião possui {{Q1}} poltronas para sentar. Se os passageiros estão sentados em um quinto das poltronas, quantos assentos estão ocupados?
{{A1}} assentos estão ocupados.</t>
  </si>
  <si>
    <r>
      <rPr>
        <rFont val="Calibri"/>
        <color rgb="FF000000"/>
        <sz val="12.0"/>
      </rPr>
      <t xml:space="preserve">{{Q1}}: Min =100; Máx = </t>
    </r>
    <r>
      <rPr>
        <rFont val="Calibri"/>
        <color rgb="FF000000"/>
        <sz val="12.0"/>
      </rPr>
      <t>250</t>
    </r>
    <r>
      <rPr>
        <rFont val="Calibri"/>
        <color rgb="FF000000"/>
        <sz val="12.0"/>
      </rPr>
      <t xml:space="preserve">; Step = 5 </t>
    </r>
  </si>
  <si>
    <t>{"id":"M3-NyO-38b-A-2","stimulus":"&lt;p&gt;Em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t>
  </si>
  <si>
    <t>Ruth ha leído la quinta parte de un libro que tiene {{Q1}} páginas. ¿Cuántas páginas ha leído?
Ha leído {{A1}} páginas.</t>
  </si>
  <si>
    <t>Ruth leu um quinto de um livro de {{Q1}} páginas. Quantas páginas ela leu do livro?
Ruth leu {{A1}} páginas.</t>
  </si>
  <si>
    <r>
      <rPr>
        <rFont val="Calibri"/>
        <color rgb="FF000000"/>
        <sz val="12.0"/>
      </rPr>
      <t xml:space="preserve">{{Q1}}: Min =100; Máx = </t>
    </r>
    <r>
      <rPr>
        <rFont val="Calibri"/>
        <color rgb="FF000000"/>
        <sz val="12.0"/>
      </rPr>
      <t>400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</si>
  <si>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</si>
  <si>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{"id":"M3-NyO-38b-A-3","stimulus":"&lt;p&gt;Ruth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t>
  </si>
  <si>
    <t>Lucas mide un quinto de la altura de su padre, que mide {{Q1}} cm. ¿Cuál es la altura de Lucas?
Lucas mide {{A1}} cm.</t>
  </si>
  <si>
    <t>Lucas mede um quinto da altura do pai dele. Se o pai de Lucas mede &lt;span class=\"no-break\"&gt;{{Q1}} cm&lt;/span&gt;, qual a altura de Lucas?
Lucas tem &lt;span class=\"no-break\"&gt;{{A1}} cm&lt;/span&gt;de altura.</t>
  </si>
  <si>
    <r>
      <rPr>
        <rFont val="Calibri"/>
        <color rgb="FF000000"/>
        <sz val="12.0"/>
      </rPr>
      <t xml:space="preserve">{{Q1}}: Min =165; Máx = </t>
    </r>
    <r>
      <rPr>
        <rFont val="Calibri"/>
        <color rgb="FF000000"/>
        <sz val="12.0"/>
      </rPr>
      <t>195</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</si>
  <si>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</si>
  <si>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"M3-NyO-38b-A-4",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t>
  </si>
  <si>
    <t>En un partido de baloncesto, un equipo ha marcado {{Q1}} puntos. Una de las jugadoras es la autora de una quinta parte de esos puntos. ¿Cuántos ha marcado ella?
Ha marcado {{A1}} puntos.</t>
  </si>
  <si>
    <r>
      <rPr>
        <rFont val="Calibri"/>
        <color rgb="FF000000"/>
        <sz val="12.0"/>
      </rPr>
      <t xml:space="preserve">Em uma partida de </t>
    </r>
    <r>
      <rPr>
        <rFont val="Calibri"/>
        <color rgb="FF000000"/>
        <sz val="12.0"/>
      </rPr>
      <t>baloncesto</t>
    </r>
    <r>
      <rPr>
        <rFont val="Calibri"/>
        <color rgb="FF000000"/>
        <sz val="12.0"/>
      </rPr>
      <t>, um time fez {{Q1}} pontos. A jogadora Sheila fez um quinto dos pontos, quantos pontos ela fez?
Sheila fez {{A1}} pontos.</t>
    </r>
  </si>
  <si>
    <r>
      <rPr>
        <rFont val="Calibri"/>
        <color rgb="FF000000"/>
        <sz val="12.0"/>
      </rPr>
      <t xml:space="preserve">{{Q1}}: Min =60; Máx = </t>
    </r>
    <r>
      <rPr>
        <rFont val="Calibri"/>
        <color rgb="FF000000"/>
        <sz val="12.0"/>
      </rPr>
      <t>120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</si>
  <si>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</si>
  <si>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{"id":"M3-NyO-38b-A-5","stimulus":"&lt;p&gt;Em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t>
  </si>
  <si>
    <t>M3-NyO-39a</t>
  </si>
  <si>
    <t>Calcula la décima parte de números múltiplos de 10</t>
  </si>
  <si>
    <t>Une cada número con su décima parte.
{{T1}}  |   {{Q1}}
{{T2}}  |   {{Q2}}
{{T3}}  |   {{Q3}}
{{T4}}  |   {{Q4}}</t>
  </si>
  <si>
    <t>Q1-Q4= Min=10 ; Max=99; Step =1</t>
  </si>
  <si>
    <t>T1={{Q1}}*10
T2={{Q2}}*10
T3={{Q3}}*10
T4={{Q4}}*10</t>
  </si>
  <si>
    <t>La décima parte de un número se calcula dividiéndolo entre 10.</t>
  </si>
  <si>
    <t>&lt;p&gt;La décima parte de un número se calcula dividiéndolo entre 10.&lt;/p&gt;
-Si falla A1
&lt;p&gt;{{T1}} : 10 = {{Q1}}&lt;/p&gt;
-Si falla A2
&lt;p&gt;{{T2}} : 10 = {{Q2}}&lt;/p&gt;
-Si falla A3
&lt;p&gt;{{T3}} : 10 = {{Q3}}&lt;/p&gt;
-Si falla A4
&lt;p&gt;{{T4}} : 10 = {{Q4}}&lt;/p&gt;</t>
  </si>
  <si>
    <t>{"id":"M3-NyO-39a-I-1","stimulus":"&lt;p&gt;Arraste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t>
  </si>
  <si>
    <t>Calcula la décima parte del siguiente número.
{{T1}}: {{A1}}</t>
  </si>
  <si>
    <t>Q1-Q2= Min=10 ; Max=99; Step =1</t>
  </si>
  <si>
    <t>T1={{Q1}}*10
A1={{Q1}}</t>
  </si>
  <si>
    <t>&lt;p&gt;La décima parte de un número se calcula dividiéndolo entre 10.&lt;/p&gt;&lt;p&gt;{{T1}} : 10 = {{Q1}}&lt;/p&gt;</t>
  </si>
  <si>
    <t>{"id":"M3-NyO-39a-E-1","stimulus":"&lt;p&gt;Calcule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t>
  </si>
  <si>
    <t>Julián quiere leer a diario la décima parte de un libro de {{T1}} páginas. ¿Cuántas páginas va a leer cada día?
Cada día va a leer {{A1}} páginas.</t>
  </si>
  <si>
    <t>Q1= Min=20 ; Max=40; Step =1</t>
  </si>
  <si>
    <t>{"id":"M3-NyO-39a-A-1","stimulus":"&lt;p&gt;Juliana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t>
  </si>
  <si>
    <t xml:space="preserve">Una profesora tiene preparadas {{T1}} actividades de música. Quiere que cada semana sus alumnos hagan en clase la décima parte de todas ellas. ¿Cuántas actividades van a hacer cada semana?
Van a hacer {{A1}} actividades. </t>
  </si>
  <si>
    <t>Q1= Min=2; Max=9; Step =1</t>
  </si>
  <si>
    <t>{"id":"M3-NyO-39a-A-2","stimulus":"&lt;p&gt;Um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t>
  </si>
  <si>
    <t>Un abuelo quiere repartir {{T1}} € entre sus nietos, de forma que cada uno reciba la décima parte. ¿Cuánto le dará a cada uno?
Cada nieto recibirá {{A1}} €.</t>
  </si>
  <si>
    <t>Q1= Min=5 ; Max=20; Step =1</t>
  </si>
  <si>
    <t>{"id":"M3-NyO-39a-A-3","stimulus":"&lt;p&gt;Um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t>
  </si>
  <si>
    <t>M3-MyM-1a</t>
  </si>
  <si>
    <t>Reconoce el metro y sus submúltiplos (dm, cm, mm) como unidades para medir longitudes o distancias</t>
  </si>
  <si>
    <t>Escoge la unidad de longitud correcta para completar esta oración.
«Elena está tejiendo una bufanza con un hilo de lana de un grosor de 3 ... .».
m / dm/  cm/  mm*</t>
  </si>
  <si>
    <t xml:space="preserve">Indica cuál es la unidad de longitud que conveniente para cada situación.
El recorrido de un automóvil de juguete al desplazarse por una pista 
{{Q1}} / {{Q2}}/  {{Q3}} */  {{Q4}}
La longitud de una ventana.
{{Q1}} * / {{Q2}} /  {{Q3}}/  {{Q4}}
La longitud de un lápiz.
{{Q1}} / {{Q2}} /  {{Q3}} */ {{Q4}} 
La longitud de una consola de juegos.
{{Q1}} / {{Q2}} /  {{Q3}} */  {{Q4}}
La medida de la punta fina de un lápiz.
{{Q1} / {{Q2}} /  {{Q3}}/  {{Q4}} *
La altura de un gran árbol.
{{Q1}} * / {{Q2}} /  {{Q3}}/  {{Q4}}
(Se ven 3 situaciones)
</t>
  </si>
  <si>
    <t>En las unidades de longitud, los submúltiplos del metro son el &lt;b&gt;decímetro,&lt;/b&gt; el &lt;b&gt;centímetro&lt;/b&gt; y el &lt;b&gt;milímetro.&lt;/b&gt;</t>
  </si>
  <si>
    <t>&lt;p&gt;En las unidades de longitud, los submúltiplos del metro (m) son el &lt;b&gt;decímetro&lt;/b&gt; (dm), el &lt;b&gt;centímetro&lt;/b&gt; (cm) y el &lt;b&gt;milímetro&lt;/b&gt; (mm).&lt;/p&gt;</t>
  </si>
  <si>
    <t>Magnitudes y medida</t>
  </si>
  <si>
    <t>{"id":"M3-MyM-1a-I-1","stimulus":"&lt;p&gt;Escolha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t>
  </si>
  <si>
    <t>Escoge la unidad de longitud correcta para completar esta oración.
«El cubo de basura de una casa suele tener una altura de entre 4 y 5 ... .»
m / dm * / cm /  mm</t>
  </si>
  <si>
    <t>{"id":"M3-MyM-1a-I-2","stimulus":"&lt;p&gt;Escolha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t>
  </si>
  <si>
    <t>Escoge la unidad de longitud correcta para completar esta oración.
«Un lápiz de grafito nuevo mide 18 ... .»
m / dm/  cm */  mm</t>
  </si>
  <si>
    <t>{"id":"M3-MyM-1a-I-3","stimulus":"&lt;p&gt;Escolha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t>
  </si>
  <si>
    <t>Completa la siguiente oración con la unidad de longitud adecuada. Escríbela en su forma abreviada.
La altura de un pino puede alcanzar los 20 {{A1}}.</t>
  </si>
  <si>
    <t xml:space="preserve">Señala sí es correcta, la unidad de longitud elegida para medir estos objetos.
A1: Pino = m *
A2: Zapato = mm
A3: Puerta = dm 
A4: Cordón de zapatillas = cm *
A5: Autobus = m *
(se ven 3 opciones, 2 correctas)
</t>
  </si>
  <si>
    <t>A1 = "m"</t>
  </si>
  <si>
    <t>{"id":"M3-MyM-1a-E-1","stimulus":"&lt;p&gt;Complete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t>
  </si>
  <si>
    <r>
      <rPr>
        <rFont val="Calibri"/>
        <color theme="1"/>
        <sz val="12.0"/>
      </rPr>
      <t>Completa la siguiente oración con la unidad de longitud adecuada. Escríbela en su forma abreviada.
Los cordones de unas zapatillas miden unos</t>
    </r>
    <r>
      <rPr>
        <rFont val="Calibri"/>
        <b/>
        <color rgb="FF4285F4"/>
        <sz val="12.0"/>
      </rPr>
      <t xml:space="preserve"> </t>
    </r>
    <r>
      <rPr>
        <rFont val="Calibri"/>
        <color theme="1"/>
        <sz val="12.0"/>
      </rPr>
      <t>50 {{A2}}.</t>
    </r>
  </si>
  <si>
    <t>A2 = "cm"</t>
  </si>
  <si>
    <t>{"id":"M3-MyM-1a-E-2","stimulus":"&lt;p&gt;Complete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t>
  </si>
  <si>
    <t>Completa la siguiente oración con la unidad de longitud adecuada. Escríbela en su forma abreviada.
La altura media de una mujer española es de 16 {{A1}}.</t>
  </si>
  <si>
    <t>A1 = "dm"</t>
  </si>
  <si>
    <t>{"id":"M3-MyM-1a-E-3","stimulus":"&lt;p&gt;Complete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t>
  </si>
  <si>
    <t>Completa la siguiente oración con la unidad de longitud adecuada. Escríbela en su forma abreviada.
Una pestaña de una persona mide entre 8 y 12 {{A2}}.</t>
  </si>
  <si>
    <t>A2 = "mm"</t>
  </si>
  <si>
    <t>{"id":"M3-MyM-1a-E-4","stimulus":"&lt;p&gt;Complete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t>
  </si>
  <si>
    <t>M3-MyM-1b</t>
  </si>
  <si>
    <t>Establece equivalencias entre las diferentes unidades de longitud expresadas o no con abreviaturas (m, dm, cm y mm)</t>
  </si>
  <si>
    <t>Selecciona la conversión de unidades correcta.
{{Q1}} m = {{grupo1}} cm
{{Q2}} dm = {{grupo2}} mm</t>
  </si>
  <si>
    <t>Q1: Mín = 1; Máx = 99; Step = 1
Q2: Mín = 10; Máx = 99; Step = 1</t>
  </si>
  <si>
    <t>grupo 1: A1*|A2|A3
A1 = {{Q1}}*100
A2 = {{Q1}}*1000
A3 = {{Q1}}/100
grupo 2: A4*|A5|A6
A4 = {{Q2}}*100
A5 = {{Q2}}/100
A6 = {{Q2}}*10</t>
  </si>
  <si>
    <t>&lt;p&gt;Algunas de las conversiones de unidades de longitud son:&lt;/p&gt;&lt;p&gt;1 m = 10 dm&lt;/p&gt;&lt;p&gt;1 m = 100 cm&lt;/p&gt;&lt;p&gt;1 m = 1 000 mm&lt;/p&gt;</t>
  </si>
  <si>
    <t xml:space="preserve">&lt;p&gt;Algunas de las conversiones de unidades de longitud son:&lt;/p&gt;&lt;p&gt;1 m = 10 dm&lt;/p&gt;&lt;p&gt;1 m = 100 cm&lt;/p&gt;&lt;p&gt;1 m = 1 000 mm&lt;/p&gt;
Si falla grupo 1
&lt;p&gt;{{Q1}} m × 100 = {{T1}} cm&lt;/p&gt;
Si falla grupo 2
&lt;p&gt;{{Q2}} dm × 100 = {{T4}} mm&lt;/p&gt;  </t>
  </si>
  <si>
    <t>T1={{Q1}}*100
T4={{Q2}}*100</t>
  </si>
  <si>
    <t>{"id":"M3-MyM-1b-I-1","stimulus":"&lt;p&gt;Selecione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</si>
  <si>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Selecciona la conversión de unidades correcta.
{{Q1}} dm = {{grupo1}} mm
{{Q3}} m = {{grupo3}} dm</t>
  </si>
  <si>
    <t>Q3: Mín = 1; Máx = 99; Step = 1
Q1: Mín = 10; Máx = 99; Step = 1</t>
  </si>
  <si>
    <t>grupo 3: A7*|A8|A9
A7 = {{Q3}}*10
A8 = {{Q3}}*100
A9 = {{Q3}}*1000
grupo 1: A1*|A2|A3
A1 = {{Q1}}*100
A2 = {{Q1}}/10
A3 = {{Q1}}*10</t>
  </si>
  <si>
    <t>&lt;p&gt;Algunas de las conversiones de unidades de longitud son:&lt;/p&gt;&lt;p&gt;1 m = 10 dm&lt;/p&gt;&lt;p&gt;1 m = 100 cm&lt;/p&gt;&lt;p&gt;1 m = 1 000 mm&lt;/p&gt;
Si falla grupo 3
&lt;p&gt;{{Q3}} m × 10 = {{A7}} dm&lt;/p&gt;  
Si falla grupo 1
&lt;p&gt;{{Q1}} dm × 100 = {{A1}} mm&lt;/p&gt;</t>
  </si>
  <si>
    <t>{"id":"M3-MyM-1b-I-2","stimulus":"&lt;p&gt;Selecione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t>
  </si>
  <si>
    <t>Selecciona la conversión de unidades correcta.
{{Q2}} m = {{grupo2}} dm
{{Q3}} m = {{grupo3}} cm</t>
  </si>
  <si>
    <t>Q2: Mín = 1; Máx = 99; Step = 1
Q3: Mín = 1; Máx = 99; Step = 1</t>
  </si>
  <si>
    <t>grupo 2: A4*|A5|A6
A4 = {{Q2}}*10
A5 = {{Q2}}*100
A6 = {{Q2}}*1000
grupo 3: A7*|A8|A9
A7 = {{Q3}}*100
A8 = {{Q3}}*1 000
A9 = {{Q3}}/10</t>
  </si>
  <si>
    <t>&lt;p&gt;Algunas de las conversiones de unidades de longitud son:&lt;/p&gt;&lt;p&gt;1 m = 10 dm&lt;/p&gt;&lt;p&gt;1 m = 100 cm&lt;/p&gt;&lt;p&gt;1 m = 1 000 mm&lt;/p&gt;
Si falla grupo 2
&lt;p&gt;{{Q2}} m × 10 = {{A4}} dm&lt;/p&gt;
Si falla grupo 3
&lt;p&gt;{{Q3}} m × 100 = {{A7}} cm&lt;/p&gt;</t>
  </si>
  <si>
    <t>{"id":"M3-MyM-1b-I-3","stimulus":"&lt;p&gt;Selecione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t>
  </si>
  <si>
    <t>Calcula la conversión de la siguiente longitud.
{{Q1}} m = {{A1}} cm</t>
  </si>
  <si>
    <t>Q1: Mín = 10; Máx = 99; Step: 1</t>
  </si>
  <si>
    <t>A1 = {{Q1}}*100</t>
  </si>
  <si>
    <t>{"id":"M3-MyM-1b-E-1","stimulus":"&lt;p&gt;Calcule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t>
  </si>
  <si>
    <t>Calcula la conversión de la siguiente longitud.
{{Q1}} m = {{A1}} dm</t>
  </si>
  <si>
    <t>A1 = {{Q1}}*10</t>
  </si>
  <si>
    <t>{"id":"M3-MyM-1b-E-2","stimulus":"&lt;p&gt;Calcule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t>
  </si>
  <si>
    <t>Calcula la conversión de la siguiente longitud.
{{Q1}} m = {{A1}} mm</t>
  </si>
  <si>
    <t>A1 = {{Q1}}*1000</t>
  </si>
  <si>
    <t>{"id":"M3-MyM-1b-E-3","stimulus":"&lt;p&gt;Calcule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t>
  </si>
  <si>
    <t>Después de pasar por la peluquería, el pelo de Rocío mide {{Q1}} cm. ¿Cuántos milímetros mide ahora el pelo de Rocío?
El pelo de Rocío mide {{A1}} cm.</t>
  </si>
  <si>
    <t>Q1: Mín: 10; Máx: 99; Step: 1</t>
  </si>
  <si>
    <r>
      <rPr>
        <rFont val="Calibri"/>
        <color rgb="FF000000"/>
        <sz val="12.0"/>
      </rPr>
      <t>{{A1}} = {{Q1}}*</t>
    </r>
    <r>
      <rPr>
        <rFont val="Calibri"/>
        <color rgb="FF000000"/>
        <sz val="12.0"/>
      </rPr>
      <t>10</t>
    </r>
  </si>
  <si>
    <t>¿Cuántos centímetros mide el pelo de Rocío después del corte en la peluquería?
Mide {{A2}} cm.
{{A2}} = {{Q1}} cm
(cloze math)</t>
  </si>
  <si>
    <t>¿Qué pide el enunciado?
Convertir los centímetros en milímetros.*
Convertir los centímetros en decámetros.
Convertir los centímetros en decímetros.
(single choice)</t>
  </si>
  <si>
    <t>Para transformar los centímetros en milímetros, ¿cuál de estas equivalencias es correcta?
1 cm = 10 mm*
10 cm = 1 mm
1 cm = 100 mm
(single choice)</t>
  </si>
  <si>
    <t>Calcula, por tanto, cuántos milímetros mide el pelo de Rocío.
{{Q1}} cm × 10 = {{A1}} mm
(cloze math)
{{A1}} = {{Q1}}*10</t>
  </si>
  <si>
    <t>{"id":"M3-MyM-1b-A-1","seed":{"parameters":[{"name":"Q1","label":null,"min":10,"max":99,"step":1}],"uniques":true},"scaffolding":[{"id":"step-0","stimulus":"&lt;p&gt;Depois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t>
  </si>
  <si>
    <t>Un jardinero ha podado un chopo con una altura como la que se muestra en la imagen. ¿Cuántos centímetros mide el árbol?
(Imagen M3-MyM-1b-1 {{Q1}} m de alto)
El chopo mide &lt;span class=\"no-break\"&gt;{{A1}} cm.&lt;/span&gt;</t>
  </si>
  <si>
    <r>
      <rPr>
        <rFont val="Calibri"/>
        <color rgb="FF000000"/>
        <sz val="12.0"/>
      </rPr>
      <t>Q1: Mín: 1 ; Máx: 10;</t>
    </r>
    <r>
      <rPr>
        <rFont val="Calibri"/>
        <color rgb="FF000000"/>
        <sz val="12.0"/>
      </rPr>
      <t xml:space="preserve"> Step: 1</t>
    </r>
  </si>
  <si>
    <t>¿Cuántos metros mide el chopo que ha podado el jardinero?
El chopo mide {{A2}} m.
#Cloze math#
A2= {{Q1}}</t>
  </si>
  <si>
    <t>¿Qué pide el enunciado?
Convertir los metros en centímetros.*
Convertir los metros en milímetros.
Convertir los metros en decímetros.
#Single choice#</t>
  </si>
  <si>
    <t>Para transformar los metros en centímetros, ¿cuál de estas equivalencias es correcta?
1 m = 100 cm*
10 m = 1 cm
1 m = 10 cm
#Single choice#</t>
  </si>
  <si>
    <t>Calcula, por tanto, cuántos centímetros mide el chopo.
{{Q1}} m × 100 = {{A1}} cm
#Cloze math#
A1 = {{Q1}}*100</t>
  </si>
  <si>
    <t>{"id":"M3-MyM-1b-A-2","seed":{"parameters":[{"name":"Q1","label":null,"min":1,"max":10,"step":1}],"uniques":true},"scaffolding":[{"id":"step-0","stimulus":"&lt;p&gt;Um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t>
  </si>
  <si>
    <t>Un grupo de estudiantes ha medido la pizarra de su aula y esta mide {{Q1}} m de largo. ¿Cuánto mide en centímetros?
La pizarra mide &lt;span class=\"no-break\"&gt;{{A1}} cm&lt;/span&gt; de largo.</t>
  </si>
  <si>
    <t>En la clase de matemática los niños deben medir las longitudes de objetos del aula. Vera escribe 2 m luego de medir el pizarrón.
¿Cuál es la medida del pizarrón en centímetros?
El pizarrón mide 200 cm.</t>
  </si>
  <si>
    <r>
      <rPr>
        <rFont val="Calibri"/>
        <color rgb="FF000000"/>
        <sz val="12.0"/>
      </rPr>
      <t xml:space="preserve">Q1: Mín: 1; Máx: </t>
    </r>
    <r>
      <rPr>
        <rFont val="Calibri"/>
        <color rgb="FF000000"/>
        <sz val="12.0"/>
      </rPr>
      <t>5</t>
    </r>
    <r>
      <rPr>
        <rFont val="Calibri"/>
        <color rgb="FF000000"/>
        <sz val="12.0"/>
      </rPr>
      <t>; Step: 1</t>
    </r>
  </si>
  <si>
    <t>¿Cuántos metros mide la pizarra?
La pizarra mide {{A2}} m.
#Cloze math#
A2= {{Q1}}</t>
  </si>
  <si>
    <t>¿Qué pide el enunciado?
Convertir los metros en centímetros.*
Convertir los metros en decímetros.
Convertir los metros en decámetros.
#Single choice#</t>
  </si>
  <si>
    <t>Calcula, por tanto, cuántos centímetros mide la pizarra.
{{Q1}} m × 100 = {{A1}} cm
#Cloze math#
A1 = {{Q1}}*100</t>
  </si>
  <si>
    <t>{"id":"M3-MyM-1b-A-3","seed":{"parameters":[{"name":"Q1","label":null,"list":[1,2,3,4,5]}],"uniques":true},"scaffolding":[{"id":"step-0","stimulus":"&lt;p&gt;Um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t>
  </si>
  <si>
    <t>En la ferretería del pueblo de Iván venden tornillos de {{Q1}} cm de largo. ¿Cuántos milímetros miden estos tornillos?
Los tornillos miden  &lt;span class=\"no-break\"&gt;{{A1}} mm.&lt;/span&gt;</t>
  </si>
  <si>
    <t>En la ferretería del pueblo, venden tornillos de 4 cm de largo. ¿Cuántos milímetros miden estos tornillos?.
Estos tornillos miden 40 mm.</t>
  </si>
  <si>
    <t>Q1: Mín: 1; Máx: 6; Step: 1</t>
  </si>
  <si>
    <t>¿Cuántos centímetros miden los tornillos?
Los tornillos miden {{A2}} cm de largo.
#Cloze math#
A2= {{Q1}}</t>
  </si>
  <si>
    <t>¿Qué pide el enunciado?
Convertir los centímetros en milímetros.*
Convertir los centímetros en decímetros.
Convertir los centímetros en metros.
#Single choice#</t>
  </si>
  <si>
    <t>Para transformar los centímetros en milímetros, ¿cuál de estas equivalencias es correcta?
1 cm = 10 mm*
10 cm = 1 mm
1 cm = 100 mm
#Single choice#</t>
  </si>
  <si>
    <t>Calcula, por tanto, cuántos milímetros miden los tornillos.
{{Q1}} cm × 10 = {{A1}} mm
#Cloze math#
A1 = {{Q1}}*10</t>
  </si>
  <si>
    <t>{"id":"M3-MyM-1b-A-4","seed":{"parameters":[{"name":"Q1","label":null,"min":1,"max":6,"step":1}],"uniques":true},"scaffolding":[{"id":"step-0","stimulus":"&lt;p&gt;Na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t>
  </si>
  <si>
    <t>Joaquín quiere comprar un mantel para una mesa que mide {{Q1}} dm de largo. ¿A cuántos centímetros equivalen?
La longitud de la mesa es de &lt;span class=\"no-break\"&gt;{{A1}} cm.&lt;/span&gt;</t>
  </si>
  <si>
    <t>Joaquín mide el ancho de la puerta que es de 10 dm, para colocar una barra de seguridad.  ¿Cuál es el ancho de la puerta, que mide joaquín, en cm?</t>
  </si>
  <si>
    <t>Q1: Mín: 6; Máx: 15; Step: 1</t>
  </si>
  <si>
    <t>¿Cuántos decímetros mide la mesa?
Mide {{A2}} dm.
#Cloze math#
A2= {{Q1}}</t>
  </si>
  <si>
    <t>¿Qué pide el enunciado?
Convertir los decímetros en centímetros.*
Convertir los decímetros en decámetros.
Convertir los decímetros en metros.
#Single choice#</t>
  </si>
  <si>
    <t>Para transformar los decímetros en centímetros, ¿cuál de estas equivalencias es correcta?
1 dm = 10 cm*
10 dm = 1 cm
1 dm = 100 cm
#Single choice#</t>
  </si>
  <si>
    <t>Calcula, por tanto, cuántos centímetros mide la mesa.
{{Q1}} dm × 10 = {{A1}} cm
#Cloze math#
A1 = {{Q1}}*10</t>
  </si>
  <si>
    <t>{"id":"M3-MyM-1b-A-5","seed":{"parameters":[{"name":"Q1","label":null,"min":6,"max":15,"step":1}],"uniques":true},"scaffolding":[{"id":"step-0","stimulus":"&lt;p&gt;Joaquim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t>
  </si>
  <si>
    <t>M3-MyM-1c</t>
  </si>
  <si>
    <t>Ordena medidas de longitud dadas en la misma unidad (m, dm, cm y mm)</t>
  </si>
  <si>
    <t>Señala si las siguientes comparaciones son correctas o no. 
{{Q1}} {{Q12}} &gt; {{Q2}} {{Q12}} *
{{Q3}} {{Q13}} &lt; {{Q4}} {{Q13}} *
{{Q5}} {{Q14}} &lt; {{Q6}} {{Q14}} *
{{Q2}} {{Q15}} &gt; {{Q7}} {{Q15}}
{{Q8}} {{Q16}} &gt; {{Q9}} {{Q16}}
{{Q10}} {{Q17}} &lt; {{Q11}} {{Q17}}
(Se ven 3 opciones, 1 correcta; etiquetas: Correcto | Incorrecto)</t>
  </si>
  <si>
    <t>True or false</t>
  </si>
  <si>
    <t>Q1: Mín: 500; Máx: 999; Step: 1
Q2: Mín: 300; Máx: 499; Step: 1
Q7: Mín: 500; Máx: 999; Step: 1
Q3: Mín: 100; Máx: 150; Step: 1
Q4: Mín: 151; Máx: 200; Step: 1
Q8: Mín: 1; Máx: 100; Step: 1
Q9: Mín: 101; Máx: 999; Step: 1
Q5: Mín: 10; Máx: 59; Step: 1
Q6: Mín: 60; Máx: 99; Step: 1 
Q10: Mín: 500; Máx: 900; Step: 1
Q11: Mín: 100; Máx: 450; Step: 1
Q12-Q17: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</si>
  <si>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</si>
  <si>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</si>
  <si>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{"id":"M3-MyM-1c-I-1","stimulus":"&lt;p&gt;Indique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t>
  </si>
  <si>
    <t>Ordena de mayor a menor las siguientes longitudes.
{{Q1}} {{Q5}}
{{Q2}} {{Q5}}
{{Q3}} {{Q5}}
{{Q4}} {{Q5}}</t>
  </si>
  <si>
    <t>Q1: Mín = 10; Máx = 999; Step: 1
Q2: Mín = 10; Máx = 999; Step: 1
Q3: Mín = 10; Máx = 999; Step: 1
Q4: Mín = 10; Máx = 999; Step: 1
Q5: m, dm, cm, mm</t>
  </si>
  <si>
    <t>{"id":"M3-MyM-1c-E-1","stimulus":"&lt;p&gt;Arraste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t>
  </si>
  <si>
    <r>
      <rPr>
        <rFont val="Calibri"/>
        <color rgb="FF000000"/>
        <sz val="12.0"/>
      </rPr>
      <t xml:space="preserve">En la casa de Juan, el techo </t>
    </r>
    <r>
      <rPr>
        <rFont val="Calibri"/>
        <color rgb="FF000000"/>
        <sz val="12.0"/>
      </rPr>
      <t>se encuentra a</t>
    </r>
    <r>
      <rPr>
        <rFont val="Calibri"/>
        <color rgb="FF000000"/>
        <sz val="12.0"/>
      </rPr>
      <t xml:space="preserve"> una altura de {{Q1}} cm y en la de Antonio, a una altura de {{Q2}} </t>
    </r>
    <r>
      <rPr>
        <rFont val="Calibri"/>
        <color rgb="FF000000"/>
        <sz val="12.0"/>
      </rPr>
      <t>cm</t>
    </r>
    <r>
      <rPr>
        <rFont val="Calibri"/>
        <color rgb="FF000000"/>
        <sz val="12.0"/>
      </rPr>
      <t>.</t>
    </r>
    <r>
      <rPr>
        <rFont val="Calibri"/>
        <color rgb="FF000000"/>
        <sz val="12.0"/>
      </rPr>
      <t xml:space="preserve"> ¿Cuánto mide el techo más alto?</t>
    </r>
    <r>
      <rPr>
        <rFont val="Calibri"/>
        <color rgb="FF000000"/>
        <sz val="12.0"/>
      </rPr>
      <t xml:space="preserve">
El techo de mayor altura mide {{A1}} </t>
    </r>
    <r>
      <rPr>
        <rFont val="Calibri"/>
        <color rgb="FF000000"/>
        <sz val="12.0"/>
      </rPr>
      <t>cm</t>
    </r>
    <r>
      <rPr>
        <rFont val="Calibri"/>
        <color rgb="FF000000"/>
        <sz val="12.0"/>
      </rPr>
      <t>.</t>
    </r>
  </si>
  <si>
    <t>Q1: Mín = 200; Máx = 275; Step: 1
Q2: Mín = 200; Máx = 275; Step: 1</t>
  </si>
  <si>
    <t>A1 = math.max({{Q1}},{{Q2}})</t>
  </si>
  <si>
    <t>{"id":"M3-MyM-1c-A-1","stimulus":"&lt;p&gt;Na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t>
  </si>
  <si>
    <t>Alejo ha tomado nota de la altura de tres árboles en un parque. Ordénalas de mayor a menor.
{{Q1}} m
{{Q2}} m
{{Q3}} m</t>
  </si>
  <si>
    <t xml:space="preserve">Alejo ha tomado nota de la altura de los árboles del parque, así {{Q1}} m, {{Q2}} m, {{Q3}} m. Ordénalas de mayor a menor.
A1
 ({{Q2}} - {{Q1}} - {{Q3}}) 
</t>
  </si>
  <si>
    <t>Q1: Mín: 3; Máx: 15; Step: 1
Q2: Mín: 3; Máx: 15; Step: 1
Q3: Mín: 3; Máx: 15; Step: 1</t>
  </si>
  <si>
    <t>{"id":"M3-MyM-1c-A-2","stimulus":"&lt;p&gt;Alex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t>
  </si>
  <si>
    <r>
      <rPr>
        <rFont val="Calibri"/>
        <color rgb="FF000000"/>
        <sz val="12.0"/>
      </rPr>
      <t xml:space="preserve">Para pasear a sus perros, Manuel ha comprado una correa de {{Q1}} </t>
    </r>
    <r>
      <rPr>
        <rFont val="Calibri"/>
        <color rgb="FF000000"/>
        <sz val="12.0"/>
      </rPr>
      <t>cm</t>
    </r>
    <r>
      <rPr>
        <rFont val="Calibri"/>
        <color rgb="FF000000"/>
        <sz val="12.0"/>
      </rPr>
      <t xml:space="preserve"> y Andrés una de {{Q2}} </t>
    </r>
    <r>
      <rPr>
        <rFont val="Calibri"/>
        <color rgb="FF000000"/>
        <sz val="12.0"/>
      </rPr>
      <t>cm</t>
    </r>
    <r>
      <rPr>
        <rFont val="Calibri"/>
        <color rgb="FF000000"/>
        <sz val="12.0"/>
      </rPr>
      <t xml:space="preserve">. ¿Cuánto mide la correa más larga?
La correa mas larga mide {{A1}} </t>
    </r>
    <r>
      <rPr>
        <rFont val="Calibri"/>
        <color rgb="FF000000"/>
        <sz val="12.0"/>
      </rPr>
      <t>cm</t>
    </r>
    <r>
      <rPr>
        <rFont val="Calibri"/>
        <color rgb="FF000000"/>
        <sz val="12.0"/>
      </rPr>
      <t>.</t>
    </r>
  </si>
  <si>
    <r>
      <rPr>
        <rFont val="Calibri"/>
        <color rgb="FF000000"/>
        <sz val="12.0"/>
      </rPr>
      <t xml:space="preserve">Q1: Mín: 150; Máx: 400; Step: 1
</t>
    </r>
    <r>
      <rPr>
        <rFont val="Calibri"/>
        <color rgb="FF000000"/>
        <sz val="12.0"/>
      </rPr>
      <t>Q2: Mín: 150; Máx: 400; Step: 1</t>
    </r>
  </si>
  <si>
    <t>{"id":"M3-MyM-1c-A-3","stimulus":"&lt;p&gt;Para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t>
  </si>
  <si>
    <t>Unos oceanógrafos han apuntado la longitud de tres tiburones blancos. Ordénalas de menor a mayor.
{{Q1}} dm
{{Q2}} dm
{{Q3}} dm</t>
  </si>
  <si>
    <t>Unos oceanógrafos han apuntado las siguientes longitudes de tres tiburones blancos. Ordénalas de mayor a menor.
{{Q1}} dm - {{Q2}} dm - {{Q3}} dm
 ({{Q3}} dm - {{Q1}} dm - {{Q2}} dm)</t>
  </si>
  <si>
    <t>Q1: Mín: 45; Máx: 58; Step: 1
Q2: Mín: 45 ;Máx: 58; Step: 1
Q3: Mín: 45; Máx: 58; Step: 1</t>
  </si>
  <si>
    <t>{"id":"M3-MyM-1c-A-4","stimulus":"&lt;p&gt;Um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t>
  </si>
  <si>
    <t>Ordena medidas de longitud dadas en la misma unidad</t>
  </si>
  <si>
    <t>Felipe ha sacado punta a tres lápices de colores y ha anotado la medida de sus puntas. Ordénalas de menor a mayor.
{{Q1}} mm
{{Q2}} mm
{{Q3}} mm</t>
  </si>
  <si>
    <t>Felipe ha sacado punta a algunos lápices de colores, midió y anotó las medidas de las puntas así:
{{Q1}} mm, {{Q2}} mm y {{Q3}}. Ordena estas medidas de menor a mayor.
({{Q2}} - {{Q1}} - {{Q3}})</t>
  </si>
  <si>
    <t>Q1: Mín: 1; Máx: 15; Step: 1
Q2: Mín: 1 ;Máx: 15; Step: 1
Q3: Mín: 1; Máx: 15; Step: 1</t>
  </si>
  <si>
    <t>{"id":"M3-MyM-1c-A-5","stimulus":"&lt;p&gt;Felipe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t>
  </si>
  <si>
    <t>M3-MyM-2a</t>
  </si>
  <si>
    <t>Reconoce el metro y sus múltiplos (km, hm, dam) como unidades para medir longitudes o distancias</t>
  </si>
  <si>
    <t>Arrastra la unidad más adecuada en cada caso.
{{Q6}} se mide en {{A1}}.
{{Q7}} se mide en {{A2}}.
Distractores: {{A3}} {{A4}} {{A5}}</t>
  </si>
  <si>
    <t xml:space="preserve">Indica cuál es la unidad de longitud que conveniente para cada situación.
El recorrido de un automóvil, al desplazarse por la ciudad. 
{{Q1}} * / {{Q2}}/  {{Q3}}
El marco de una ventana.
{{Q1}}  / {{Q2}} * /  {{Q3}}
La distancia de la Luna a la Tierra.
{{Q1}} * / {{Q2}} /  {{Q3}} 
Un rollo de alambre para cercar.
{{Q1}} / {{Q2}} /  {{Q3}} *
La distancia que recorre un tren.
{{Q1} * / {{Q2}} /  {{Q3}}
(Se ven 3 situaciones)
</t>
  </si>
  <si>
    <t>Q1: "km", "hm"
Q3: "litros", "°C", "kg", "s"
Q4: "cl", "g", "h", "mg"
Q5: "min", "kl", "dl", "dag"
Q6 = "La distancia entre dos ciudades", "La distancia entre la Tierra y la Luna", "El recorrido que realiza un tren"
Q7 = "La altura de una torre", "La longitud de una plaza", "La longitud de un rollo de alambre"</t>
  </si>
  <si>
    <t>A1 = Q1
A2 = "dam"
A3 = Q3
A4 = Q4
A5 = Q5</t>
  </si>
  <si>
    <t>En las unidades de longitud, los múltiplos del metro son el kilómetro, el hectómetro y el decámetro.</t>
  </si>
  <si>
    <t>&lt;p&gt;Los múltiplos del metro se ordenan de mayor a menor de esta manera: km, hm y dam.&lt;/p&gt;
Sin TE individual</t>
  </si>
  <si>
    <t>{"id":"M3-MyM-2a-I-1","stimulus":"&lt;p&gt;Arraste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t>
  </si>
  <si>
    <t>Arrastra la unidad más adecuada en cada caso.
{{Q7}} se mide en {{A1}}.
{{Q6}} se mide en {{A2}}.
Distractores: {{A3}} {{A4}} {{A5}}
(Solo cambian Q6 y Q7 de posición)</t>
  </si>
  <si>
    <t>Q1: "km", "hm"
Q3: "litros", "°C", "kg"
Q4: "cl", "g", "ml"
Q5: "min", "h", "dl"
Q6 = "La distancia entre dos ciudades", "La distancia entre la Tierra y la Luna", "El recorrido que realiza un tren"
Q7 = "La altura de una torre", "La longitud de una plaza", "La longitud de un rollo de alambre"</t>
  </si>
  <si>
    <t>A1 = {{Q1}}
A2 = "dam"
A3 = {{Q3}}
A4 = {{Q4}}
A5 = {{Q5}}</t>
  </si>
  <si>
    <t>{"id":"M3-MyM-2a-I-2","stimulus":"&lt;p&gt;Arraste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t>
  </si>
  <si>
    <t>Selecciona la afirmación correcta.
{{Q1}} se mide en {{Q4}}.*
{{Q2}} se mide en {{Q5}}.
{{Q3}} se mide en {{Q6}}.
(se ven 3 opciones, 1 correcta)</t>
  </si>
  <si>
    <t xml:space="preserve">Señala sí es correcta, la unidad de longitud elegida para medir, en estas situaciones.
A1: Marco de una puerta = {{Q2}} *
A2: Recorrido de un avión = {{Q1}} * 
A3:  = Marco de una ventana {{Q2}} *
A4: Un campo de fútbol = {{Q3}} 
A5: Rollo de alambre = {{Q1}}
(se ven 3 opciones, 2 correctas)
</t>
  </si>
  <si>
    <t>Q1-Q2: "La distancia recorrida en un paseo ", "El recorrido de un autobús", "La distancia que vuela un avión", "La altura de una montaña", "La longitud de los cables de alta tensión"
Q3: "El volumen de una piscina", "La masa de un elefante", "El número de personas que viven en una ciudad"
Q4 y Q6: "km", "hm", "dam"
Q5: "dl", "litros", "kg", "g", "horas"
uniques: false</t>
  </si>
  <si>
    <t>&lt;p&gt;Los múltiplos del metro son el km, el hm y el dam.&lt;/p&gt;
- Si falla A2
Es una magnitud que se mide en unidades de longitud.
- Si falla A3
No es una magnitud que pueda medirse en unidades de longitud.</t>
  </si>
  <si>
    <t>{"id":"M3-MyM-2a-E-1","stimulus":"&lt;p&gt;Selecione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t>
  </si>
  <si>
    <t>M3-MyM-2b</t>
  </si>
  <si>
    <t>Establece equivalencias entre las diferentes unidades de longitud expresadas o no con abreviaturas (km, hm y dam)</t>
  </si>
  <si>
    <t>Selecciona la conversión de unidades correcta.
{{Q1}} km = {{grupo1}} dam
{{Q2}} hm = {{grupo2}} dam</t>
  </si>
  <si>
    <t>grupo 1: A1*|A2|A3
A1 = {{Q1}}*100
A2 = {{Q1}}*1000
A3 = {{Q1}}/10
grupo 2: A4*|A5|A6
A4 = {{Q2}}*10
A5 = {{Q2}}/10
A6 = {{Q2}}*100</t>
  </si>
  <si>
    <t>&lt;p&gt;Algunas de las conversiones de unidades de longitud son:&lt;/p&gt;&lt;p&gt;1 km = 10 hm&lt;/p&gt;&lt;p&gt;1 km = 100 dam&lt;/p&gt;&lt;p&gt;1 km = 1 000 m&lt;/p&gt;</t>
  </si>
  <si>
    <t xml:space="preserve">&lt;p&gt;Algunas de las conversiones de unidades de longitud son:&lt;/p&gt;&lt;p&gt;1 km = 10 hm&lt;/p&gt;&lt;p&gt;1 km = 100 dam&lt;/p&gt;&lt;p&gt;1 km = 1 000 m&lt;/p&gt;
Sí falla  A1
&lt;p&gt;{{Q1}} km × 100 = {{A1}} dam&lt;/p&gt;
Sí falla A4
&lt;p&gt;{{Q2}} hm × 10 = {{A4}} dam&lt;/p&gt;  </t>
  </si>
  <si>
    <t>{"id":"M3-MyM-2b-I-1","stimulus":"&lt;p&gt;Selecione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t>
  </si>
  <si>
    <t>Calcula las conversiones de estas longitudes.
{{Q1}} km = {{A1}} dam
{{Q2}} km = {{A2}} hm</t>
  </si>
  <si>
    <t>Q1: Mín = 10; Máx = 99; Step: 1
Q2: Mín = 10; Máx = 99; Step: 1</t>
  </si>
  <si>
    <t>A1 = {{Q1}}*100
A2 = {{Q2}}*10</t>
  </si>
  <si>
    <t xml:space="preserve">&lt;p&gt;Algunas de las conversiones de unidades de longitud son:&lt;/p&gt;&lt;p&gt;1 km = 10 hm&lt;/p&gt;&lt;p&gt;1 km = 100 dam&lt;/p&gt;&lt;p&gt;1 km = 1 000 m&lt;/p&gt;
Sí falla  A1
&lt;p&gt;{{Q1}} km × 100 = {{A1}} dam&lt;/p&gt;
Sí falla A2
&lt;p&gt;{{Q2}} km × 10 = {{A2}} hm&lt;/p&gt; </t>
  </si>
  <si>
    <t>{"id":"M3-MyM-2b-E-1","stimulus":"&lt;p&gt;Efetue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t>
  </si>
  <si>
    <t>David ha participado en una carrera ciclista de {{Q1}} km. ¿A cuántos hectómetros equivalen?
La carrera ha sido de {{A1}} hm.</t>
  </si>
  <si>
    <t>Anahí ha participado en una carrera en la que ha recorrido &lt;span class=\"no-break\"&gt;{{Q1}} km.&lt;/span&gt; . ¿A cuántos hm equivale esa distancia?
Anahí ha recorrido {{A1}} hm.</t>
  </si>
  <si>
    <t>Q1: Mín: 10; Máx: 50; Step: 1</t>
  </si>
  <si>
    <t>¿De cuántos kilómetros ha sido la carrera ciclista?
La carrera ha sido de {{A2}} km.
(cloze math)
A2 = {{Q1}}</t>
  </si>
  <si>
    <t>¿Qué pide el enunciado?
Convertir los kilómetros en hectómetros.*
Convertir los kilómetros en decámetros.
Convertir los kilómetros en metros.
(single choice)</t>
  </si>
  <si>
    <t>Para transformar los kilómetros en hectómetros, ¿qué equivalencia es correcta?
1 km = 10 hm*
10 km = 1 hm
1 km = 100 hm
(single choice)</t>
  </si>
  <si>
    <t>Calcula, por tanto, cuántos hectómetros ha medido el recorrido de la carrera.
{{Q1}} km × 10 = {{A1}} hm
(cloze math)
A1 = {{Q1}}*10</t>
  </si>
  <si>
    <t>{"id":"M3-MyM-2b-A-1","seed":{"parameters":[{"name":"Q1","label":null,"min":10,"max":50,"step":1}],"uniques":true},"scaffolding":[{"id":"step-0","stimulus":"&lt;p&gt;David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t>
  </si>
  <si>
    <t>Un autobús recorre {{Q1}} km entre la casa de Raúl y su lugar de trabajo. ¿A cuántos decámetros equivalen?
El autobús recorre {{A1}} dam.</t>
  </si>
  <si>
    <r>
      <rPr>
        <rFont val="Calibri"/>
        <color rgb="FF000000"/>
        <sz val="12.0"/>
      </rPr>
      <t xml:space="preserve">Un autobús recorre {{Q1}} </t>
    </r>
    <r>
      <rPr>
        <rFont val="Calibri"/>
        <color rgb="FF000000"/>
        <sz val="12.0"/>
      </rPr>
      <t>km</t>
    </r>
    <r>
      <rPr>
        <rFont val="Calibri"/>
        <color rgb="FF000000"/>
        <sz val="12.0"/>
      </rPr>
      <t xml:space="preserve"> entre la parada de Raúl y la siguiente. </t>
    </r>
    <r>
      <rPr>
        <rFont val="Calibri"/>
        <color rgb="FF000000"/>
        <sz val="12.0"/>
      </rPr>
      <t>¿A cuántos decámetros corresponde esta distancia?.
La distancia corresponde a {{A1}} dam.</t>
    </r>
  </si>
  <si>
    <t>Q1: Mín 1; Máx 15; Step: 1</t>
  </si>
  <si>
    <t>¿Cuántos kilómetros recorre el autobús entre la casa de Raúl y su lugar de trabajo?
El autobús recorre {{A2}} km.
#cloze math#
A2 = {{Q1}}</t>
  </si>
  <si>
    <t>¿Qué pide el enunciado?
Convertir los kilómetros en decámetros.*
Convertir los kilómetros en hectómetros.
Convertir los kilómetros en metros.
#single choice#</t>
  </si>
  <si>
    <t>Para transformar los kilómetros en decámetros, ¿qué equivalencia es correcta?
1 km = 100 dam*
10 km = 1 dam
1 km = 10 dam
#single choice#</t>
  </si>
  <si>
    <t>Calcula, por tanto, de cuántos decámetros es el recorrido del autobús.
{{Q1}} km × 100 = {{A1}} dam
#cloze math#
A1 = {{Q1}}*100</t>
  </si>
  <si>
    <t>{"id":"M3-MyM-2b-A-2","seed":{"parameters":[{"name":"Q1","label":null,"min":1,"max":15,"step":1}],"uniques":true},"scaffolding":[{"id":"step-0","stimulus":"&lt;p&gt;Um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t>
  </si>
  <si>
    <t>Una fila de vehículos estacionados mide {{Q1}} hm. ¿A cuántos decámetros equivalen?
La fila de vehículos mide {{A1}} dam.</t>
  </si>
  <si>
    <r>
      <rPr>
        <rFont val="Calibri"/>
        <color rgb="FF000000"/>
        <sz val="12.0"/>
      </rPr>
      <t>Agustín ha puesto en fila los autos del estacionamiento y ha visto que la fila mide &lt;span class=\"no-break\"&gt;{{Q1}}</t>
    </r>
    <r>
      <rPr>
        <rFont val="Calibri"/>
        <color rgb="FF000000"/>
        <sz val="12.0"/>
      </rPr>
      <t xml:space="preserve"> dam.</t>
    </r>
    <r>
      <rPr>
        <rFont val="Calibri"/>
        <color rgb="FF000000"/>
        <sz val="12.0"/>
      </rPr>
      <t xml:space="preserve">&lt;/span&gt; ¿A cuántos </t>
    </r>
    <r>
      <rPr>
        <rFont val="Calibri"/>
        <color rgb="FF000000"/>
        <sz val="12.0"/>
      </rPr>
      <t xml:space="preserve">hectómetros </t>
    </r>
    <r>
      <rPr>
        <rFont val="Calibri"/>
        <color rgb="FF000000"/>
        <sz val="12.0"/>
      </rPr>
      <t>equivale esa medida?
Equivalen a {{A1}} hm.</t>
    </r>
  </si>
  <si>
    <t>Q1: Mín 5 ;Máx 10; Step: 1</t>
  </si>
  <si>
    <t>¿De cuántos hectómetros es la fila de vehículos estacionados?
La fila es de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</si>
  <si>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</si>
  <si>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
#single choice#</t>
  </si>
  <si>
    <t>Calcula, por tanto, cuántos decámetros mide la fila.
{{Q1}} hm × 10 = {{A1}} dam
#cloze math#
A1 = {{Q1}}*10</t>
  </si>
  <si>
    <t>{"id":"M3-MyM-2b-A-3","seed":{"parameters":[{"name":"Q1","label":null,"min":5,"max":10,"step":1}],"uniques":true},"scaffolding":[{"id":"step-0","stimulus":"&lt;p&gt;Uma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t>
  </si>
  <si>
    <t>Carla ha dado un paseo de {{Q1}} hm por su barrio. ¿A cuántos decámetros equivalen?
El paseo ha sido de {{A1}} dam.</t>
  </si>
  <si>
    <t>Carla realizó un paseo por su barrio. Dicho recorrido fue de &lt;span class=\"no-break\"&gt;{{Q1}} hm.&lt;/span&gt; ¿A cuánto equivale esa distancia en decámetros?
El recorrido fue de {{A1}} dam.</t>
  </si>
  <si>
    <t>Q1: Mín: 1; Máx: 20; Step: 1</t>
  </si>
  <si>
    <t>¿Cuántos hectómetros ha hecho Carla en el paseo?
Ha hecho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</si>
  <si>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</si>
  <si>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t>
  </si>
  <si>
    <t>Calcula, por tanto, de cuántos decámetros ha sido el paseo.
{{Q1}} hm × 10 = {{A1}} dam
(cloze math)
A1 = {{Q1}}*10</t>
  </si>
  <si>
    <t>{"id":"M3-MyM-2b-A-4","seed":{"parameters":[{"name":"Q1","label":null,"min":1,"max":20,"step":1}],"uniques":true},"scaffolding":[{"id":"step-0","stimulus":"&lt;p&gt;Carla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t>
  </si>
  <si>
    <t>Mateo ha corrido {{Q1}} km en la pista de atletismo. ¿A cuántos hectómetros equivalen?
Ha corrido {{A1}} hm.</t>
  </si>
  <si>
    <t>Eliseo recorre &lt;span class=\"no-break\"&gt;{{Q1}} hm&lt;/span&gt; , de la pista de atletismo. ¿Cuántos kilómetros recorre de la pista?
Recorre de la pista {{A1}} km</t>
  </si>
  <si>
    <t>¿Cuántos kilómetros ha corrido Mateo?
Ha corrido {{A2}} km.
(cloze math)
A2 = {{Q1}}</t>
  </si>
  <si>
    <t>¿Qué pide el enunciado?
Convertir los kilómetros en hectómetros.*
Convertir los kilómetros en metros.
Convertir los hectómetros en kilómetros.
#single choice</t>
  </si>
  <si>
    <t>Para transformar los kilómetros en hectómetros, ¿qué equivalencia es correcta?
1 km = 10 hm*
10 km = 1 hm
1 km = 100 hm
#single choice#</t>
  </si>
  <si>
    <t>Calcula, por tanto, cuántos hectómetros corrió Mateo.
{{Q1}} km × 10 = {{A1}} hm
#cloze math#
A1 = {{Q1}}*10</t>
  </si>
  <si>
    <t>{"id":"M3-MyM-2b-A-5","seed":{"parameters":[{"name":"Q1","label":null,"min":5,"max":10,"step":1}],"uniques":true},"scaffolding":[{"id":"step-0","stimulus":"&lt;p&gt;Miguel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t>
  </si>
  <si>
    <t>M3-MyM-2c</t>
  </si>
  <si>
    <t>Ordena medidas de longitud dadas en la misma unidad (km, hm y dam)</t>
  </si>
  <si>
    <t>Señala si las siguientes comparaciones son correctas o incorrectas.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</si>
  <si>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100;Máx: 500; Step: 1
Q9: Mín: 501;Máx: 999; Step: 1
Q5: Mín: 10; Máx: 59; Step: 1
Q6: Mín: 60; Máx: 99; Step: 1 
Q10: Mín 500; Máx 900; Step: 1
Q11: Mín 100; Máx 450; Step: 1
Q12-Q17 = "km", "hm", "dam", "m"</t>
  </si>
  <si>
    <t>&lt;p&gt;Como están expresadas en la misma unidad, solo hay que comparar sus cifras empezando por la izquierda.&lt;/p&gt;
Sin TE individual</t>
  </si>
  <si>
    <t>{"id":"M3-MyM-2c-I-1","stimulus":"&lt;p&gt;Indique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t>
  </si>
  <si>
    <t>Ordena de mayor a menor estas longitudes.
{{Q1}} {{Q4}}
{{Q2}} {{Q4}}
{{Q3}} {{Q4}}</t>
  </si>
  <si>
    <t>Ordena de mayor a menor estas unidades de longitudes.
{{Q1}} {{Q4}} | {{Q2}} {{Q4}} | {{Q3}} {{Q4}}</t>
  </si>
  <si>
    <t>Q1: Mín 10;Máx 99; Step: 1
Q2: Mín 10;Máx 99; Step: 1
Q3: Mín 10;Máx 99; Step: 1
Q4: km, hm, dam, m</t>
  </si>
  <si>
    <t>Ordena las medidas comparando sus cifras de izquierda a derecha.</t>
  </si>
  <si>
    <t>{"id":"M3-MyM-2c-E-1","stimulus":"&lt;p&gt;Arraste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t>
  </si>
  <si>
    <t>Pedro puede llegar a una tienda de electrónica por las tres siguientes rutas. Ordénalas de mayor a menor distancia.
Pasando junto a la panadería: {{Q1}} km.
Pasando junto al hospital: {{Q2}} km.
Pasando junto al restaurante: {{Q3}} km.</t>
  </si>
  <si>
    <t>Pedro puede llegar a la tienda de electrónica, por las tres siguientes rutas. Ordénalas de mayor a menor.
Pasando junto a la panadería: {{Q1}} km.
Pasando junto al hospital: {{Q2}} km.
Pasando junto al restaurante: {{Q3}} km.</t>
  </si>
  <si>
    <t>Q1: Mín 1; Máx 20; Step: 1
Q2: Mín 1; Máx 20; Step: 1
Q3: Mín 1; Máx 20; Step: 1</t>
  </si>
  <si>
    <t>Ordena las rutas comparando sus cifras de izquierda a derecha.</t>
  </si>
  <si>
    <t>&lt;p&gt;Como las rutas están expresadas en la misma unidad, compara sus cifras empezando por la izquierda.&lt;/p&gt;</t>
  </si>
  <si>
    <t>{"id":"M3-MyM-2c-A-1","stimulus":"&lt;p&gt;Pedro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t>
  </si>
  <si>
    <t xml:space="preserve">Para llegar a las tres últimas ciudades que ha visitado, Manuela ha recorrido desde su casa estos kilómetros. Ordena las distancias de menor a mayor.
{{Q1}} km
{{Q2}} km
{{Q3}} km </t>
  </si>
  <si>
    <t xml:space="preserve">Analía registra en su libreta los kilómetros, que recorre, cada vez que visita una ciudad. Ordena estas mediciones de menor a mayor.
{{Q1}} km | {{Q2}} km | {{Q3}} km </t>
  </si>
  <si>
    <t xml:space="preserve">Q1: Mín 700; Máx 999; Step: 1
Q2: Mín 400; Máx 599; Step: 1
Q3: Mín 600; Máx 699; Step: 1
</t>
  </si>
  <si>
    <t>Ordena las distancias comparando sus cifras de izquierda a derecha.</t>
  </si>
  <si>
    <t>&lt;p&gt;Como las distancias están expresadas en la misma unidad, compara sus cifras empezando por la izquierda.&lt;/p&gt;</t>
  </si>
  <si>
    <t>{"id":"M3-MyM-2c-A-2","stimulus":"&lt;p&gt;Para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t>
  </si>
  <si>
    <t>Jacinto tiene que poner los cables de la electricidad en tres hogares. Ordena de mayor a menor las longitudes del cableado.
{{Q1}} m
{{Q2}} m
{{Q3}} m</t>
  </si>
  <si>
    <t>Jacinto recorre distintas ciudades que están a {{Q1}} km, {{Q2}} km y {{Q3}} km de Madrid. Ordena estas distancias de mayor a la menor.</t>
  </si>
  <si>
    <t xml:space="preserve">Q1-Q3= Min= 100; Max=300; Step: 1
</t>
  </si>
  <si>
    <t>Ordena las longitudes comparando sus cifras de izquierda a derecha.</t>
  </si>
  <si>
    <t>&lt;p&gt;Como las longitudes están expresadas en la misma unidad, compara sus cifras empezando por la izquierda.&lt;/p&gt;</t>
  </si>
  <si>
    <t>{"id":"M3-MyM-2c-A-3","stimulus":"&lt;p&gt;Leandro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t>
  </si>
  <si>
    <t>Estas son las alturas de unos edificios diseñados por un arquitecto. Ordénalas de menor a mayor.
{{Q1}} dam
{{Q2}} dam
{{Q3}} dam</t>
  </si>
  <si>
    <t>El arquitecto dibuja los planos de los edificios que construye. Se ven las medidas {{Q1}} dam, {{Q2}} dam y {{Q3}} dam.
Ordena estas medidas de menor a mayor.</t>
  </si>
  <si>
    <t>Q1: Mín 1; Máx 9; Step: 1
Q2: Mín 1; Máx 9; Step: 1
Q3: Mín 1; Máx 9; Step: 1</t>
  </si>
  <si>
    <t>Ordena las alturas comparando sus cifras de izquierda a derecha.</t>
  </si>
  <si>
    <t>&lt;p&gt;Como las alturas están expresadas en la misma unidad, compara sus cifras empezando por la izquierda.&lt;/p&gt;</t>
  </si>
  <si>
    <t>{"id":"M3-MyM-2c-A-4","stimulus":"&lt;p&gt;Estas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t>
  </si>
  <si>
    <t>Patricia quiere participar en la carrera más larga de entre las tres siguientes. Ordénalas de mayor a menor.
Carrera por la ciudad: {{Q1}} hm
Carrera por el campo: {{Q2}} hm
Carrera junto a la playa: {{Q3}} hm</t>
  </si>
  <si>
    <t xml:space="preserve">Se midió el largo en diferentes campos, para fraccionarlos. Algunos de {{Q1}} hm, otros de {{Q2}} hm y de {{Q3}} hm. Ordena estas medidas de mayor a menor. </t>
  </si>
  <si>
    <t>{"id":"M3-MyM-2c-A-5","stimulus":"&lt;p&gt;Patrícia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t>
  </si>
  <si>
    <t>M3-MyM-4a</t>
  </si>
  <si>
    <t>Suma y resta unidades de longitud dadas en forma simple (números de entre 1 y 3 cifras)</t>
  </si>
  <si>
    <t>Selecciona el resultado de cada operación.
{{Q1}} {{Q11}} + {{Q2}} {{Q11}} = {{A1}}* | {{A2}} | {{A3}} {{Q11}}
{{T1}} {{Q12}} − {{Q3}} {{Q12}} = {{A4}}* | {{A5}} | {{A6}} {{Q12}}</t>
  </si>
  <si>
    <t>Q1-Q2: Mín 100;Máx 999; Step: 1
Q3-Q4: Mín 100;Máx 500; Step: 1
Q5-Q6: Mín = 10; Máx = 50; Step = 1
Q7-Q8: Mín = 10; Máx = 50; Step = 10
Q11-Q12: "km", "hm", "dam", "m", "dm", "cm", "mm"</t>
  </si>
  <si>
    <t>A1 = {{Q1}} + {{Q2}}
A2 = {{Q1}} + {{Q2}} - {{Q5}}
A3 = {{Q1}} + {{Q2}} + {{Q7}}
T1 = {{Q3}} + {{Q4}}
A4 = {{Q4}}
A5 = {{Q4}} + {{Q6}}
A6 = {{Q4}} + {{Q8}}</t>
  </si>
  <si>
    <t>&lt;p&gt;Para realizar sumas y restas con unidades de longitud, todas las medidas tienen que estar expresadas en la misma unidad.&lt;/p&gt;</t>
  </si>
  <si>
    <t>{"id":"M3-MyM-4a-I-1","stimulus":"&lt;p&gt;Selecione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t>
  </si>
  <si>
    <t>Selecciona el resultado de cada operacion.
{{T1}} {{Q12}} − {{Q3}} {{Q12}} = {{A4}}* | {{A5}} | {{A6}} {{Q12}}
{{Q1}} {{Q11}} + {{Q2}} {{Q11}} = {{A1}}* | {{A2}} | {{A3}} {{Q11}}</t>
  </si>
  <si>
    <t>A1 = {{Q1}} + {{Q2}}
A2 = {{Q1}} + {{Q2}} + {{Q5}}
A3 = {{Q1}} + {{Q2}} + {{Q7}}
T1 = {{Q3}} + {{Q4}}
A4 = {{Q4}}
A5 = {{Q4}}+{{Q6}}
A6 = {{Q4}}+{{Q8}}</t>
  </si>
  <si>
    <t>{"id":"M3-MyM-4a-I-2","stimulus":"&lt;p&gt;Selecione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t>
  </si>
  <si>
    <t>Realiza la siguiente suma.
{{Q1}} {{Q11}} + {{Q2}} {{Q11}} = {{A1}} {{Q11}}</t>
  </si>
  <si>
    <t>Q1: Mín 1;Máx 999; Step: 1
Q2: Mín 1;Máx 999; Step: 1
Q11: "km", "hm", "dam", "m", "dm", "cm", "mm"</t>
  </si>
  <si>
    <t>A1 = {{Q1}} + {{Q2}}</t>
  </si>
  <si>
    <t>&lt;p&gt;Para realizar sumas con unidades de longitud, todas las medidas tienen que estar expresadas en la misma unidad.&lt;/p&gt;</t>
  </si>
  <si>
    <t>&lt;p&gt;Para realizar sumas on unidades de longitud, todas las medidas tienen que estar expresadas en la misma unidad.&lt;/p&gt;</t>
  </si>
  <si>
    <t>{"id":"M3-MyM-4a-E-1","stimulus":"&lt;p&gt;Calcule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t>
  </si>
  <si>
    <t>Realiza la siguiente resta.
{{T1}} {{Q12}} − {{Q3}} {{Q12}} = {{A2}} {{Q12}}</t>
  </si>
  <si>
    <t>Q3: Mín 100;Máx 800; Step: 1
Q4: Mín 100;Máx 800; Step: 1
Q12: "km", "hm", "dam", "m", "dm", "cm", "mm"</t>
  </si>
  <si>
    <t>T1 = {{Q3}} + {{Q4}}
A2 = {{Q4}}</t>
  </si>
  <si>
    <t>&lt;p&gt;Para realizar restas con unidades de longitud, todas las medidas tienen que estar expresadas en la misma unidad.&lt;/p&gt;</t>
  </si>
  <si>
    <t>{"id":"M3-MyM-4a-E-2","stimulus":"&lt;p&gt;Calcule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t>
  </si>
  <si>
    <t>Noah tiene que pintar la valla de una granja que mide &lt;span class=\"no-break\"&gt;{{T1}} dam&lt;/span&gt; de longitud. Si lleva pintados &lt;span class=\"no-break\"&gt;{{Q1}} dam,&lt;/span&gt; ¿cuánto le queda por pintar?
Le quedan &lt;span class=\"no-break\"&gt;{{A1}} dam.&lt;/span&gt;</t>
  </si>
  <si>
    <t>Q1= Min = 2; Max = 20; Step = 1
Q2= Min = 2; Max = 20; Step = 1</t>
  </si>
  <si>
    <t>T1 = {{Q1}}+{{Q2}}
A1 = {{Q2}}</t>
  </si>
  <si>
    <t>{"id":"M3-MyM-4a-A-1","stimulus":"&lt;p&gt;No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t>
  </si>
  <si>
    <t>Durante un desfile de carnaval, una comparsa ha andado &lt;span class=\"no-break\"&gt;{{Q2}} dam.&lt;/span&gt; Si el recorrido completo del desfile es de &lt;span class=\"no-break\"&gt;{{T1}} dam,&lt;/span&gt; ¿cuánto les falta para terminarlo?
Les quedan &lt;span class=\"no-break\"&gt;{{A1}} dam&lt;/span&gt; de recorrido.</t>
  </si>
  <si>
    <t xml:space="preserve">
Q1= Min = 110; Max = 250; Step = 10
Q2= Min = 10; Max = 100; Step = 1</t>
  </si>
  <si>
    <t>T1 = {{Q2}}+{{Q1}}
A1 = {{Q1}}</t>
  </si>
  <si>
    <t>{"id":"M3-MyM-4a-A-2","stimulus":"&lt;p&gt;Durante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t>
  </si>
  <si>
    <t>Para poner electricidad en un pueblo se han necesitado &lt;span class=\"no-break\"&gt;{{Q1}} hm&lt;/span&gt; de cable, mientras que el pueblo vecino ha utilizado &lt;span class=\"no-break\"&gt;{{Q2}} hm.&lt;/span&gt; ¿Cuánto cable se ha usado para alumbrar a ambos pueblos?
Se han usado &lt;span class=\"no-break\"&gt;{{A1}} hm&lt;/span&gt; de cable.</t>
  </si>
  <si>
    <t>Q1= Min = 10; Max = 90; Step = 1
Q2= Min = 10; Max = 90; Step = 1</t>
  </si>
  <si>
    <t>{"id":"M3-MyM-4a-A-3","stimulus":"&lt;p&gt;Para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t>
  </si>
  <si>
    <t>M3-MyM-4b</t>
  </si>
  <si>
    <t>Multiplica unidades de longitud dadas en forma simple (un factor de entre 2 y 3 cifras, el otro de 1)</t>
  </si>
  <si>
    <t>Arrastra el resultado y la unidad correctos de la siguiente multiplicación.
{{Q1}} {{Q11}} × {{Q2}} = {{A1}} {{A11}}</t>
  </si>
  <si>
    <t>Q1: Mín: 10;Máx: 999; Step: 1
Q2: Mín: 1;Máx: 9; Step: 1
Q4: Mín: 1;Máx: 9; Step: 1
Q11: "km", "hm", "dam", "m", "dm", "cm", "mm"
Q33: "km", "hm", "dam", "m", "dm", "cm", "mm"
Q44: "km", "hm", "dam", "m", "dm", "cm", "mm"
(uniques: true)</t>
  </si>
  <si>
    <t xml:space="preserve">
A1 = {{Q1}}*{{Q2}}
A11 = {{Q11}}
Distractores:
A3 = {{Q1}}+{{Q2}}
A5 = {{Q1}}*{{Q2}}+{{Q4}}
A6 = {{Q1}}*{{Q4}}
A33 = {{Q33}}
A44 = {{Q44}}</t>
  </si>
  <si>
    <t>Realiza la multiplicación y expresa el resultado en la unidad de longitud dada.</t>
  </si>
  <si>
    <t>&lt;p&gt;Para multiplicar una medida de longitud por un número, realiza la operación y expresa el resultado en esa misma unidad.&lt;/p&gt;</t>
  </si>
  <si>
    <t>{"id":"M3-MyM-4b-I-1","stimulus":"&lt;p&gt;Arraste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t>
  </si>
  <si>
    <t>Realiza la siguiente multiplicación.
{{Q1}} {{Q11}} × {{Q2}} = {{A1}} {{Q11}}</t>
  </si>
  <si>
    <t>Q1: Mín: 10;Máx: 999; Step: 1
Q2: Mín: 1;Máx: 9; Step: 1
Q11: "km", "hm", "dam", "m", "dm", "cm", "mm"</t>
  </si>
  <si>
    <t>Realiza la multiplicación y comprueba que el resultado esté expresado en la unidad de longitud dada.</t>
  </si>
  <si>
    <t>&lt;p&gt;Para multiplicar una medida de longitud por un número, realiza la operación y expresa el resultado en esa misma unidad.&lt;/p&gt;
(No aplica T.individual)</t>
  </si>
  <si>
    <t>{"id":"M3-MyM-4b-E-1","stimulus":"&lt;p&gt;Calcule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t>
  </si>
  <si>
    <t>Un caracol recorre &lt;span class=\"no-break\"&gt;{{Q1}} m&lt;/span&gt; al día. En {{Q2}} días, ¿cuántos metros habrá recorrido?
El caracol habrá recorrido &lt;span class=\"no-break\"&gt;{{A1}} m.&lt;/span&gt;</t>
  </si>
  <si>
    <r>
      <rPr>
        <rFont val="Calibri"/>
        <color rgb="FF000000"/>
        <sz val="12.0"/>
      </rPr>
      <t>Q1: Mín:</t>
    </r>
    <r>
      <rPr>
        <rFont val="Calibri"/>
        <color rgb="FF000000"/>
        <sz val="12.0"/>
      </rPr>
      <t xml:space="preserve"> 10</t>
    </r>
    <r>
      <rPr>
        <rFont val="Calibri"/>
        <color rgb="FF000000"/>
        <sz val="12.0"/>
      </rPr>
      <t xml:space="preserve">;Máx: </t>
    </r>
    <r>
      <rPr>
        <rFont val="Calibri"/>
        <color rgb="FF000000"/>
        <sz val="12.0"/>
      </rPr>
      <t>24</t>
    </r>
    <r>
      <rPr>
        <rFont val="Calibri"/>
        <color rgb="FF000000"/>
        <sz val="12.0"/>
      </rPr>
      <t xml:space="preserve">; </t>
    </r>
    <r>
      <rPr>
        <rFont val="Calibri"/>
        <color rgb="FF000000"/>
        <sz val="12.0"/>
      </rPr>
      <t>Step: 1
Q2: Mín: 2;Máx: 9;Step: 1</t>
    </r>
  </si>
  <si>
    <t>Multiplica los metros que recorre el caracol en un día por el número de días.</t>
  </si>
  <si>
    <t>&lt;p&gt;Para conocer la distancia que recorrerá el caracol, multiplica {{Q1}} por {{Q2}} y expresa el producto en metros.&lt;/p&gt;</t>
  </si>
  <si>
    <t>{"id":"M3-MyM-4b-A-1","stimulus":"&lt;p&gt;Um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t>
  </si>
  <si>
    <t>Cada piso de un edificio mide &lt;span class=\"no-break\"&gt;{{Q1}} cm&lt;/span&gt; de altura. ¿A cuántos centímetros de la calle se encuentra el techo del {{Q2}}.º piso?
El techo del {{Q2}}.º piso está a &lt;span class=\"no-break\"&gt;{{A1}} cm&lt;/span&gt; de la calle.</t>
  </si>
  <si>
    <t>Q1: Mín: 280; Máx: 350; Step: 1
Q2: Mín: 2; Máx: 9; Step: 1</t>
  </si>
  <si>
    <t>Multiplica los centímetros de altura de un piso por el número de pisos.</t>
  </si>
  <si>
    <t>&lt;p&gt;Para conocer a qué altura se encuentra el techo del {{Q2}}.º piso, multiplica {{Q1}} por {{Q2}} y expresa el producto en centímetros.&lt;/p&gt;</t>
  </si>
  <si>
    <t>{"id":"M3-MyM-4b-A-2","stimulus":"&lt;p&gt;Cada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t>
  </si>
  <si>
    <t>Un botánico ha comprobado que un árbol crece &lt;span class=\"no-break\"&gt;{{Q1}} dm&lt;/span&gt; al año. ¿Cuántos decímetros crecerá el árbol al cabo de {{Q2}} años?
El árbol crecerá {{A1}} dm.</t>
  </si>
  <si>
    <t>Q1: Mín 10; Máx 50; Step: 1
Q2: Mín 2; Máx 9; Step: 1</t>
  </si>
  <si>
    <t>Multiplica los decímetros que crece el árbol al año por el número de años.</t>
  </si>
  <si>
    <t>&lt;p&gt;Para conocer cuánto crecerá el árbol en {{Q2}} años, multiplica {{Q1}} por {{Q2}} y expresa el producto en decímetros.&lt;/p&gt;</t>
  </si>
  <si>
    <t>{"id":"M3-MyM-4b-A-3","stimulus":"&lt;p&gt;Um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t>
  </si>
  <si>
    <t>Una empresa utiliza {{Q1}} m de hilo de lana para tejer un par de calcetines. ¿Cuántos metros necesitará para coser {{Q2}} pares de calcetines?
Necesitará {{A1}} m de lana.</t>
  </si>
  <si>
    <t>Q1: Mín: 400; Máx: 500; Step: 1
Q2: Mín: 2; Máx: 9; Step: 1</t>
  </si>
  <si>
    <t>Multiplica los metros de lana para un par de calcetines por el número de calcetines.</t>
  </si>
  <si>
    <t>&lt;p&gt;Para conocer la lana necesaria, multiplica {{Q1}} por {{Q2}} y expresa el producto en metros.&lt;/p&gt;</t>
  </si>
  <si>
    <t>{"id":"M3-MyM-4b-A-4","stimulus":"&lt;p&gt;Uma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t>
  </si>
  <si>
    <t>En una fábrica utilizan {{Q1}} cm de cinta adhesiva para empaquetar una caja. Si han empaquetado {{Q2}} cajas, ¿cuántos centímetros de cinta adhesiva se han utilizado?</t>
  </si>
  <si>
    <r>
      <rPr>
        <rFont val="Calibri"/>
        <color theme="1"/>
        <sz val="12.0"/>
      </rPr>
      <t xml:space="preserve">Q1: Mín: 10; Máx: </t>
    </r>
    <r>
      <rPr>
        <rFont val="Calibri"/>
        <color theme="1"/>
        <sz val="12.0"/>
      </rPr>
      <t>500</t>
    </r>
    <r>
      <rPr>
        <rFont val="Calibri"/>
        <color theme="1"/>
        <sz val="12.0"/>
      </rPr>
      <t>; Step: 1
Q2: Mín: 2; Máx: 9;Step: 1</t>
    </r>
  </si>
  <si>
    <t>Multiplica los centímetros de cinta adhesiva para una caja por el número de cajas.</t>
  </si>
  <si>
    <t>&lt;p&gt;Para conocer cuánta cinta adhesiva se ha necesitado, multiplica {{Q1}} por {{Q2}} y expresa el producto en centímetros.&lt;/p&gt;</t>
  </si>
  <si>
    <t>{"id":"M3-MyM-4b-A-5","stimulus":"&lt;p&gt;Em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t>
  </si>
  <si>
    <t>M3-MyM-5a</t>
  </si>
  <si>
    <t>Reconoce el litro, decilitro y centilitro como unidades para medir la capacidad de recipientes (máx 5 litros, sin decimales)</t>
  </si>
  <si>
    <t>Selecciona la afirmacion correcta.
Una botella tiene una capacidad de 50 cl.*
Un vaso tiene una capacidad de 20 cl.*
Una bañera tiene una capacidad de 100 l.*
Una garrafa tiene una capacidad de 20 l.*
Una botella tiene una capacidad de {{Q1}} cl.
Un vaso tiene una capacidad de {{Q3}} l.
Una bañera tiene una capacidad de {{Q5}} dl.
Una garrafa tiene una capacidad de {{Q7}} cl.
(Se ven 3, 1 correctas)</t>
  </si>
  <si>
    <r>
      <rPr>
        <rFont val="Calibri"/>
        <color rgb="FF000000"/>
        <sz val="12.0"/>
      </rPr>
      <t xml:space="preserve">Selecciona la afirmacion correcta.
A1: Una botella tiene una capacidad de 50 cl.*
A2: Un vaso tiene una capacidad de 20 cl.*
A3: Una bañera tiene una capacidad de 200 l.*
A4: Una garrafa tiene una capacidad de 20 l.*
A5: Una botella tiene una capacidad de {{Q1}} </t>
    </r>
    <r>
      <rPr>
        <rFont val="Calibri"/>
        <color rgb="FF000000"/>
        <sz val="12.0"/>
      </rPr>
      <t>cl</t>
    </r>
    <r>
      <rPr>
        <rFont val="Calibri"/>
        <color rgb="FF000000"/>
        <sz val="12.0"/>
      </rPr>
      <t xml:space="preserve">.
A6: Un vaso tiene una capacidad de {{Q3}} </t>
    </r>
    <r>
      <rPr>
        <rFont val="Calibri"/>
        <color rgb="FF000000"/>
        <sz val="12.0"/>
      </rPr>
      <t>l</t>
    </r>
    <r>
      <rPr>
        <rFont val="Calibri"/>
        <color rgb="FF000000"/>
        <sz val="12.0"/>
      </rPr>
      <t xml:space="preserve">.
A7: Una bañera tiene una capacidad de {{Q5}} </t>
    </r>
    <r>
      <rPr>
        <rFont val="Calibri"/>
        <color rgb="FF000000"/>
        <sz val="12.0"/>
      </rPr>
      <t>cl</t>
    </r>
    <r>
      <rPr>
        <rFont val="Calibri"/>
        <color rgb="FF000000"/>
        <sz val="12.0"/>
      </rPr>
      <t xml:space="preserve">.
A8: Una garrafa tiene una capacidad de {{Q7}} </t>
    </r>
    <r>
      <rPr>
        <rFont val="Calibri"/>
        <color rgb="FF000000"/>
        <sz val="12.0"/>
      </rPr>
      <t>cl.</t>
    </r>
    <r>
      <rPr>
        <rFont val="Calibri"/>
        <color rgb="FF000000"/>
        <sz val="12.0"/>
      </rPr>
      <t xml:space="preserve">
(Se ven 3, 1 correctas)</t>
    </r>
  </si>
  <si>
    <t>Q1: Mín = 1; Máx = 9; Step = 1
Q3: Mín = 1; Máx = 30; Step = 1
Q5: Mín = 1; Máx = 90; Step = 1
Q7: Mín = 1; Máx = 90; Step = 1</t>
  </si>
  <si>
    <t>&lt;p&gt;El litro es la unidad principal de medida de capacidad.&lt;/p&gt;&lt;p&gt;1 l = 10 dl = 100 cl&lt;/p&gt;</t>
  </si>
  <si>
    <t>&lt;p&gt;El litro es la unidad principal de medida de capacidad.&lt;/p&gt;&lt;p&gt;1 l = 10 dl = 100 cl&lt;/p&gt;
- Si falla A5
&lt;p&gt;La capacidad de una botella suele estar entre los 30 cl y 1.5 l.&lt;/p&gt;
- Si falla A6
&lt;p&gt;La capacidad de un vaso suele ser de unos 20 cl.&lt;/p&gt;
- Si falla A7
&lt;p&gt;La capacidad de una bañera suele ser de entre 100 l y 150 l.&lt;/p&gt;
-Si falla A8
&lt;p&gt;La capacidad de una garrafa suele estar entre los 5 l y los 25 l.&lt;/p&gt;</t>
  </si>
  <si>
    <t>{"id":"M3-MyM-5a-I-1","stimulus":"&lt;p&gt;Selecione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t>
  </si>
  <si>
    <t>Escribe, en su forma abreviada, en cuál de estas unidades de capacidad se expresan mejor las siguientes medidas: litros, decilitros o centilitros.
El depósito de un coche tiene una capacidad de {{Q1}} {{A1}}.
Una taza tiene una capacidad de {{Q2}} {{A2}}.
Un bote de gel hidroalcohólico de bolsillo tiene una capacidad de unos {{Q3}} {{A3}}.</t>
  </si>
  <si>
    <t>Q1= Mín = 40; Máx = 70; Step = 1.
Q2= Mín = 2; Máx = 3; Step = 1
Q3= Mín = 5; Máx = 10; Step = 1</t>
  </si>
  <si>
    <t>A1 = "l"
A2 = "dl"
A3 = "cl"</t>
  </si>
  <si>
    <t>&lt;p&gt;El litro es la unidad principal de medida de capacidad.&lt;/p&gt;&lt;p&gt;1 l = 10 dl = 100 cl&lt;/p&gt;
-Si falla A1
&lt;p&gt;La capacidad del depósito de un coche suele estar entre los 40 y los 120 l.&lt;/p&gt;
-Si falla A2
&lt;p&gt;La capacidad de una taza suele ser de 2 cl.&lt;/p&gt;
-Si falla A3
&lt;p&gt;La capacidad de un gel hidroalcohólico de bolsillo suele estar entre los 3 y los 10 ml.&lt;/p&gt;</t>
  </si>
  <si>
    <t>{"id":"M3-MyM-5a-E-1","stimulus":"&lt;p&gt;Escreva,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t>
  </si>
  <si>
    <t>Escribe, en su forma abreviada, en cuál de estas unidades de capacidad se expresan mejor las siguientes medidas: litros, decilitros o centilitros.
La capacidad de un tarro de mermelada es de {{Q1}} {{A1}}.
Es recomendable beber alrededor de {{Q2}} {{A2}} de agua al día.
Un brik tiene una capacidad de {{Q3}} {{A3}}.</t>
  </si>
  <si>
    <t>Q1= Mín = 40; Máx = 50; Step = 1
Q2= List = 2, 3
Q3= Mín = 9.5; Máx = 10; Step = 0.1</t>
  </si>
  <si>
    <t>A1 = "cl"
A2 = "l"
A3 = "dl"</t>
  </si>
  <si>
    <t>&lt;p&gt;El litro es la unidad principal de medida de capacidad.&lt;/p&gt;&lt;p&gt;1 l = 10 dl = 100 cl&lt;/p&gt;
-Si falla A1
&lt;p&gt;La capacidad de un tarro de mermelada suele estar entre los 40 y los 50 cl.&lt;/p&gt;
-Si falla A2
&lt;p&gt;Se recomienda beber entre 2 y 3 l de agua al día.&lt;/p&gt;
-Si falla A3
&lt;p&gt;La capacidad de un brik suele ser de 10 dl.&lt;/p&gt;</t>
  </si>
  <si>
    <t>{"id":"M3-MyM-5a-E-2","stimulus":"&lt;p&gt;Escreva,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t>
  </si>
  <si>
    <t>Escribe, en su forma abreviada, en cuál de estas unidades de capacidad se expresan mejor las siguientes medidas: litros, decilitros o centilitros.
Una cantimplora tiene una capacidad de {{Q1}} {{A1}}.
Una garrafa tiene una capacidad de {{Q2}} {{A2}}.
Una lata de refresco tiene una capacidad de {{Q3}} {{A3}}.</t>
  </si>
  <si>
    <t>Q1= List = 4, 5, 6, 7
Q2= List = 2, 3, 4, 5
Q3= Mín = 25; Máx = 35; Step = 1</t>
  </si>
  <si>
    <t>A1 = "dl"
A2 = "l"
A3 = "cl"</t>
  </si>
  <si>
    <t>&lt;p&gt;El litro es la unidad principal de medida de capacidad.&lt;/p&gt;&lt;p&gt;1 l = 10 dl = 100 cl&lt;/p&gt;
-Si falla A1
&lt;p&gt;La capacidad de una cantimplora suele estar entre los 4 y 7 dl.&lt;/p&gt;
-Si falla A2
&lt;p&gt;La capacidad de una garrafa suele estar entre los 2 y los 5 l.&lt;/p&gt;
-Si falla A3
&lt;p&gt;La capacidad de una lata de refresco suele ser de unos 25 cl.&lt;/p&gt;</t>
  </si>
  <si>
    <t>{"id":"M3-MyM-5a-E-3","stimulus":"&lt;p&gt;Escreva,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t>
  </si>
  <si>
    <t>M3-MyM-5b</t>
  </si>
  <si>
    <t>Establece equivalencias entre el litro, decilitro y centilitro (de litros y decilitros a decilitros y centilitros, máx 200 litros, sin decimales)</t>
  </si>
  <si>
    <t>Arrastra los siguientes números para que las conversiones de unidades sean correctas.
{{A1}} l = {{A2}} dl = {{A3}} cl</t>
  </si>
  <si>
    <t>Q1: Mín 2;Máx 20; Step: 1
Q2: Mín 2;Máx 20; Step: 1
Q3: Mín 2;Máx 20; Step: 1</t>
  </si>
  <si>
    <t>A1 = {{Q1}}
A2 = {{Q1}}*10
A3 = {{Q1}}*100
Distractores
A4 = {{Q2}}*10
A5 = {{Q3}}*100</t>
  </si>
  <si>
    <t>&lt;p&gt;La equivalencia entre litros, decilitros y centilitros es la siguiente:&lt;/p&gt;&lt;p&gt;1 l = 10 dl = 100 cl&lt;/p&gt;</t>
  </si>
  <si>
    <t>&lt;p&gt;La equivalencia entre litros, decilitros y centilitros es la siguiente:&lt;/p&gt;&lt;p&gt;1 l = 10 dl = 100 cl&lt;/p&gt;
- Si falla A1
&lt;p&gt;Para calcular esta equivalencia hay que dividir los dl entre 10:&lt;/p&gt;&lt;p&gt;{{A1}} dl = {{A1}} : 10 = {{Q1}} l&lt;/p&gt;
- Si falla A2
&lt;p&gt;Para calcular esta equivalencia hay que multiplicar los litros por 10:&lt;/p&gt;&lt;p&gt;{{Q1}} l = {{Q1}} × 10 = {{A2}} dl&lt;/p&gt;
- Si falla A3
&lt;p&gt;Para calcular esta equivalencia hay que multiplicar los litros por 100:&lt;/p&gt;&lt;p&gt;{{Q1}} l = {{Q1}} × 100 = {{A3}} cl&lt;/p&gt;</t>
  </si>
  <si>
    <t>{"id":"M3-MyM-5b-I-1","stimulus":"&lt;p&gt;Arraste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t>
  </si>
  <si>
    <t>Calcula las siguientes conversiones.
{{Q1}} l = {{A1}} dl
{{Q2}} dl = {{A2}} cl</t>
  </si>
  <si>
    <t>Q1: Mín 10;Máx 200; Step: 1
Q2: Mín 10;Máx 200; Step: 1</t>
  </si>
  <si>
    <t>A1 = {{Q1}}*10
A2 = {{Q2}}*10</t>
  </si>
  <si>
    <t>&lt;p&gt;La equivalencia entre litros, decilitros y centilitros es la siguiente:&lt;/p&gt;&lt;p&gt;l = 10 dl = 100 cl&lt;/p&gt;</t>
  </si>
  <si>
    <t>&lt;p&gt;La equivalencia entre litros, decilitros y centilitros es la siguiente:&lt;/p&gt;&lt;p&gt;l = 10 dl = 100 cl&lt;/p&gt;
- Si falla A1
&lt;p&gt;Para calcular esta equivalencia hay que multiplicar los litros por 10:&lt;/p&gt;&lt;p&gt;{{Q1}} l = {{Q1}} × 10 = {{A1}} dl&lt;/p&gt;
-Si falla A2
&lt;p&gt;Para calcular esta equivalencia hay que multiplicar los dl por 10:&lt;/p&gt;&lt;p&gt;{{Q2}} dl = {{Q2}} × 10 = {{A2}} cl&lt;/p&gt;</t>
  </si>
  <si>
    <t>{"id":"M3-MyM-5b-E-1","stimulus":"&lt;p&gt;Calcule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t>
  </si>
  <si>
    <t>Calcula las siguientes conversiones.
{{Q3}} dl = {{A3}} cl
{{Q1}} l = {{A1}} dl</t>
  </si>
  <si>
    <t>Q3: Mín 10;Máx 200; Step: 1
Q1: Mín 10;Máx 200; Step: 1</t>
  </si>
  <si>
    <t>A3 = {{Q3}}*10
A1 = {{Q1}}*10</t>
  </si>
  <si>
    <t>&lt;p&gt;La equivalencia entre litros, decilitros y centilitros es la siguiente:&lt;/p&gt;&lt;p&gt;l = 10 dl = 100 cl&lt;/p&gt;
- Si falla A3
&lt;p&gt;Para calcular esta equivalencia hay que multiplicar los dl por 10:&lt;/p&gt;&lt;p&gt;{{Q3}} dl = {{Q3}} × 10 = {{A3}} cl&lt;/p&gt;
-Si falla A1
&lt;p&gt;Para calcular esta equivalencia hay que multiplicar los litros por 10:&lt;/p&gt;&lt;p&gt;{{Q1}} l = {{Q1}} × 10 = {{A1}} dl&lt;/p&gt;</t>
  </si>
  <si>
    <t>{"id":"M3-MyM-5b-E-2","stimulus":"&lt;p&gt;Calcule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t>
  </si>
  <si>
    <t>Calcula las siguientes conversiones.
{{Q2}} l = {{A2}} cl
{{Q3}} dl = {{A3}} cl</t>
  </si>
  <si>
    <t>Q2: Mín 10;Máx 200; Step: 1
Q3: Mín 10;Máx 200; Step: 1</t>
  </si>
  <si>
    <t>A2 = {{Q2}}*100
A3 = {{Q3}}*10</t>
  </si>
  <si>
    <t>&lt;p&gt;La equivalencia entre litros, decilitros y centilitros es la siguiente:&lt;/p&gt;&lt;p&gt;l = 10 dl = 100 cl&lt;/p&gt;
- Si falla A2
&lt;p&gt;Para calcular esta equivalencia hay que multiplicar los litros por 100:&lt;/p&gt;&lt;p&gt;{{Q2}} l = {{Q2}} × 100 = {{A2}} cl&lt;/p&gt;
-Si falla A3
&lt;p&gt;Para calcular esta equivalencia hay que multiplicar los dl por 10:&lt;/p&gt;&lt;p&gt;{{Q3}} dl = {{Q3}} × 10 = {{A3}} cl&lt;/p&gt;</t>
  </si>
  <si>
    <t>{"id":"M3-MyM-5b-E-3","stimulus":"&lt;p&gt;Calcule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t>
  </si>
  <si>
    <t>Una botella contiene {{Q1}} dl de agua. ¿A cuántos centilitros equivalen?
En la botella hay {{A1}} cl de agua.</t>
  </si>
  <si>
    <t>Q1: Mín: 5; Máx: 20; Step: 1</t>
  </si>
  <si>
    <t>¿Cuánta agua contiene la botella?
Contiene {{A2}} dl.
(cloze math)
{{A2}} = {{Q1}}</t>
  </si>
  <si>
    <t>¿Qué pide el enunciado?
Convertir los decilitros en centilitros.*
Convertir los decilitros en mililitros.
Convertir los decilitros en litros.
(single choice)</t>
  </si>
  <si>
    <t>Para hacer esta conversión, ¿qué equivalencia es correcta?
1 dl = 10 cl*
10 dl = 1 cl
1 dl = 100 cl
(single choice)</t>
  </si>
  <si>
    <t>Calcula, por tanto, cuántos centilitros hay en la botella.
{{Q1}} dl × 10 = {{A1}} cl
(cloze math)
A1 = {{Q1}}*10</t>
  </si>
  <si>
    <t>{"id":"M3-MyM-5b-A-1","seed":{"parameters":[{"name":"Q1","label":null,"min":5,"max":20,"step":1}],"uniques":true},"scaffolding":[{"id":"step-0","stimulus":"&lt;p&gt;Uma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t>
  </si>
  <si>
    <t>Sebastián ha llenado una jarra con {{Q1}} dl de agua. ¿A cuántos centilitros equivalen?
La jarra contiene {{A1}} cl de agua.</t>
  </si>
  <si>
    <t>Q1= Min=10; Max= 25; Step=1</t>
  </si>
  <si>
    <t>A1= {{Q1}}*10</t>
  </si>
  <si>
    <t>¿Qué cantidad de agua contiene la jarra que ha llenado Sebastián?
Contiene {{A2}} dl de agua.
#cloze math#
A2 = {{Q1}}</t>
  </si>
  <si>
    <t>¿Qué pide el enunciado?
Convertir los decilitros en centilitros. *
Convertir los decilitros en mililitros.
Convertir los decilitros en litros.
#single choice#</t>
  </si>
  <si>
    <t>Para hacer esta conversión, ¿cuál de estas equivalencias es correcta?
1 dl = 10 cl *
1 dl = 100 cl
10 dl = 10 cl 
#single choice#</t>
  </si>
  <si>
    <t>Calcula, por tanto, cuántos centilitros hay en la jarra de agua.
{{Q1}} dl × 10 = {{A1}} cl 
#cloze math#
A1 ={{Q1}}*10</t>
  </si>
  <si>
    <t>{"id":"M3-MyM-5b-A-2","seed":{"parameters":[{"name":"Q1","label":null,"min":10,"max":25,"step":1}],"uniques":true},"scaffolding":[{"id":"step-0","stimulus":"&lt;p&gt;Sebastião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t>
  </si>
  <si>
    <t>En el depósito de un camión cisterna de bomberos quedan &lt;span class=\"no-break\"&gt;{{Q1}} l&lt;/span&gt; de agua. ¿A cuántos centilitros equivalen?
Quedan &lt;span class=\"no-break\"&gt;{{A1}} cl&lt;/span&gt; de agua.</t>
  </si>
  <si>
    <t>Un camión cisterna de bomberos tiene una capacidad de &lt;span class=\"no-break\"&gt;{{Q1}} dl.&lt;/span&gt; ¿A cuántos l de capacidad equivalen?
La capacidad del camión es de &lt;span class=\"no-break\"&gt;{{A1}} l.&lt;/span&gt;</t>
  </si>
  <si>
    <t>Q1= Min=100; Max= 200; Step=1</t>
  </si>
  <si>
    <t>A1= {{Q1}}*100</t>
  </si>
  <si>
    <t>¿Cuántos litros de agua quedan en el camión cisterna?
Quedan {{A2}} l.
#cloze math#
A2 = {{Q1}}</t>
  </si>
  <si>
    <t>¿Qué pide el enunciado?
Convertir los litros en centilitros. *
Convertir los litros en mililitros.
Convertir los litros en decilitros.
#single choice#</t>
  </si>
  <si>
    <t>Para hacer esta conversión, ¿cuál de estas equivalencias es correcta?
1 l = 100 cl *
1 l = 10 cl
10 l = 100 cl 
#single choice#</t>
  </si>
  <si>
    <t>Calcula, por tanto, cuántos centilitros de agua quedan en el depósito.
{{Q1}} l × 100 = {{A1}} cl 
#cloze math#
A1 ={{Q1}}*100</t>
  </si>
  <si>
    <t>{"id":"M3-MyM-5b-A-3","seed":{"parameters":[{"name":"Q1","label":null,"min":100,"max":200,"step":1}],"uniques":true},"scaffolding":[{"id":"step-0","stimulus":"&lt;p&gt;Após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t>
  </si>
  <si>
    <t>M3-MyM-5c</t>
  </si>
  <si>
    <t>Ordena medidas de capacidad dadas en forma simple (máx 5 litros, sin decimales)</t>
  </si>
  <si>
    <t>Señala si las siguientes comparaciones son correctas o incorrectas.
{{Q1}} {{Q21}} &lt; {{Q2}} {{Q21}} *
{{Q3}} {{Q22}} &gt; {{Q4}} {{Q22}}*
{{Q5}} {{Q23}} &lt; {{Q6}} {{Q23}}*
{{Q7}} {{Q24}} &gt; {{Q8}} {{Q24}}
{{Q9}} {{Q25}} &lt; {{Q10}} {{Q25}}
{{Q11}} {{Q26}} &gt; {{Q12}} {{Q26}}
(2 Verdaderas y 1 Falsa)</t>
  </si>
  <si>
    <t>Q1: Mín = 1; Máx = 99; Step = 1
Q2: Mín = 100; Máx = 200; Step = 1
Q3: Mín = 220; Máx = 400; Step = 1
Q4: Mín = 201; Máx = 219; Step = 1
Q5: Mín = 1; Máx = 4 ; Step = 1
Q6: Mín = 5; Máx = 10; Step = 1
Q7: Mín = 100; Máx = 199; Step = 1
Q8: Mín = 200; Máx = 1000; Step = 1
Q9: Mín = 1000; Máx = 9999; Step = 1
Q10: Mín = 1;Máx = 999; Step = 1
Q11: Mín = 5; Máx = 10; Step = 1
Q12: Mín = 11; Máx = 50; Step = 1
Q21-Q26: l, dl, cl</t>
  </si>
  <si>
    <t>&lt;p&gt;Para comparar medidas de capacidad, tienen que estar todas expresadas en la misma unidad. Después, se comparan sus cifras empezando por la izquierda.&lt;/p&gt;
(No TE individual)</t>
  </si>
  <si>
    <t>{"id":"M3-MyM-5c-I-1","stimulus":"&lt;p&gt;Indique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t>
  </si>
  <si>
    <t>Ordena de mayor a menor los siguientes volúmenes.
{{T2}} l
{{T3}} dl
{{Q4}} cl</t>
  </si>
  <si>
    <t>Q2: Mín = 100; Máx = 400; Step = 100
Q3: Mín = 100; Máx = 499; Step = 10
Q4: Mín = 100; Máx = 499; Step = 1</t>
  </si>
  <si>
    <t>T2 = {{Q2}}/100
T3 = {{Q3}}/10</t>
  </si>
  <si>
    <t>¿Qué pide el enunciado?
Ordenar los volúmenes de mayor a menor.*
Ordenar los volúmenes de menor a mayor.
Seleccionar el volumen mayor.
[single choice]</t>
  </si>
  <si>
    <t>Para ordenar las distintas medidas, hay que expresarlas en la misma unidad. ¿Cuál de estas conversiones de unidades es correcta?
1 l = 10 dl = 100 cl*
1 dl = 10 l = 100 cl
100 l = 10 dl = 1 cl
(Single choice)</t>
  </si>
  <si>
    <t>Con ayuda de la igualdad anterior, convierte todas las cantidades a centilitros.
{{T2}} l = {{T2}} × 100 = {{A2}} cl
{{T3}} dl = {{T3}} × 10 = {{A3}} cl
[cloze with math]
T2 = {{Q2}}/100
T3 = {{Q3}}/10
A4 ={{Q2}}
A3 ={{Q3}}</t>
  </si>
  <si>
    <t>Con los resultados anteriores, ordena los volúmenes de mayor a menor.
{{T2}} l = {{Q2}} cl
{{T3}} dl = {{Q3}} cl
{{Q4}} cl
[order list]
T2 = {{Q2}}/100
T3 = {{Q3}}/10</t>
  </si>
  <si>
    <t>{"id":"M3-MyM-5c-E-1","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t>
  </si>
  <si>
    <t>Tres amigos tienen tres envases de agua con las siguientes capacidades. Ordénalas de mayor a menor.
{{T1}} l
{{T2}} dl
{{Q3}} cl</t>
  </si>
  <si>
    <t>Q1= Min = 100; Max = 500; Step = 100
Q2= Min = 100; Max = 500; Step = 10
Q3= Min = 100; Max = 500; Step = 1</t>
  </si>
  <si>
    <t>T1 = {{Q1}}/100
T2 = {{Q2}}/10</t>
  </si>
  <si>
    <t>¿Qué pide el enunciado?
Ordenar las capacidades de mayor a menor.*
Ordenar las capacidades de menor a mayor.
Seleccionar la mayor capacidad.
#single choice#</t>
  </si>
  <si>
    <t>Para ordenar las distintas medidas, hay que expresarlas en la misma unidad. ¿En qué tabla están las conversiones de unidades correctas?
Imagen M3-MyM-5c-1*
Imagen M3-MyM-5c-2
Imagen M3-MyM-5c-3
#Single choice#</t>
  </si>
  <si>
    <t>Con la ayuda de la anterior tabla de conversiones, convierte todas las cantidades a centilitros.
{{T1}} l × 100 = {{A1}} cl
{{T2}} dl × 10 = {{A2}} cl
{{Q3}} cl
#cloze with math#
T1 = {{Q1}}/100
T2 = {{Q2}}/10
A1 ={{Q1}}
A2 ={{Q2}}</t>
  </si>
  <si>
    <t>Con los resultados anteriores, ordena las capacidades de los recipientes de mayor a menor.
{{T1}} l = {{Q1}} cl
{{T2}} dl = {{Q2}} cl
{{Q3}} cl
#order list#
T1 = {{Q1}}/100
T2 = {{Q2}}/10</t>
  </si>
  <si>
    <t>{"id":"M3-MyM-5c-A-1","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t>
  </si>
  <si>
    <t>Victoria ha comprado tres floreros con las siguientes capacidades. Ordénalas de menor a mayor.
{{T1}} dl
{{Q2}} cl
{{T3}} l</t>
  </si>
  <si>
    <t>Q1: Mín = 100; Máx = 400; Step = 10
Q2: Mín = 100; Máx = 400; Step = 1
Q3: Mín = 100; Máx = 400; Step = 100</t>
  </si>
  <si>
    <t>T1 = {{Q1}}/10
T3 = {{Q3}}/100</t>
  </si>
  <si>
    <t>¿Qué pide el enunciado?
Ordenar el volumen de los floreros de menor a mayor.*
Ordenar el volumen de los floreros de mayor a menor.
Seleccionar el florero de menor volumen.
[single choice]</t>
  </si>
  <si>
    <t>Para ordenar las distintas medidas, hay que expresarlas en la misma unidad. ¿Cuál de estas conversiones de unidades es correcta?
1 dl = 10 l = 100 cl
1 l = 10 dl = 100 cl*
100 l = 10 dl = 1 cl
(Single choice)</t>
  </si>
  <si>
    <t>Con ayuda de la igualdad anterior, convierte todas las cantidades a centilitros.
{{T1}} dl = {{T1}} × 10 = {{A1}} cl
{{T3}} l = {{T3}} × 100 = {{A3}} cl
[cloze with math]
T1 = {{Q1}}/10
T3 = {{Q3}}/100
A1 = {{Q1}}
A3 = {{Q3}}</t>
  </si>
  <si>
    <t>Con los resultados anteriores, ordena el volumen de los floreros de menor a mayor.
{{T1}} dl = {{Q1}} cl
{{Q2}} cl
{{T3}} l = {{Q3}} cl
[order list]
T1 = {{Q1}}/10
T3 = {{Q3}}/100</t>
  </si>
  <si>
    <t>{"id":"M3-MyM-5c-A-2","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t>
  </si>
  <si>
    <t>Un bolígrafo verde contiene &lt;span class=\"no-break\"&gt;{{T1}} dl&lt;/span&gt; de tinta, mientras que uno negro, &lt;span class=\"no-break\"&gt;{{Q2}} cl.&lt;/span&gt; ¿Cuántos centilitros tiene el bolígrafo con más tinta?
El bolígrafo con más tinta es el de &lt;span class=\"no-break\"&gt;{{A1}} cl.&lt;/span&gt;</t>
  </si>
  <si>
    <t>Brenda tiene diferentes perfumes, en frascos con las siguientes capacidades. Ordenalas de menor a mayor.
{{Q1}} cl
{{Q2}} ml
{{Q3}} dl</t>
  </si>
  <si>
    <t>Q1: Mín = 30; Máx = 50; Step = 10
Q2: Mín = 30; Máx = 50; Step = 1</t>
  </si>
  <si>
    <t>T1 = {{Q1}}/10
A1 = math.max({{Q1}}, {{Q2}})</t>
  </si>
  <si>
    <t>¿Cuánta tinta contiene cada bolígrafo?
El bolígrafo verde contiene {{A2}} dl.
El bolígrafo negro contiene {{A3}} cl.
(cloze math)
A1 = {{Q1}}/10
A2 = {{Q2}}/10</t>
  </si>
  <si>
    <t>¿Qué pide el enunciado?
Indicar cuántos centilitros contiene el bolígrafo con mayor capacidad.*
Indicar cuántos centilitros contiene el bolígrafo con menor capacidad.
Indicar cuántos centilitros contienen los dos bolígrafos juntos.
[single choice]</t>
  </si>
  <si>
    <t>Para ordenar las distintas medidas, hay que expresarlas en la misma unidad. ¿Cuál de estas conversiones de unidades es correcta?
1 dl = 10 l = 100 cl
100 l = 10 dl = 1 cl
1 l = 10 dl = 100 cl*
(Single choice)</t>
  </si>
  <si>
    <t>Con ayuda de la igualdad anterior, calcula los centilitros que contiene el bolígrafo verde.
{{T1}} dl = {{T1}} × 10 = {{A2}} cl
[cloze with math]
T1 = {{Q1}}/10
A2 = Q1</t>
  </si>
  <si>
    <t>Selecciona, por tanto, cuál es el bolígrafo que contiene más tinta.
El bolígrafo verde con {{T3}} cl.*
El bolígrafo negro con {{T4}} cl.
(single choice) 
T3 = math.max({{Q1}}, {{Q2}})
T4 = math.min({{Q1}}, {{Q2}})</t>
  </si>
  <si>
    <t>{"id":"M3-MyM-5c-A-3","seed":{"parameters":[{"name":"Q1","label":null,"min":30,"max":50,"step":10},{"name":"Q2","label":null,"min":30,"max":50,"step":1}],"uniques":true},"scaffolding":[{"id":"step-0","stimulus":"&lt;p&gt;Uma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t>
  </si>
  <si>
    <t>M3-MyM-6a</t>
  </si>
  <si>
    <t>Utiliza el medio litro y cuarto de litro para medir capacidades, establece equivalencias, operaciones sencillas, etc.</t>
  </si>
  <si>
    <t>Indica cuáles de estas afirmaciones son correctas o incorrectas.
A1: El medio litro y el cuarto de litro son partes del litro.*
A2: Dos cuartos de litro son medio litro.*
A3: Dos medios litros son un litro.*
A4: Tres cuartos de litro son 75 cl.*
A5: Dos cuartos de litro son un litro.
A6: Medio litro son 500 cl.
A7: Tres cuartos de litro son un litro.
A8: Tres medios litros son un litro.
(se visualizan 3 opciones, 2 verdaderas)</t>
  </si>
  <si>
    <t>El medio litro y el cuarto de litro son partes del litro.</t>
  </si>
  <si>
    <t>&lt;p&gt;El medio litro y el cuarto de litro son partes del litro.&lt;/p&gt;&lt;p&gt;Medio litro = 50 cl&lt;/p&gt;&lt;p&gt;Un cuarto de litro = 25 cl&lt;/p&gt;
-Si falla A5
&lt;p&gt;Dos cuartos de litro equvalen a 50 cl, es decir, medio litro.&lt;/p&gt;
-Si falla A6
&lt;p&gt;Medio litro equivale a 50 cl.&lt;/p&gt;
-Si falla A7
&lt;p&gt;Tres cuartos de litro equivalen a 75 cl.&lt;/p&gt;
-Si falla A8
&lt;p&gt;Tres medios litros equivalen a 150 cl.&lt;/p&gt;</t>
  </si>
  <si>
    <t>{"id":"M3-MyM-6a-I-1","stimulus":"&lt;p&gt;Indique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t>
  </si>
  <si>
    <t>Calcula las siguientes conversiones.
{{Q1}} cuartos de litro son &lt;span class=\"no-break\"&gt;{{A1}} cl.&lt;/span&gt;
{{Q2}} medios litros son {{A2}} cuartos de litro.</t>
  </si>
  <si>
    <t>Calcula las siguientes conversiones.
Tres cuartos de litro son &lt;span class=\"no-break\"&gt;{{A1}} cl.&lt;/span&gt;
Dos cuartos de litro son &lt;span class=\"no-break\"&gt;{{A2}} cl.&lt;/span&gt;
Cuatro medio litros son &lt;span class=\"no-break\"&gt;{{A3}} cl.&lt;/span&gt;</t>
  </si>
  <si>
    <t>Q1 = 2, 3, 4, 5
Q2 = 8, 12, 16, 20</t>
  </si>
  <si>
    <t>A1 = {{Q1}}*25
A2 = {{Q2}}*2</t>
  </si>
  <si>
    <t>&lt;p&gt;El medio litro y el cuarto de litro son partes del litro.&lt;/p&gt;&lt;p&gt;Medio litro = 50 cl&lt;/p&gt;&lt;p&gt;Un cuarto de litro = 25 cl&lt;/p&gt;
-Si falla A1
&lt;p&gt;25 cl × {{Q1}} = {{A1}} cl&lt;/p&gt;
-Si falla A2
&lt;p&gt;{{Q2}} medios litros × 2 = {{A2}} cuartos de litro&lt;/p&gt;</t>
  </si>
  <si>
    <t>{"id":"M3-MyM-6a-E-1","stimulus":"&lt;p&gt;Calcule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t>
  </si>
  <si>
    <t>Calcula las siguientes conversiones.
{{Q1}} medios litros son &lt;span class=\"no-break\"&gt;{{A1}} cl.&lt;/span&gt;
{{Q2}} cuartos de litro son {{A2}} litros.</t>
  </si>
  <si>
    <t>A1 = {{Q1}}*50
A2 = {{Q2}}/4</t>
  </si>
  <si>
    <t>&lt;p&gt;El medio litro y el cuarto de litro son partes del litro.&lt;/p&gt;&lt;p&gt;Medio litro = 50 cl&lt;/p&gt;&lt;p&gt;Un cuarto de litro = 25 cl&lt;/p&gt;
-Si falla A1
&lt;p&gt;50 cl × {{Q1}} = {{A1}} cl&lt;/p&gt;
-Si falla A2
&lt;p&gt;{{Q2}} cuartos de litro : 4 = {{A2}} litros&lt;/p&gt;</t>
  </si>
  <si>
    <t>{"id":"M3-MyM-6a-E-2","stimulus":"&lt;p&gt;Calcule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t>
  </si>
  <si>
    <t>¿Cuántas botellas de medio litro se pueden llenar con {{Q1}} l de agua?
Se pueden llenar {{A1}} botellas de medio litro.</t>
  </si>
  <si>
    <r>
      <rPr>
        <rFont val="Calibri"/>
        <color theme="1"/>
        <sz val="12.0"/>
      </rPr>
      <t xml:space="preserve">Q1: Mín: </t>
    </r>
    <r>
      <rPr>
        <rFont val="Calibri"/>
        <color theme="1"/>
        <sz val="12.0"/>
      </rPr>
      <t>2</t>
    </r>
    <r>
      <rPr>
        <rFont val="Calibri"/>
        <color theme="1"/>
        <sz val="12.0"/>
      </rPr>
      <t>; Máx: 9; Step: 1</t>
    </r>
  </si>
  <si>
    <t>A1 = {{Q1}}*2</t>
  </si>
  <si>
    <t>El medio litro es parte del litro.</t>
  </si>
  <si>
    <t>&lt;p&gt;El medio litro es parte del litro. Como 1 l = 2 medios litros, entonces:&lt;/p&gt;&lt;p&gt;{{Q1}} l × 2 = {{A1}} medios litros&lt;/p&gt;</t>
  </si>
  <si>
    <t>{"id":"M3-MyM-6a-A-1","stimulus":"&lt;p&gt;Quantas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t>
  </si>
  <si>
    <t>Pilar utiliza un cuarto de litro para regar una planta. Si tiene {{Q1}} plantas, ¿cuántos centilitros de agua necesita para regar todas?
Necesita {{A1}} cl de agua.</t>
  </si>
  <si>
    <r>
      <rPr>
        <rFont val="Calibri"/>
        <color theme="1"/>
        <sz val="12.0"/>
      </rPr>
      <t xml:space="preserve">Q1: Mín: </t>
    </r>
    <r>
      <rPr>
        <rFont val="Calibri"/>
        <color theme="1"/>
        <sz val="12.0"/>
      </rPr>
      <t>2</t>
    </r>
    <r>
      <rPr>
        <rFont val="Calibri"/>
        <color theme="1"/>
        <sz val="12.0"/>
      </rPr>
      <t>; Máx: 9; Step: 1</t>
    </r>
  </si>
  <si>
    <t>A1 = {{Q1}}*25</t>
  </si>
  <si>
    <t>El cuarto de litro es parte del litro.</t>
  </si>
  <si>
    <t>&lt;p&gt;El cuarto de litro es parte del litro. Como 1 cuarto de litro = 25 cl, entonces:&lt;/p&gt;&lt;p&gt;25 cl × {{Q1}} = {{A1}} cl&lt;/p&gt;</t>
  </si>
  <si>
    <t>{"id":"M3-MyM-6a-A-2","stimulus":"&lt;p&gt;Pietra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t>
  </si>
  <si>
    <t>Rafa ha comprado {{Q1}} briks de medio litro de zumo de limón y {{Q2}} briks de cuarto de litro de zumo de naranja. ¿Cuántos litros de zumo ha comprado en total?
Ha comprado {{A1}} l.</t>
  </si>
  <si>
    <t>Q1: Mín: 2; Máx: 16; Step: 2
Q2: List = 4, 8, 12, 16</t>
  </si>
  <si>
    <r>
      <rPr>
        <rFont val="Calibri"/>
        <color theme="1"/>
        <sz val="12.0"/>
      </rPr>
      <t>A1 = {{Q1}}</t>
    </r>
    <r>
      <rPr>
        <rFont val="Calibri"/>
        <color theme="1"/>
        <sz val="12.0"/>
      </rPr>
      <t>/</t>
    </r>
    <r>
      <rPr>
        <rFont val="Calibri"/>
        <color theme="1"/>
        <sz val="12.0"/>
      </rPr>
      <t>2+{{Q2}}</t>
    </r>
    <r>
      <rPr>
        <rFont val="Calibri"/>
        <color theme="1"/>
        <sz val="12.0"/>
      </rPr>
      <t>/</t>
    </r>
    <r>
      <rPr>
        <rFont val="Calibri"/>
        <color theme="1"/>
        <sz val="12.0"/>
      </rPr>
      <t>4</t>
    </r>
  </si>
  <si>
    <t>&lt;p&gt;El medio litro y el cuarto de litro son partes del litro. Como 1 litro = 2 medios litros y 1 litro = 4 cuartos de litro, entonces:&lt;/p&gt;&lt;p&gt;{{Q1}} medios litros : 2 = {{T1}} l&lt;/p&gt;&lt;p&gt;{{Q2}} cuartos de litro : 4 = {{T2}} l&lt;/p&gt;&lt;p&gt;{{T1}} l + {{T2}} l = {{A1}} l&lt;/p&gt;</t>
  </si>
  <si>
    <t>T1 = {{Q1}}/2
T2 = {{Q2}}/4</t>
  </si>
  <si>
    <t>{"id":"M3-MyM-6a-A-3","stimulus":"&lt;p&gt;Rafael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t>
  </si>
  <si>
    <t>M3-MyM-8a</t>
  </si>
  <si>
    <t>Suma y resta medidas de capacidad dadas en forma simple (nºs de entre 2 y 3 unidades, sin decimales)</t>
  </si>
  <si>
    <t>Selecciona el resultado de esta suma.
{{Q1}} {{Q11}} + {{Q2}} {{Q11}} = ...
{{T1}} {{Q11}}*
{{T2}} {{Q11}}
{{T3}} {{Q11}}
{{T4}} {{Q11}}
{{T5}} {{Q11}}
Se ven 3</t>
  </si>
  <si>
    <t>Q1: Mín 100;Máx 999; Step: 1
Q2: Mín 100;Máx 999; Step: 1
Q3-Q4: Mín 1;Máx 99; Step: 1
Q5-Q6: Mín 10;Máx 90; Step: 10
Q11: "l", "dl", "cl"</t>
  </si>
  <si>
    <t>T1 = {{Q1}}+{{Q2}}
T2 = {{Q1}}+{{Q2}}+{{Q3}}
T3 = {{Q1}}+{{Q2}}-{{Q4}}
T4 = {{Q1}}+{{Q2}}+{{Q5}}
T5 = {{Q1}}+{{Q2}}-{{Q6}}</t>
  </si>
  <si>
    <t>Suma {{Q1}} y {{Q2}} porque están expresados en la misma unidad.</t>
  </si>
  <si>
    <t>&lt;p&gt;Para sumar unidades de capacidad, todas las medidas tienen que estar expresadas en la misma unidad.&lt;/p&gt;</t>
  </si>
  <si>
    <t>{"id":"M3-MyM-8a-I-1","stimulus":"&lt;p&gt;Selecione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t>
  </si>
  <si>
    <t>Selecciona el resultado de esta operación.
{{T0}} {{Q11}} − {{Q2}} {{Q11}} = ...
{{T1}} {{Q11}}*
{{T2}} {{Q11}}
{{T3}} {{Q11}}
{{T4}} {{Q11}}
{{T5}} {{Q11}}</t>
  </si>
  <si>
    <t>T0 = {{Q1}}+{{Q2}}
T1 = {{Q1}}
T2 = {{Q1}}+{{Q3}}
T3 = {{Q1}}-{{Q4}}
T4 = {{Q1}}+{{Q5}}
T5 = {{Q1}}-{{Q6}}</t>
  </si>
  <si>
    <t>Resta {{Q2}} a {{T0}} porque están expresados en la misma unidad.</t>
  </si>
  <si>
    <t>&lt;p&gt;Para restar unidades de capacidad, todas las medidas tienen que estar expresadas en la misma unidad.&lt;/p&gt;</t>
  </si>
  <si>
    <t>{"id":"M3-MyM-8a-I-2","stimulus":"&lt;p&gt;Selecione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t>
  </si>
  <si>
    <t>Calcula la siguiente suma.
{{Q1}} {{Q11}} + {{Q2}} {{Q11}} = {{A1}} {{Q11}}</t>
  </si>
  <si>
    <t>Realiza las siguientes operaciones para expresar los resultados en la unidad indicada.
{{Q1}} {{Q11}} + {{Q2}} {{Q11}} = {{A1}} {{Q11}}
{{T1}} {{Q12}} − {{Q3}} {{Q12}} = {{A2}} {{Q12}}</t>
  </si>
  <si>
    <t>Q1-Q2: Mín 10;Máx 999; Step: 1
Q11:  "l", "dl", "cl"</t>
  </si>
  <si>
    <t>Como la unidad de ambas medidas es la misma, solo hay que sumar.</t>
  </si>
  <si>
    <t>{"id":"M3-MyM-8a-E-1","stimulus":"&lt;p&gt;Calcule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t>
  </si>
  <si>
    <t>Calcula la siguiente resta.
{{T1}} {{Q12}} − {{Q3}} {{Q12}} = {{A1}} {{Q12}}</t>
  </si>
  <si>
    <t>Q3-Q4: Mín 10;Máx 500; Step: 1
Q12:  "l", "dl", "cl"</t>
  </si>
  <si>
    <t>T1 = {{Q3}} + {{Q4}}
A1 = {{Q4}}</t>
  </si>
  <si>
    <t>Como la unidad de ambas medidas es la misma, solo hay que restar.</t>
  </si>
  <si>
    <t>{"id":"M3-MyM-8a-E-2","stimulus":"&lt;p&gt;Calcule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t>
  </si>
  <si>
    <t>Para hacer un viaje, Hernán necesita &lt;span class=\"no-break\"&gt;{{T1}} l&lt;/span&gt; de gasolina, pero en el depósito de su coche solo hay &lt;span class=\"no-break\"&gt;{{Q2}} l.&lt;/span&gt; ¿Cuántos litros de combustible tiene que repostar?
Manuel tiene que repostar {{A1}} l.</t>
  </si>
  <si>
    <t>Q1= Min = 20; Max = 45; Step = 1
Q2= Min = 20; Max = 45; Step = 1</t>
  </si>
  <si>
    <t>T1 = {{Q1}}+{{Q2}}
A1 = {{Q1}}</t>
  </si>
  <si>
    <t>Para realizar restas de unidades de capacidad, todas las medidas tienen que estar expresadas en la misma unidad.</t>
  </si>
  <si>
    <t>&lt;p&gt;Para realizar restas de unidades de capacidad, todas las medidas tienen que estar expresadas en la misma unidad.&lt;/p&gt;&lt;p&gt;{{T1}} l − {{Q2}} l = {{Q1}} l&lt;/p&gt;</t>
  </si>
  <si>
    <t>{"id":"M3-MyM-8a-A-1","stimulus":"&lt;p&gt;Para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t>
  </si>
  <si>
    <t>Para una fiesta se ha preparado una bebida con &lt;span class=\"no-break\"&gt;{{Q1}} l&lt;/span&gt; de zumo de {{Q11}} y &lt;span class=\"no-break\"&gt;{{Q2}} l&lt;/span&gt; de zumo de {{Q22}}. ¿Cuantos litros de zumo lleva en total?
La bebida lleva {{A1}} l de zumo.</t>
  </si>
  <si>
    <t>Q1= Min = 1; Max = 9; Step = 1
Q2= Min = 1; Max = 5; Step = 1
Q11: "kiwi", "manzana", "naranja"
Q22: "piña", "mango", "pomelo"</t>
  </si>
  <si>
    <t>A1 = {{Q1}}+{Q2}}</t>
  </si>
  <si>
    <t>Para realizar sumas de unidades de capacidad, todas las medidas tienen que estar expresadas en la misma unidad.</t>
  </si>
  <si>
    <t>&lt;p&gt;Para realizar sumas de unidades de capacidad, todas las medidas tienen que estar expresadas en la misma unidad.&lt;/p&gt;&lt;p&gt;{{Q1}} l + {{Q2}} l = {{A1}} l&lt;/p&gt;</t>
  </si>
  <si>
    <t>{"id":"M3-MyM-8a-A-2","stimulus":"&lt;p&gt;Para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t>
  </si>
  <si>
    <t>Oscar ha preparado &lt;span class=\"no-break\"&gt;{{T1}} dl&lt;/span&gt; de sopa para la comida familiar. Entre todos tomaron &lt;span class=\"no-break\"&gt;{{Q2}} dl.&lt;/span&gt; ¿Cuánta sopa sobró?
Sobraron &lt;span class=\"no-break\"&gt;{{A1}} dl&lt;/span&gt; de sopa.</t>
  </si>
  <si>
    <t xml:space="preserve">
Q1= Min = 10; Max = 30; Step = 1
Q2= Min = 10; Max = 20; Step = 1</t>
  </si>
  <si>
    <r>
      <rPr>
        <rFont val="Calibri"/>
        <color theme="1"/>
        <sz val="12.0"/>
      </rPr>
      <t xml:space="preserve">T1 = {{Q1}}+{{Q2}}
A1 = </t>
    </r>
    <r>
      <rPr>
        <rFont val="Calibri"/>
        <color theme="1"/>
        <sz val="12.0"/>
      </rPr>
      <t>{{Q1}}</t>
    </r>
  </si>
  <si>
    <t>&lt;p&gt;Para realizar restas de unidades de capacidad, todas las medidas tienen que estar expresadas en la misma unidad.&lt;/p&gt;&lt;p&gt;{{T1}} dl − {{Q2}} dl = {{Q1}} dl&lt;/p&gt;</t>
  </si>
  <si>
    <t>{"id":"M3-MyM-8a-A-3","stimulus":"&lt;p&gt;Oscar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t>
  </si>
  <si>
    <t>M3-MyM-8b</t>
  </si>
  <si>
    <t>Multiplica y divide medidas de capacidad dadas en forma simple (nºs de entre 2 y 3 unidades, sin decimales)</t>
  </si>
  <si>
    <t>Señala cuál es el resultado de multiplicar {{Q1}} {{Q2}} por {{Q3}}. 
{{T1}} {{Q2}}*
{{T1}} {{Q4}}
{{T2}} {{Q2}}
{{T3}} {{Q2}}
{{T4}} {{Q2}}
{{T5}} {{Q2}}
Se ven 3</t>
  </si>
  <si>
    <t>Q1: Mín 50; Máx 999; Step: 1
Q3: Mín 2; Máx 9; Step: 1
Q5-Q6: Mín 1; Máx 50; Step: 1
Q2: ["l", "dl", "cl"]
Q4: ["l", "dl", "cl"]</t>
  </si>
  <si>
    <t>T1 = {{Q1}}*{{Q3}}
T2 = {{Q1}}*{{Q3}}-{{Q6}}
T3 = {{Q1}}*{{Q3}}+{{Q5}}
T4 = {{Q1}}*{{Q3}}-{{Q5}}
T5 = {{Q1}}*{{Q3}}+{{Q6}}</t>
  </si>
  <si>
    <t>Realiza la multiplicación y comprueba que el resultado esté expresado en la misma unidad de capacidad que la dada.</t>
  </si>
  <si>
    <t>&lt;p&gt;Para multiplicar una medida de capacidad por un número, realiza la operación y expresa el resultado en esa misma unidad.&lt;/p&gt;&lt;p&gt;{{Q1}} {{Q2}} × {{Q3}} = {{T1}} {{Q2}}&lt;p&gt;</t>
  </si>
  <si>
    <t>{"id":"M3-MyM-8b-I-1","stimulus":"&lt;p&gt;Indique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t>
  </si>
  <si>
    <t>Señala cuál es el resultado de dividir {{T0}} {{Q2}} entre {{Q3}}. 
{{T1}} {{Q2}}*
{{T1}} {{Q4}}
{{T3}} {{Q2}}
{{T4}} {{Q2}}
{{T5}} {{Q2}}
Se ven 3</t>
  </si>
  <si>
    <t>Q1: Mín 50; Máx 100; Step: 1
Q3: Mín 2; Máx 9; Step: 1
Q5-Q7: Mín 1; Máx 10; Step: 1
Q2: ["l", "dl", "cl"]
Q4: ["l", "dl", "cl"]</t>
  </si>
  <si>
    <t>T0 = {{Q1}}*{{Q3}}
T1 = {{Q1}}
T3 = {{Q1}}+{{Q5}}
T4 = {{Q1}}-{{Q6}}
T5 = {{Q1}}+{{Q7}}</t>
  </si>
  <si>
    <t>Realiza la división y comprueba que el resultado esté expresado en la misma unidad de capacidad que la dada.</t>
  </si>
  <si>
    <t>&lt;p&gt;Para dividir una medida de capacidad por un número, realiza la operación y expresa el resultado en esa misma unidad.&lt;/p&gt;&lt;p&gt;{{T0}} {{Q2}} : {{Q3}} = {{Q1}} {{Q2}}&lt;p&gt;</t>
  </si>
  <si>
    <t>{"id":"M3-MyM-8b-I-2","stimulus":"&lt;p&gt;Indique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t>
  </si>
  <si>
    <t>Realiza la siguiente multiplicación.
{{Q3}} {{Q6}} × {{Q4}} = {{A2}} {{Q6}}</t>
  </si>
  <si>
    <t>Q3: Mín: 50;Máx: 999; Step: 1
Q4: Mín: 2;Máx: 9; Step: 1
Q6: ["l", "dl", "cl"]</t>
  </si>
  <si>
    <t>A2 = {{Q3}}*{{Q4}}</t>
  </si>
  <si>
    <t>&lt;p&gt;Para multiplicar una medida de capacidad por un número, realiza la operación y expresa el resultado en esa misma unidad.&lt;/p&gt;</t>
  </si>
  <si>
    <t>{"id":"M3-MyM-8b-E-1","stimulus":"&lt;p&gt;Calcule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t>
  </si>
  <si>
    <t>Realiza la siguiente división.
{{T1}} {{Q5}} : {{Q1}} = {{A1}} {{Q5}}</t>
  </si>
  <si>
    <t>Q1: Mín: 2; Máx: 9; Step: 1
Q2: Mín: 10; Máx: 99; Step: 1
Q5: ["l", "dl", "cl"]</t>
  </si>
  <si>
    <t>&lt;p&gt;Para dividir una medida de capacidad por un número, realiza la operación y expresa el resultado en esa misma unidad.&lt;/p&gt;</t>
  </si>
  <si>
    <t>{"id":"M3-MyM-8b-E-2","stimulus":"&lt;p&gt;Calcule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t>
  </si>
  <si>
    <t>Para pintar una habitación se necesitan &lt;span class=\"no-break\"&gt;{{Q1}} dl&lt;/span&gt; de pintura. ¿Cuántos decilitros se necesitarán para pintar {{Q2}} habitaciones?
Se necesitarán &lt;span class=\"no-break\"&gt;{{A1}} dl&lt;/span&gt; de pintura.</t>
  </si>
  <si>
    <t>Q1: Mín: 4;Máx: 12; Step: 1
Q2: Mín: 2;Máx: 9; Step: 1</t>
  </si>
  <si>
    <t>&lt;p&gt;Para multiplicar una medida de capacidad por un número, realiza la operación y expresa el resultado en esa misma unidad.&lt;/p&gt;&lt;p&gt;{{Q1}} dl × {{Q2}} = {{A1}} dl&lt;p&gt;</t>
  </si>
  <si>
    <t>{"id":"M3-MyM-8b-A-1","stimulus":"&lt;p&gt;Para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t>
  </si>
  <si>
    <t>Una lavandería industrial utiliza &lt;span class=\"no-break\"&gt;{{Q1}} cl&lt;/span&gt; de suavizante en cada lavado. ¿Cuántos centilítros de suavizante son necesarios para {{Q2}} lavados?
Se necesitan {{A1}} cl de suavizante.</t>
  </si>
  <si>
    <t>Con &lt;span class=\"no-break\"&gt;{{Q1}} cl&lt;/span&gt; de suavizante, se hace un lavado de ropa. ¿Cuántas centilítros de suavizante, se necesitan para {{Q2}} lavados?
Se necesitan {{A1}} centilítros.</t>
  </si>
  <si>
    <r>
      <rPr>
        <rFont val="Calibri"/>
        <color rgb="FF000000"/>
        <sz val="12.0"/>
      </rPr>
      <t xml:space="preserve">Q1: Mín: </t>
    </r>
    <r>
      <rPr>
        <rFont val="Calibri"/>
        <color rgb="FF000000"/>
        <sz val="12.0"/>
      </rPr>
      <t>100</t>
    </r>
    <r>
      <rPr>
        <rFont val="Calibri"/>
        <color rgb="FF000000"/>
        <sz val="12.0"/>
      </rPr>
      <t xml:space="preserve">; Máx: 500; Step: </t>
    </r>
    <r>
      <rPr>
        <rFont val="Calibri"/>
        <color rgb="FF000000"/>
        <sz val="12.0"/>
      </rPr>
      <t>10</t>
    </r>
    <r>
      <rPr>
        <rFont val="Calibri"/>
        <color rgb="FF000000"/>
        <sz val="12.0"/>
      </rPr>
      <t xml:space="preserve">
</t>
    </r>
    <r>
      <rPr>
        <rFont val="Calibri"/>
        <color rgb="FF000000"/>
        <sz val="12.0"/>
      </rPr>
      <t>Q2: Mín: 10; Máx: 30; Step: 1</t>
    </r>
  </si>
  <si>
    <t>&lt;p&gt;Para multiplicar una medida de capacidad por un número, realiza la operación y expresa el resultado en esa misma unidad.&lt;/p&gt;&lt;p&gt;{{Q1}} cl × {{Q2}} = {{A1}} cl&lt;p&gt;</t>
  </si>
  <si>
    <t>{"id":"M3-MyM-8b-A-2","stimulus":"&lt;p&gt;Uma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t>
  </si>
  <si>
    <t>En una planta embotelladora han distribuido &lt;span class=\"no-break\"&gt;{{T1}} l&lt;/span&gt; de agua en {{Q1}} botellas. ¿Cuántos litros de agua hay en cada botella?  
En cada botella hay {{A1}} l de agua.</t>
  </si>
  <si>
    <t>En una planta potabilizadora de agua, cuentan con &lt;span class=\"no-break\"&gt;{{T1}} l&lt;/span&gt; Los han distribuido en {{Q1}} botellas. ¿Cuántos litros de agua han distribuido en cada botella?  
Han distribuido {{A1}} litros de agua.</t>
  </si>
  <si>
    <t>Q1: Mín: 100; Máx: 199; Step: 1
Q2: Mín: 1; Máx: 5; Step: 1</t>
  </si>
  <si>
    <t>&lt;p&gt;Para dividir una medida de capacidad por un número, realiza la operación y expresa el resultado en esa misma unidad.&lt;/p&gt;&lt;p&gt;{{T1}} l : {{Q1}} = {{Q2}} l&lt;/p&gt;</t>
  </si>
  <si>
    <t>{"id":"M3-MyM-8b-A-3","stimulus":"&lt;p&gt;Em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t>
  </si>
  <si>
    <t>Una granja ha producido &lt;span class=\"no-break\"&gt;{{T1}} l&lt;/span&gt; de leche. Si se han distribuido en {{Q1}} depósitos, ¿cuántos litros de capacidad tiene cada depósito?
Cada depósito contiene &lt;span class=\"no-break\"&gt;{{A1}} l&lt;/span&gt; de leche.</t>
  </si>
  <si>
    <t>Q1: Mín: 2; Máx: 10; Step: 1
Q2: Mín: 10; Máx: 99; Step: 1</t>
  </si>
  <si>
    <t>{"id":"M3-MyM-8b-A-4","stimulus":"&lt;p&gt;Uma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t>
  </si>
  <si>
    <t>Al cambiar el agua de la pecera, Nicolás necesita &lt;span class=\"no-break\"&gt;{{Q1}} l&lt;/span&gt; para llenarla. ¿Cuántos litros necesitará para llenar {{Q2}} peceras iguales?
Necesitará &lt;span class=\"no-break\"&gt;{{A1}} l.&lt;/span&gt;</t>
  </si>
  <si>
    <t xml:space="preserve">Una bañera se llena con &lt;span class=\"no-break\"&gt;{{Q1}} hl&lt;/span&gt; de agua. ¿Cuántos Hectólitros son necesarios para llenar {{Q2}} bañeras?
Son necesarios {{A1}} hectolítros. </t>
  </si>
  <si>
    <t>Q1: Mín: 100; Máx: 200; Step: 1
Q2: Mín 2; Máx: 10; Step: 1</t>
  </si>
  <si>
    <t>&lt;p&gt;Para multiplicar una medida de capacidad por un número, realiza la operación y expresa el resultado en esa misma unidad.&lt;/p&gt;&lt;p&gt;{{Q1}} l × {{Q2}} = {{A1}} l&lt;p&gt;</t>
  </si>
  <si>
    <t>{"id":"M3-MyM-8b-A-5","stimulus":"&lt;p&gt;Ao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t>
  </si>
  <si>
    <t>M3-MyM-9a</t>
  </si>
  <si>
    <t>Reconoce el kilogramo y el gramo como unidad para medir la masa de objetos (máx 5 kilos, sin decimales)</t>
  </si>
  <si>
    <t>Selecciona los objetos con una masa mayor que 1 kg.
Imágenes:
Mesa*
Tiburón*
Coche*
Televisor*
Móvil
Manzana
Lápiz
Gominolas</t>
  </si>
  <si>
    <t>Elige la unidad más adecuada para expresar la masa de los siguientes elementos.
A1: grupo 1
A2: grupo 2
A3: grupo 3
(kilogramos - gramos)</t>
  </si>
  <si>
    <t>Multiple choice</t>
  </si>
  <si>
    <t>1 kg equivale a 1 000 g.</t>
  </si>
  <si>
    <t>&lt;p&gt;1 kg equivale a 1 000 g.&lt;/p&gt;
A5 =&lt;p&gt;La masa de un teléfono móvil suele ser de unos 200 g.&lt;/p&gt;
A6 =&lt;p&gt;La masa de una manzana suele estar entre los 170 g y los 250 g.&lt;/p&gt;
A7 =&lt;p&gt;La masa de un lápiz suele ser de unos 30 g.&lt;/p&gt;
A8 =&lt;p&gt;La masa de una bolsa de caramelos suele ser de 100 g.&lt;/p&gt;</t>
  </si>
  <si>
    <t>{"id":"M3-MyM-9a-I-1","stimulus":"&lt;p&gt;Selecione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t>
  </si>
  <si>
    <t>Selecciona los objetos con una masa menor que 1 kg.
Imágenes:
Mesa
Tiburón
Coche
Televisor
Móvil*
Manzana*
Lápiz*
Gominolas*</t>
  </si>
  <si>
    <t>&lt;p&gt;1 kg equivale a 1 000 g.&lt;/p&gt;
A1 =&lt;p&gt;La masa de una mesa puede estar entre los 10 kg y los 100 kg.&lt;/p&gt;
A2 =&lt;p&gt;La masa de un tiburón suele estar entre los 700 kg y los 1 000 kg.&lt;/p&gt;
A3 =&lt;p&gt;La masa de un coche ronda entre los 700 kg y 1 000 kg.&lt;/p&gt;
A4 =&lt;p&gt;La masa de una televisión puede estar entre los 5 kg y los 15 kg.&lt;/p&gt;</t>
  </si>
  <si>
    <t>{"id":"M3-MyM-9a-I-2","stimulus":"&lt;p&gt;Selecione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t>
  </si>
  <si>
    <t>Escoge en cuál de estas unidades se expresan mejor las siguientes masas, en &lt;i&gt;kilogramos&lt;/i&gt; o en &lt;i&gt;gramos.&lt;/i&gt; Escríbelas en su forma abreviada.
{{Q1}} {{A1}}.
{{Q2}} {{A2}}.
{{Q3}} {{A3}}.</t>
  </si>
  <si>
    <t>Escribe, en su forma abreviada, en qué unidades se expresan mejor las medidas de masa en los siguientes animales.
A1: grupo 1
A2: grupo 2
A3: grupo 3</t>
  </si>
  <si>
    <t>Q1: "La masa de un gorrión es de 30", "La masa de un hámster es de 120", "La masa de un colibrí es de unos 20"
Q2: "La masa de una jirafa es unos 1 000", "La masa de un perro suele ser de unos 30", "La masa de un cerdo es de unos 150"
Q3: "La masa de una lagartija es de unos 2", "La masa de un ratón es de unos 20", "La masa de una paloma es de unos 300"</t>
  </si>
  <si>
    <t>A1 = "g"
A2 = "kg"
A3 = "g"</t>
  </si>
  <si>
    <t>&lt;p&gt;1 kg equivale a 1 000 g.&lt;/p&gt;</t>
  </si>
  <si>
    <t>{"id":"M3-MyM-9a-E-1","stimulus":"&lt;p&gt;Escolha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t>
  </si>
  <si>
    <t>Escribe, en su forma abreviada, en qué unidades se expresan mejor las medidas de masa en los siguientes objetos.
A1: grupo 1
A2: grupo 2
A3: grupo 3</t>
  </si>
  <si>
    <t>Q1: "La masa de una jirafa es unos 1 000", "La masa de un perro suele ser de unos 30", "La masa de un cerdo es de unos 150"
Q2: "La masa de un gorrión es de 30", "La masa de un hámster es de 120", "La masa de un colibrí es de unos 20"
Q3: "La masa de una lagartija es de unos 2", "La masa de un ratón es de unos 20", "La masa de una paloma es de unos 300"</t>
  </si>
  <si>
    <t>A1 = "kg"
A2 = "g"
A3 = "g"</t>
  </si>
  <si>
    <t>{"id":"M3-MyM-9a-E-2","stimulus":"&lt;p&gt;Escolha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t>
  </si>
  <si>
    <t>M3-MyM-9b</t>
  </si>
  <si>
    <t>Establece equivalencias entre kilogramo y gramo (de kg a g, máx 50 kilos, sin decimales)</t>
  </si>
  <si>
    <t>Indica cuál de estas equivalencias es correcta.
{{Q1}} kg = {{T1}} g*
{{Q2}} kg = {{T2}} g
{{Q3}} kg = {{T3}} g
(3 opciones, 1 correcta)</t>
  </si>
  <si>
    <t>max 50 kilos</t>
  </si>
  <si>
    <t>Q1-Q3: Mín: 1; Máx: 50; Step: 1</t>
  </si>
  <si>
    <t>T1 = {{Q1}}*1000
T2 = {{Q2}}*100
T3 = {{Q3}}*10</t>
  </si>
  <si>
    <t>&lt;p&gt;La equivalencia entre kilogramos y gramos es:&lt;/p&gt;&lt;p&gt;1 kg = 1 000 g&lt;/p&gt;</t>
  </si>
  <si>
    <t>&lt;p&gt;La equivalencia entre kilogramos y gramos es:&lt;/p&gt;&lt;p&gt;1 kg = 1 000 g&lt;/p&gt;
Si selecciona A2:
&lt;p&gt;La equivalencia correcta es:&lt;/p&gt;&lt;p&gt;{{Q2}} kg × 1 000 = {{T4}} g&lt;/p&gt;
Si selecciona A3:
&lt;p&gt;La equivalencia correcta es:&lt;/p&gt;&lt;p&gt;{{Q3}} kg × 1 000 = {{T5}} g&lt;/p&gt;</t>
  </si>
  <si>
    <t>T4 = {{Q2}}*1000
T5 = {{Q3}}*1000</t>
  </si>
  <si>
    <t>{"id":"M3-MyM-9b-I-1","stimulus":"&lt;p&gt;Indique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t>
  </si>
  <si>
    <t>Calcula la siguiente equivalencia.
{{Q1}} kg = {{A1}} g</t>
  </si>
  <si>
    <t>Q1: Mín 1;Máx 50; Step: 1</t>
  </si>
  <si>
    <t>&lt;p&gt;La equivalencia entre kilogramos y gramos es:&lt;/p&gt;&lt;p&gt;1 kg = 1 000 g&lt;/p&gt;&lt;p&gt;{{Q1}} kg × 1 000 = {{A1}} g&lt;/p&gt;</t>
  </si>
  <si>
    <t>{"id":"M3-MyM-9b-E-1","stimulus":"&lt;p&gt;Calcule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t>
  </si>
  <si>
    <t>Vera ha comprado &lt;span class=\"no-break\"&gt;{{Q1}} kg&lt;/span&gt; de comida para patos. ¿Cuántos gramos son?
Ha comprado &lt;span class=\"no-break\"&gt;{{A1}} g&lt;/span&gt; de comida.</t>
  </si>
  <si>
    <t xml:space="preserve">Q1: Mín: 1; Máx: 20; Step: 1
</t>
  </si>
  <si>
    <t>{"id":"M3-MyM-9b-A-1","stimulus":"&lt;p&gt;Vera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t>
  </si>
  <si>
    <t>Santiago ha preparado una barbacoa con &lt;span class=\"no-break\"&gt;{{Q1}} kg&lt;/span&gt; de carne para sus amigos. ¿A cuántos gramos equivalen?
Ha cocinado &lt;span class=\"no-break\"&gt;{{A1}} g&lt;/span&gt; de carne.</t>
  </si>
  <si>
    <t>Q1: Mín: 1; Máx: 12; Step: 1</t>
  </si>
  <si>
    <t>{"id":"M3-MyM-9b-A-2","stimulus":"&lt;p&gt;Tiago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t>
  </si>
  <si>
    <t>Para reparar un muro se necesitan &lt;span class=\"no-break\"&gt;{{Q1}} kg&lt;/span&gt; de cemento. ¿A cuántos gramos equivalen?
Equivalen a &lt;span class=\"no-break\"&gt;{{A1}} g.&lt;/span&gt;</t>
  </si>
  <si>
    <t>Q1: Mín: 1; Máx: 50; Step: 1</t>
  </si>
  <si>
    <t>{"id":"M3-MyM-9b-A-3","stimulus":"&lt;p&gt;Para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t>
  </si>
  <si>
    <t>M3-MyM-9c</t>
  </si>
  <si>
    <t>Ordena medidas de masa dadas en forma simple (máx 5 kilos, sin decimales)</t>
  </si>
  <si>
    <t>Selecciona la masa que es menor que {{Q1}} kg.
{{T1}} g*
{{T2}} g
{{T3}} g</t>
  </si>
  <si>
    <t>Q1 = Max = 2; Min = 5; Step = 1
Q2-Q4 = Max = 1; Min = 30; Step = 1</t>
  </si>
  <si>
    <t>T1 = {{Q1}}*1000-{{Q2}}*50
T2 = {{Q1}}*1000+{{Q3}}*50
T3 = {{Q1}}*1000+{{Q4}}*50</t>
  </si>
  <si>
    <t>&lt;p&gt;Para comparar medidas de masa, tienen que estar todas expresadas en la misma unidad. Después, se comparan sus cifras empezando por la izquierda.&lt;/p&gt;
(No TE individual)</t>
  </si>
  <si>
    <t>{"id":"M3-MyM-9c-I-1","stimulus":"&lt;p&gt;Selecione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t>
  </si>
  <si>
    <t>Ordena de mayor a menor las siguientes medidas de masa.
{{T1}} kg
{{T2}} kg
{{Q3}} g
{{Q4}} g</t>
  </si>
  <si>
    <t>Q1: Mín: 1000;Máx: 5000; Step: 1000
Q2: Mín: 1000;Máx: 5000; Step: 1000
Q3: Mín: 250;Máx: 5000; Step: 25
Q4: Mín: 250;Máx: 5000; Step: 25</t>
  </si>
  <si>
    <t>T1 = {{Q1}}/1000
T2 = {{Q2}}/1000
A1 = {{Q1}}
A2 = {{Q2}}
A3 = {{Q3}}
A4 = {{Q4}}</t>
  </si>
  <si>
    <t>¿Qué pide el enunciado?
Ordenar las medidas de masa de mayor a menor.*
Ordenar las medidas de masa de menor a mayor.
Averiguar la medida de masa de mayor peso.
[single choice]</t>
  </si>
  <si>
    <t>Para ordenar las medidas, hay que expresarlas en la misma unidad. ¿Cuál de estas equivalencias es correcta?
1 kg = 1 000 g*
1 kg = 10 g
1 000 kg = 1 g
(Single choice)</t>
  </si>
  <si>
    <t>Con ayuda de la igualdad anterior, convierte todas las cantidades a gramos.
{{T1}} kg = {{T1}} × 1 000 = {{A1}} g
{{T2}} kg = {{T2}} × 1 000 = {{A2}} g
[cloze with math]
T1 = {{Q1}}/1000
T2 = {{Q2}}/1000
A1 = {{Q1}}
A2 = {{Q2}}</t>
  </si>
  <si>
    <t>Con los resultados anteriores, ordena las medidas de masa de mayor a menor.
{{T1}} kg = {{Q1}} g
{{T2}} kg = {{Q2}} g
{{Q3}} g
{{Q4}} g
[order list]
T1 = {{Q1}}/1000
T2 = {{Q2}}/1000</t>
  </si>
  <si>
    <t>{"id":"M3-MyM-9c-E-1","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</si>
  <si>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Rodrigo está cocinando una lasaña y necesita comprar una gran cuña de queso. Ordena de mayor a menor las siguientes masas de queso.
{{T1}} kg de {{Q5}}
{{Q2}} g de {{Q6}}
{{T3}} kg de {{Q7}}
{{Q4}} g de {{Q8}}</t>
  </si>
  <si>
    <t>Q5: "gouda", "parmesano", "raclette", "cheddar", "edam", "mozzarella", "provolone"
Q6: "gouda", "parmesano", "raclette", "cheddar", "edam", "mozzarella", "provolone"
Q7: "gouda", "parmesano", "raclette", "cheddar", "edam", "mozzarella", "provolone"
Q8: "gouda", "parmesano", "raclette", "cheddar", "edam", "mozzarella", "provolone"
Q1: List = 1000, 2000, 3000
Q2: Mín: 800; Máx: 1200; Step: 25
Q3: List = 1000, 2000, 3000
Q4: Mín: 800; Máx: 1200; Step: 25</t>
  </si>
  <si>
    <t>T1 = {{Q1}}/1000
T3 = {{Q3}}/1000
A1 = {{Q1}}
A2 = {{Q2}}
A3 = {{Q3}}
A4 = {{Q4}}</t>
  </si>
  <si>
    <t>¿Qué pide el enunciado?
Ordenar de mayor a menor las masas de los quesos.*
Ordenar de menor a mayor las masas de los quesos.
Seleccionar el queso de menor masa.</t>
  </si>
  <si>
    <t>Para ordenar las medidas, hay que expresarlas en la misma unidad. ¿Cuál de estas equivalencias es correcta?
1 000 kg = 1 g
1 kg = 1 000 g*
1 kg = 10 g
(Single choice)</t>
  </si>
  <si>
    <t>Con ayuda de la igualdad anterior, convierte todas las cantidades a gramos.
{{T1}} kg = {{T1}} × 1 000 = {{A1}} g
{{T3}} kg = {{T3}} × 1 000 = {{A2}} g
[cloze with math]
T1 = {{Q1}}/1000
T3 = {{Q3}}/1000
A1 = {{Q1}}
A2 = {{Q3}}</t>
  </si>
  <si>
    <t>Con los resultados anteriores, ordena las medidas de masa de mayor a menor.
{{T1}} kg = {{Q1}} g
{{Q2}} g
{{T3}} kg = {{Q3}} g
{{Q4}} g
[order list]
T1 = {{Q1}}/1000
T3 = {{Q3}}/1000</t>
  </si>
  <si>
    <t>{"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t>
  </si>
  <si>
    <t>Alejandra ha repartido varias barras de pan en cuatro cestas. Ordena de mayor a menor las masas de pan que contiene cada cesta.
{{T1}} kg
{{T2}} kg
{{Q3}} g
{{Q4}} g</t>
  </si>
  <si>
    <t>Q1: List = 1000, 2000, 3000
Q2: List = 1000, 2000, 3000
Q3: Mín: 250;Máx: 3000; Step: 25
Q4: Mín: 250;Máx: 3000; Step: 25</t>
  </si>
  <si>
    <t>T1 = {{Q1}}/1000
T2 = {{Q2}}/1000
A1 = {{Q1}}
A2 = {{Q2}}
A3 = {{Q3}}
A4 = {{Q4}}
DESC</t>
  </si>
  <si>
    <t>¿Qué pide el enunciado?
Ordenar de mayor a menor las masas de pan en las cestas. *
Ordenar de menor a mayor las masas de pan en las cestas.
Seleccionar la cesta con mayor masa de pan.
(Single choice)</t>
  </si>
  <si>
    <t>Para ordenar las distintas medidas, hay que expresarlas en la misma unidad. ¿Cuál de estas conversiones de unidades es correcta?
1 000 kg = 1 g
1 kg = 10 g
1 kg = 1 000 g*
(Single choice)</t>
  </si>
  <si>
    <t>{"id":"M3-MyM-9c-A-2","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</si>
  <si>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equipo de veterinarios ha apuntado el peso de cuatro cachorros. Ordena de mayor a menor sus masas.
{{T1}} kg
{{T2}} kg
{{Q3}} g
{{Q4}} g</t>
  </si>
  <si>
    <t>Q1: List = 1000, 2000, 3000
Q2: List = 1000, 2000, 3000
Q3: Mín: 400;Máx: 3000; Step: 25
Q4: Mín: 400;Máx: 3000; Step: 25</t>
  </si>
  <si>
    <t>¿Qué pide el enunciado?
Ordenar de mayor a menor las masas de los cachorros. *
Ordenar de menor a mayor las masa de los cachorros.
Seleccionar al cachorro de menor peso.
(Single choice)</t>
  </si>
  <si>
    <t>Para ordenar las medidas, hay que expresarlas en la misma unidad. ¿Cuál de estas equivalencias es correcta?
1 kg = 10 g
1 000 kg = 1 g
1 kg = 1 000 g*
(Single choice)</t>
  </si>
  <si>
    <t>{"id":"M3-MyM-9c-A-3","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</si>
  <si>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agricultor está comparando cuatro de sus sandías. Ordena de menor a mayor sus masas.
{{T1}} kg
{{T2}} kg
{{Q3}} g
{{Q4}} g</t>
  </si>
  <si>
    <t>Q1: List = 3000, 4000, 5000
Q2: List = 3000, 4000, 5000
Q3: Mín: 3000;Máx: 5000; Step: 50
Q4: Mín: 3000;Máx: 5000; Step: 50</t>
  </si>
  <si>
    <t>T1 = {{Q1}}/1000
T2 = {{Q2}}/1000
A1 = {{Q1}}
A2 = {{Q2}}
A3 = {{Q3}}
A4 = {{Q4}}
ASC</t>
  </si>
  <si>
    <t>¿Qué pide el enunciado?
Ordenar de mayor a menor las masas de las sandías.
Ordenar de menor a mayor las masas de las sandías.*
Seleccionar la sandía de menor peso.
(Single choice)</t>
  </si>
  <si>
    <t>Para ordenar las medidas, hay que expresarlas en la misma unidad. ¿Cuál de estas equivalencias es correcta?
1 000 kg = 1 g
1 kg = 1 000 g*
1 kg = 10 g
(Single choice)</t>
  </si>
  <si>
    <t>Con los resultados anteriores, ordena las medidas de masa de menor a mayor.
{{T1}} kg = {{Q1}} g
{{T2}} kg = {{Q2}} g
{{Q3}} g
{{Q4}} g
[order list]
T1 = {{Q1}}/1000
T2 = {{Q2}}/1000</t>
  </si>
  <si>
    <t>{"id":"M3-MyM-9c-A-4","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</si>
  <si>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En una obra de construcción se han llenado cuatro bolsas con estas cantidades de arena. Ordena de menor a mayor sus masas.
{{T1}} kg
{{T2}} kg
{{Q3}} g
{{Q4}} g</t>
  </si>
  <si>
    <t>Q1: List = 1000, 2000, 3000, 4000, 5000
Q2: List = 1000, 2000, 3000, 4000, 5000
Q3: Mín: 250;Máx: 5000; Step: 25
Q4: Mín: 250;Máx: 5000; Step: 25</t>
  </si>
  <si>
    <t>¿Qué pide el enunciado?
Ordenar de mayor a menor las masas de las bolsas de arena.
Ordenar de menor a mayor las masas de las bolsas de arena.*
Seleccionar la bolsa de arena de mayor peso.
(Single choice)</t>
  </si>
  <si>
    <t>Para ordenar las medidas, hay que expresarlas en la misma unidad. ¿Cuál de estas equivalencias es correcta?
1 kg = 1 000 g*
1 000 kg = 1 g
1 kg = 10 g
(Single choice)</t>
  </si>
  <si>
    <t>{"id":"M3-MyM-9c-A-5","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</si>
  <si>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M3-MyM-10a</t>
  </si>
  <si>
    <t>Utiliza el medio kilo y cuarto de kilo para medir masas, establece equivalencias, operaciones sencillas, etc.</t>
  </si>
  <si>
    <t>Selecciona la igualdad correcta.
{{Q1}} kg = {{T1}} cuartos de kilo*
{{Q2}} kg = {{T2}} cuartos de kilo
{{Q3}} kg = {{T3}} cuartos de kilo</t>
  </si>
  <si>
    <t>Q1: Mín = 1; Máx = 16; Step = 1
Q2: Mín = 1; Máx = 16; Step = 1
Q3: 4, 8, 12, 16</t>
  </si>
  <si>
    <t>T1 = {{Q1}}*4
T2 = {{Q2}}*2
T3 = {{Q3}}/4</t>
  </si>
  <si>
    <t>&lt;p&gt;El cuarto de kilo es parte del kilogramo:&lt;/p&gt;&lt;p&gt;1 kg = 4 cuartos de kilo&lt;/p&gt;</t>
  </si>
  <si>
    <t>&lt;p&gt;El cuarto de kilo es parte del kilogramo.&lt;/p&gt;&lt;p&gt;1 kg = 4 cuartos de kilo&lt;/p&gt;
Si falla A2
&lt;p&gt;{{Q2}} kg × 4 = {{T4}} cuartos de kilo&lt;/p&gt;
Si falla A3
&lt;p&gt;{{Q3}} kg × 4 = {{T5}} cuartos de kilo&lt;/p&gt;</t>
  </si>
  <si>
    <t>T4 = {{Q2}}*4
T5 = {{Q3}}*4</t>
  </si>
  <si>
    <t>{"id":"M3-MyM-10a-I-1","stimulus":"&lt;p&gt;Selecione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t>
  </si>
  <si>
    <t>Selecciona la igualdad correcta.
{{Q1}} medios kilos = {{T1}} cuartos de kilo*
{{Q2}} medios kilos = {{T2}} cuartos de kilo
{{Q3}} medios kilos = {{T3}} cuartos de kilo</t>
  </si>
  <si>
    <r>
      <rPr>
        <rFont val="Calibri"/>
        <color theme="1"/>
        <sz val="12.0"/>
      </rPr>
      <t xml:space="preserve">Q1: </t>
    </r>
    <r>
      <rPr>
        <rFont val="Calibri"/>
        <color theme="1"/>
        <sz val="12.0"/>
      </rPr>
      <t>mín: 2</t>
    </r>
    <r>
      <rPr>
        <rFont val="Calibri"/>
        <color theme="1"/>
        <sz val="12.0"/>
      </rPr>
      <t xml:space="preserve">; </t>
    </r>
    <r>
      <rPr>
        <rFont val="Calibri"/>
        <color theme="1"/>
        <sz val="12.0"/>
      </rPr>
      <t>máx: 20; step: 1
Q2: mín: 2; máx: 20; step: 1
Q3: mín: 2; máx: 20; step: 2</t>
    </r>
  </si>
  <si>
    <t xml:space="preserve">
T1 = {{Q1}}*2
T2 = {{Q2}}*4
T3 = {{Q3}}/2</t>
  </si>
  <si>
    <t>El medio kilo y el cuarto de kilo son partes del kilogramo.</t>
  </si>
  <si>
    <t>&lt;p&gt;El medio kilo y el cuarto de kilo son partes del kilogramo.&lt;/p&gt;&lt;p&gt;1 kg = 2 medios kilos&lt;/p&gt;&lt;p&gt;1 kg = 4 cuartos de kilo&lt;/p&gt;
Si falla A2
&lt;p&gt;{{Q2}} medios kilos + {{Q2}} medios kilos = {{T4}} cuartos de kilo&lt;/p&gt;
Si falla A3
&lt;p&gt;{{Q3}} medios kilos + {{Q3}} medios kilos = {{T5}} cuartos de kilo&lt;/p&gt;</t>
  </si>
  <si>
    <t>T4 = {{Q2}}*2
T5 = {{Q3}}*2</t>
  </si>
  <si>
    <t>{"id":"M3-MyM-10a-I-2","stimulus":"&lt;p&gt;Selecione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t>
  </si>
  <si>
    <t>Completa la siguiente tabla.
Kilogramos | Gramos
{{Q1}} kg y cuarto | {{A1}} g
{{Q2}} kg y medio | {{A2}} g</t>
  </si>
  <si>
    <t>Q1: mín: 2; máx: 10; step: 1
Q2: mín: 2; máx: 10; step: 1</t>
  </si>
  <si>
    <t>A1 = {{Q1}}*1000+250
A2 = {{Q2}}*1000+500</t>
  </si>
  <si>
    <t>&lt;p&gt;El medio kilo y el cuarto de kilo son partes del kilogramo.&lt;/p&gt;&lt;p&gt;1 kg = 1 000 g&lt;/p&gt;&lt;p&gt;1 medio kilo = 500 g&lt;/p&gt;&lt;p&gt;1 cuarto de kilo = 250 g&lt;/p&gt;
Si falla A1
&lt;p&gt;{{Q1}} kg y cuarto = {{T1}} g + 250 g = {{A1}} g&lt;/p&gt;
Si falla A2
&lt;p&gt;{{Q2}} kg y medio = {{T2}} g + 500 g = {{A2}} g&lt;/p&gt;</t>
  </si>
  <si>
    <t>T1 = {{Q1}}*1000
T2 = {{Q2}}*1000</t>
  </si>
  <si>
    <t>{
    "id": "M3-MyM-10a-E-1",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t>
  </si>
  <si>
    <t>Completa la siguiente tabla.
Kilogramos | Gramos
{{Q1}} kg y medio | {{A1}} g
{{Q2}} kg y tres cuartos de kilo| {{A2}} g</t>
  </si>
  <si>
    <t>Q1: list: [2,4,6,8,10]
Q2: list: [2,4,6,8,10]</t>
  </si>
  <si>
    <t>A1 = {{Q1}}*1000+500
A2 = {{Q2}}*1000+750</t>
  </si>
  <si>
    <t>&lt;p&gt;El medio kilo y el cuarto de kilo son partes del kilogramo.&lt;/p&gt;&lt;p&gt;1 kg = 1 000 g&lt;/p&gt;&lt;p&gt;1 medio kilo = 500 g&lt;/p&gt;&lt;p&gt;1 cuarto de kilo = 250 g&lt;/p&gt;
Si falla A1
&lt;p&gt;{{Q1}} kg y medio = {{T1}} kg + 500 g = {{A1}} g&lt;/p&gt;
Si falla A2
&lt;p&gt;{{Q2}} kg y tres cuartos de kilo = {{T2}} kg + 750 g = {{A2}} g&lt;/p&gt;</t>
  </si>
  <si>
    <t>{
    "id": "M3-MyM-10a-E-2",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t>
  </si>
  <si>
    <t>M3-MyM-12a</t>
  </si>
  <si>
    <t>Suma y resta medidas de masa dadas en forma simple (nºs de entre 3 y 4 cifras, sin decimales)</t>
  </si>
  <si>
    <t>Selecciona el resultado correcto de la siguiente operación.
{{Q1}} g + {{Q2}} g = {{grupo}} g
grupo = {{A1}}* | {{A2}} | {{A3}}</t>
  </si>
  <si>
    <t>Q1: Mín 100;Máx 3000; Step: 1
Q2: Mín 100;Máx 3000; Step: 1
Q3: Mín 1;Máx 99; Step: 1
Q4: Mín 1;Máx 99; Step: 1</t>
  </si>
  <si>
    <t>A1 = {{Q1}}+{{Q2}}
A2 = {{Q1}}+{{Q2}}-{{Q3}}
A3 = {{Q1}}+{{Q2}}+{{Q4}}</t>
  </si>
  <si>
    <t>Para realizar sumas de medidas de masa, todas las cantidades tienen que estar expresadas en la misma unidad.</t>
  </si>
  <si>
    <t>{"id":"M3-MyM-12a-I-1","stimulus":"&lt;p&gt;Selecione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t>
  </si>
  <si>
    <t>Selecciona el resultado correcto de la siguiente operación.
{{T1}} g − {{Q2}} g = {{grupo}} g
grupo = {{A1}}* | {{A2}} | {{A3}}</t>
  </si>
  <si>
    <t>Q1: Mín 100;Máx 999; Step: 1
Q2: Mín 100;Máx 999; Step: 1
Q3: Mín 1;Máx 99; Step: 1
Q4: Mín 1;Máx 99; Step: 1</t>
  </si>
  <si>
    <t>T1 = {{Q1}}+{{Q2}}
A1 = {{Q1}}
A2 = {{Q1}}+{{Q3}}
A3 = {{Q1}}+{{Q4}}</t>
  </si>
  <si>
    <t>Para realizar restas de medidas de masa, todas las cantidades tienen que estar expresadas en la misma unidad.</t>
  </si>
  <si>
    <t>{"id":"M3-MyM-12a-I-2","stimulus":"&lt;p&gt;Selecione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t>
  </si>
  <si>
    <t>Calcula la siguiente suma.
{{Q1}} g + {{Q2}} g = {{A1}} g</t>
  </si>
  <si>
    <t>Q1-Q2: Mín: 100; Máx: 1000; Step: 1</t>
  </si>
  <si>
    <t>{"id":"M3-MyM-12a-E-1","stimulus":"&lt;p&gt;Calcule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t>
  </si>
  <si>
    <t>Calcula la siguiente resta.
{{T2}} g  −{{Q4]} g = {{A2}} g</t>
  </si>
  <si>
    <t>T2 = {{Q3}}+{{Q4}}
A2 = {{Q3}}</t>
  </si>
  <si>
    <t>{"id":"M3-MyM-12a-E-2","stimulus":"&lt;p&gt;Calcule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t>
  </si>
  <si>
    <t>Gonzalo tenía {{Q1}} g de harina en casa, pero ha ido al mercado a comprar {{Q2}} g más. Calcula cuántos gramos de harina tiene ahora.
Tiene {{A1}} g de harina en total.</t>
  </si>
  <si>
    <r>
      <rPr>
        <rFont val="Calibri"/>
        <color theme="1"/>
        <sz val="12.0"/>
      </rPr>
      <t>Q1: Mín: 100; Máx: 1000; Step: 10</t>
    </r>
    <r>
      <rPr>
        <rFont val="Calibri"/>
        <color theme="1"/>
        <sz val="12.0"/>
      </rPr>
      <t xml:space="preserve">
Q2: Mín: 100; Máx: 5000; </t>
    </r>
    <r>
      <rPr>
        <rFont val="Calibri"/>
        <color theme="1"/>
        <sz val="12.0"/>
      </rPr>
      <t>Step: 10</t>
    </r>
  </si>
  <si>
    <t>&lt;p&gt;Para realizar sumas de medidas de masa, todas las cantidades tienen que estar expresadas en la misma unidad.&lt;/p&gt;</t>
  </si>
  <si>
    <t>{"id":"M3-MyM-12a-A-1","stimulus":"&lt;p&gt;Giovanni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t>
  </si>
  <si>
    <t>Un recipiente de vidrio vacío, que pesa &lt;span class=\"no-break\"&gt;{{Q1}} g&lt;/span&gt;, se ha llenado con &lt;span class=\"no-break\"&gt;{{Q2}} g&lt;/span&gt; de agua. Calcula el peso total del recipiente con agua.
Ahora pesa &lt;span class=\"no-break\"&gt;{{A1}} g.&lt;/span&gt;</t>
  </si>
  <si>
    <t>Q1: Mín: 500; Máx: 1000; Step: 10
Q2: Mín: 1000; Máx: 5000; Step: 10</t>
  </si>
  <si>
    <t>&lt;p&gt;Para realizar sumas y restas de medidas de masa, todas las cantidades tienen que estar expresadas en la misma unidad.&lt;/p&gt;</t>
  </si>
  <si>
    <t>{"id":"M3-MyM-12a-A-2","stimulus":"&lt;p&gt;Um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t>
  </si>
  <si>
    <t>Alicia tiene {{Q1}} g de lentejas en un bote y ha utilizado {{Q2}} g para preparar la comida. Calcula cuántos gramos de lentejas quedan en el bote.
Quedan {{A1}} g de lentejas.</t>
  </si>
  <si>
    <t>Q1: Mín: 1500; Máx: 2500; Step: 10
Q2: Mín: 250; Máx: 1000; Step: 10</t>
  </si>
  <si>
    <t>A1 = {{Q1}}-{{Q2}}</t>
  </si>
  <si>
    <t>&lt;p&gt;Para realizar restas de medidas de masa, todas las cantidades tienen que estar expresadas en la misma unidad.&lt;/p&gt;</t>
  </si>
  <si>
    <t>{"id":"M3-MyM-12a-A-3","stimulus":"&lt;p&gt;Alice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t>
  </si>
  <si>
    <t>M3-MyM-12b</t>
  </si>
  <si>
    <t>Multiplica y divide medidas de masa dadas en forma simple (nºs de entre 3 y 4 cifras, sin decimales)</t>
  </si>
  <si>
    <t>Arrastra la solución de esta multiplicación.
{{Q1}} g × {{Q2}} = {{A1}} g</t>
  </si>
  <si>
    <t>Q1: Mín: 100; Máx: 999; Step: 1
Q2: Mín: 2; Máx: 9; Step: 1
Q3: Mín: 10; Máx: 90; Step: 10</t>
  </si>
  <si>
    <t>A1 = {{Q1}}*{{Q2}}
Distractores:
A3 = {{Q1}}+{{Q2}}
A4 = {{Q1}}-{{Q2}}
A5 = {{Q1}}*{{Q2}}+{{Q3}}</t>
  </si>
  <si>
    <t>Realiza la multiplicación y comprueba que el resultado está expresado en la misma unidad de masa que la dada.</t>
  </si>
  <si>
    <t>&lt;p&gt;Para multiplicar una medida de masa por un número, realiza la operación y expresa el resultado en esa misma unidad.&lt;/p&gt;</t>
  </si>
  <si>
    <t>{"id":"M3-MyM-12b-I-1","stimulus":"&lt;p&gt;Arraste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t>
  </si>
  <si>
    <t>Arrastra la solución de esta división.
{{T1}} g : {{Q2}} = {{A1}} g</t>
  </si>
  <si>
    <t>Q1: Mín: 100; Máx: 500; Step: 1
Q2: Mín: 2; Máx: 9; Step: 1
Q3: Mín: 10; Máx: 90; Step: 10</t>
  </si>
  <si>
    <t>T1 = {{Q1}}*{{Q2}}
A1 = {{Q1}}
Distractores:
A3 = {{T1}}*{{Q2}}
A4 = {{T1}}+{{Q2}}
A5 = {{Q1}}-{{Q3}}</t>
  </si>
  <si>
    <t>Realiza la división y comprueba que el resultado está expresado en la misma unidad de masa que la dada.</t>
  </si>
  <si>
    <t>&lt;p&gt;Para dividir una medida de masa por un número, realiza la operación y expresa el resultado en esa misma unidad.&lt;/p&gt;</t>
  </si>
  <si>
    <t>{"id":"M3-MyM-12b-I-2","stimulus":"&lt;p&gt;Arraste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t>
  </si>
  <si>
    <t>Calcula la siguiente división.
{{T1}} g : {{Q2}} = {{A1}} g</t>
  </si>
  <si>
    <t>Q1: Mín: 100; Máx: 500; Step: 1
Q2: Mín: 2; Máx: 9; Step: 1</t>
  </si>
  <si>
    <t>T1 = {{Q1}}*{{Q2}}
A1 = {{Q1}}</t>
  </si>
  <si>
    <t>{"id":"M3-MyM-12b-E-1","stimulus":"&lt;p&gt;Calcule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t>
  </si>
  <si>
    <t>Calcula la siguiente multiplicación.
{{Q1}} g × {{Q2}} = {{A2}} g</t>
  </si>
  <si>
    <t>Q1: Mín: 100; Máx: 999; Step: 1
Q2: Mín: 2; Máx: 9; Step: 1</t>
  </si>
  <si>
    <t>{"id":"M3-MyM-12b-E-2","stimulus":"&lt;p&gt;Calcule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t>
  </si>
  <si>
    <t>Leandro ha comprado {{Q1}} tabletas de chocolate. Si cada una tiene una masa de &lt;span class=\"no-break\"&gt;{{Q2}} g,&lt;/span&gt; ¿cuántos gramos de chocolate ha comprado en total?
Leandro ha comprado &lt;span class=\"no-break\"&gt;{{A1}} g&lt;/span&gt; de chocolate.</t>
  </si>
  <si>
    <t>Q1: Mín: 2; Máx: 9; Step: 1
Q2: Mín: 100; Máx: 500; Step: 50</t>
  </si>
  <si>
    <t>{"id":"M3-MyM-12b-A-1","stimulus":"&lt;p&gt;Leandro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t>
  </si>
  <si>
    <t>Un horno de pan reparte su producción entre {{Q1}} panaderías. Si cada una recibe {{Q2}} kg de pan al día, ¿cuántos kilogramos de pan entrega el horno en total?
El horno reparte {{A1}} kg de pan al día.</t>
  </si>
  <si>
    <t>En la panadería hacen reparto de pan a {{Q1}} sucursales. Cada una, de estas sucursales, recibe {{T1}} kilogramos de pan. ¿Cuántos kilogramos de pan entregan en total a las sucursales? 
Reparten {{A1}} kilogramos de pan a todas las sucursales.</t>
  </si>
  <si>
    <t>Q1: Mín = 5; Máx = 12; Step = 1
Q2: Mín = 100; Máx = 300; Step = 1</t>
  </si>
  <si>
    <t>{"id":"M3-MyM-12b-A-2","stimulus":"&lt;p&gt;Diariamente,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t>
  </si>
  <si>
    <t>Joaquín tiene {{T1}} g de maíz y los quiere repartir en {{Q2}} tarros iguales. Calcula cuántos gramos de maíz habrá en cada recipiente.
Cada tarro tendrá &lt;span class=\"no-break\"&gt;{{A1}} g&lt;/span&gt; de maíz.</t>
  </si>
  <si>
    <t>Q1: Mín: 100; Máx: 500; Step: 50
Q2: Mín: 2; Máx: 9; Step: 1</t>
  </si>
  <si>
    <t>{"id":"M3-MyM-12b-A-3","stimulus":"&lt;p&gt;Josué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t>
  </si>
  <si>
    <t>Un granjero tiene que distribuir una cosecha de &lt;span class=\"no-break\"&gt;{{T1}} kg&lt;/span&gt; de patatas en {{Q1}} cajones. ¿Cuántos kilogramos habrá en cada cajón?
Cada cajón tendrá &lt;span class=\"no-break\"&gt;{{A1}} kg&lt;/span&gt; de patatas.</t>
  </si>
  <si>
    <t>El granjero cosecha {{T1}} kg de patatas, y los distribuye en {{Q1}} cajones para poder venderlos. ¿Cuántos kilogramos de patatas colocará en cada cajón?
Colocará {{A1}} kg de patatas en cada cajón.</t>
  </si>
  <si>
    <t>Q1: Mín: 100; Máx: 900; Step: 10
Q2: Mín: 5; Máx: 10; Step: 1</t>
  </si>
  <si>
    <t>{"id":"M3-MyM-12b-A-4","stimulus":"&lt;p&gt;Um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t>
  </si>
  <si>
    <t>Los dueños de un refugio alimentan a {{Q1}} perros con &lt;span class=\"no-break\"&gt;{{T1}} g&lt;/span&gt; de comida a la semana. ¿Cuántos gramos de comida recibe cada perro?
Cada perro recibe &lt;span class=\"no-break\"&gt;{{A1}} g&lt;/span&gt; de comida a la semana.</t>
  </si>
  <si>
    <t xml:space="preserve">En un refugio para cachorros, se alimentan a {{Q1}} perros con {{T1}} kg de alimento balanceado, por semana. ¿Qué cantidad de alimento recibe cada cachorro semanalmente?
Cada cachorro recibe {{A1}} kg de alimento, por semana.
</t>
  </si>
  <si>
    <t>Q1: Mín: 5; Máx: 10; Step: 1
Q2: Mín: 350; Máx: 4500; Step: 50</t>
  </si>
  <si>
    <t>Realiza la división y comprueba que el resultado esté expresado en la misma unidad de masa que la dada.</t>
  </si>
  <si>
    <t>{"id":"M3-MyM-12b-A-5","stimulus":"&lt;p&gt;Os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t>
  </si>
  <si>
    <t>M3-MyM-13a</t>
  </si>
  <si>
    <t>Mide áreas contando cuadrados unitarios (cm cuadrados, m cuadrados, pulgadas cuadradas, pies cuadrados y unidades improvisadas)</t>
  </si>
  <si>
    <t>Si cada cuadrado de la imagen mide 1 cm&lt;sup&gt;2&lt;/sup&gt;, ¿cuánto mide el área total de la figura?
M3-MyM-13a-1
9 cm&lt;sup&gt;2&lt;/sup&gt; *
10 cm&lt;sup&gt;2&lt;/sup&gt;
8 cm&lt;sup&gt;2&lt;/sup&gt;
11 cm&lt;sup&gt;2&lt;/sup&gt;
(Se ven 3)</t>
  </si>
  <si>
    <t>Para obtener el área de la figura, cuenta el número de cuadrados.</t>
  </si>
  <si>
    <t>&lt;p&gt;Para obtener el área de la figura, hay que contar el número de cuadrados.&lt;/p&gt;</t>
  </si>
  <si>
    <t>{"id":"M3-MyM-13a-I-1","stimulus":"&lt;p&gt;Se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t>
  </si>
  <si>
    <t>Si cada cuadrado de la imagen mide 1 m&lt;sup&gt;2&lt;/sup&gt;, ¿cuánto mide el área total de la figura?
M3-MyM-13a-2
4 m&lt;sup&gt;2&lt;/sup&gt; *
5 m&lt;sup&gt;2&lt;/sup&gt;
3 m&lt;sup&gt;2&lt;/sup&gt;
6 m&lt;sup&gt;2&lt;/sup&gt;
(Se ven 3)</t>
  </si>
  <si>
    <t>{"id":"M3-MyM-13a-I-2","stimulus":"&lt;p&gt;Se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t>
  </si>
  <si>
    <t>Si cada cuadrado de la imagen mide 1 cm&lt;sup&gt;2&lt;/sup&gt;, ¿cuánto mide el área total de la figura?
M3-MyM-13a-3
20 cm&lt;sup&gt;2&lt;/sup&gt; *
21 cm&lt;sup&gt;2&lt;/sup&gt;
19 cm&lt;sup&gt;2&lt;/sup&gt;
22 cm&lt;sup&gt;2&lt;/sup&gt;
(Se ven 3)</t>
  </si>
  <si>
    <t>{"id":"M3-MyM-13a-I-3","stimulus":"&lt;p&gt;Se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t>
  </si>
  <si>
    <t>Calcula el área total de la imagen si cada cuadrado mide 1 cm&lt;sup&gt;2&lt;/sup&gt;.
M3-MyM-13a-4
Área = {{A1}} cm&lt;sup&gt;2&lt;/sup&gt;</t>
  </si>
  <si>
    <t xml:space="preserve">
</t>
  </si>
  <si>
    <t>A1 = 9</t>
  </si>
  <si>
    <t>{"id":"M3-MyM-13a-E-1","stimulus":"&lt;p&gt;Calcule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t>
  </si>
  <si>
    <t>Calcula el área total de la imagen si cada cuadrado mide 1 cm&lt;sup&gt;2&lt;/sup&gt;.
M3-MyM-13a-5
Área = {{A1}} cm&lt;sup&gt;2&lt;/sup&gt;</t>
  </si>
  <si>
    <t>A1 = 12</t>
  </si>
  <si>
    <t>{"id":"M3-MyM-13a-E-2","stimulus":"&lt;p&gt;Calcule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t>
  </si>
  <si>
    <t>Calcula el área total de la imagen si cada cuadrado mide 1 cm&lt;sup&gt;2&lt;/sup&gt;.
M3-MyM-13a-6
Área = {{A1}} cm&lt;sup&gt;2&lt;/sup&gt;</t>
  </si>
  <si>
    <t>{"id":"M3-MyM-13a-E-3","stimulus":"&lt;p&gt;Calcule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t>
  </si>
  <si>
    <t>Calcula el área total de la imagen si cada cuadrado mide 1 cm&lt;sup&gt;2&lt;/sup&gt;.
M3-MyM-13a-7
Área = {{A1}} cm&lt;sup&gt;2&lt;/sup&gt;</t>
  </si>
  <si>
    <t>A1 = 7</t>
  </si>
  <si>
    <t>{"id":"M3-MyM-13a-E-4","stimulus":"&lt;p&gt;Calcule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t>
  </si>
  <si>
    <t>Calcula el área total de la imagen si cada cuadrado mide 1 cm&lt;sup&gt;2&lt;/sup&gt;.
M3-MyM-13a-8
Área = {{A1}} cm&lt;sup&gt;2&lt;/sup&gt;</t>
  </si>
  <si>
    <t>A1 = 10</t>
  </si>
  <si>
    <t>{"id":"M3-MyM-13a-E-5","stimulus":"&lt;p&gt;Calcule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t>
  </si>
  <si>
    <t>Calcula el área total de la imagen si cada cuadrado mide 1 cm&lt;sup&gt;2&lt;/sup&gt;.
M3-MyM-13a-9
Área = {{A1}} cm&lt;sup&gt;2&lt;/sup&gt;</t>
  </si>
  <si>
    <t>A1 = 6</t>
  </si>
  <si>
    <t>{"id":"M3-MyM-13a-E-6","stimulus":"&lt;p&gt;Calcule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t>
  </si>
  <si>
    <t>M3-MyM-13b</t>
  </si>
  <si>
    <t>Calcula el área de un rectángulo (lados son nºs enteros, m^2 y cm^2)</t>
  </si>
  <si>
    <t>¿Cuál es el área de este rectángulo?
(Imagen M3-MyM-13b-1: {{T0}} m de base y {{Q1}} m de altura)
{{T1}} m&lt;sup&gt;2&lt;/sup&gt;*
{{T2}} m&lt;sup&gt;2&lt;/sup&gt;
{{T3}} m&lt;sup&gt;2&lt;/sup&gt;
{{T4}} m&lt;sup&gt;2&lt;/sup&gt;
{{T5}} m&lt;sup&gt;2&lt;/sup&gt;
(se muestran 3 opciones)</t>
  </si>
  <si>
    <t>Q1: Mín: 2; Máx: 10; Step: 1</t>
  </si>
  <si>
    <t>T0 = 2*{{Q1}}
T1 = {{Q1}}*{{T0}}
T2 = {{Q1}}+{{T0}}
T3 = 3*{{Q1}}+2*{{T0}}
T4 = {{Q1}}*{{T0}}+1
T5 = {{Q1}}*{{T0}}-1</t>
  </si>
  <si>
    <t>El área de un rectángulo se calcula multiplicando la base por la altura.</t>
  </si>
  <si>
    <t>&lt;p&gt;El área de un rectángulo se calcula multiplicando la base por la altura:&lt;/p&gt;&lt;p&gt;Área de un rectángulo = {{Q1}} m × {{T1}} m = {{A1}} m&lt;sup&gt;2&lt;/sup&gt;&lt;/p&gt;</t>
  </si>
  <si>
    <t>{"id":"M3-MyM-13b-I-1","stimulus":"&lt;p&gt;Qual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t>
  </si>
  <si>
    <t>¿Cuál es el área de este rectángulo?
(Imagen M3-MyM-13b-2: {{T0}} cm de base y {{Q1}} cm de altura)
{{T1}} cm&lt;sup&gt;2&lt;/sup&gt;*
{{T2}} cm&lt;sup&gt;2&lt;/sup&gt;
{{T3}} cm&lt;sup&gt;2&lt;/sup&gt;
{{T4}} cm&lt;sup&gt;2&lt;/sup&gt;
{{T5}} cm&lt;sup&gt;2&lt;/sup&gt;
(se muestran 3 opciones)</t>
  </si>
  <si>
    <t>Q1: Mín: 2; Máx: 16; Step: 2</t>
  </si>
  <si>
    <t>T0 = 1.5*{{Q1}}
T1 = {{Q1}}*{{T0}}
T2 = {{Q1}}+{{T0}}
T3 = 3*{{Q1}}+2*{{T0}}
T4 = {{Q1}}*{{T0}}+1
T4 = {{Q1}}*{{T0}}-1</t>
  </si>
  <si>
    <t>&lt;p&gt;El área de un rectángulo se calcula multiplicando la base por la altura:&lt;/p&gt;&lt;p&gt;Área de un rectángulo = {{Q1}} cm × {{T1}} cm = {{A1}} cm&lt;sup&gt;2&lt;/sup&gt;&lt;/p&gt;</t>
  </si>
  <si>
    <t>{"id":"M3-MyM-13b-I-2","stimulus":"&lt;p&gt;Qual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t>
  </si>
  <si>
    <t>Calcula el área de este rectángulo.
(Imagen M3-MyM-13b-1: de {{T1}} cm de base y {{Q1}} cm de altura)
Su área mide {{A1}} cm&lt;sup&gt;2&lt;/sup&gt;.</t>
  </si>
  <si>
    <t>T1 = 2*{{Q1}}
A1 = {{Q1}}*{{T1}}</t>
  </si>
  <si>
    <t>¿Cuáles son las medidas del rectángulo?
Base = {{A2}} cm
Altura = {{A3}} cm
[Cloze with math]
A2 = {{T1}}
A3 = {{Q1}}</t>
  </si>
  <si>
    <t>¿Cuál es la fórmula del área de un rectángulo?
Área del rectángulo = base × altura *
Área del rectángulo = base × altura/2
Área del rectángulo = lado × lado
(single choice)</t>
  </si>
  <si>
    <t>Ahora calcula el área del rectángulo.
Área del rectángulo = base × altura = {{T1}} cm × {{Q1}} cm = {{A1}} cm&lt;sup&gt;2&lt;/sup&gt;
(cloze math)</t>
  </si>
  <si>
    <t>{"id":"M3-MyM-13b-E-1","seed":{"parameters":[{"name":"Q1","label":null,"min":2,"max":10,"step":1}],"uniques":true},"scaffolding":[{"id":"step-0","stimulus":"&lt;p&gt;Calcule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t>
  </si>
  <si>
    <t>Calcula el área de este rectángulo.
(Imagen M3-MyM-13b-2: de {{T1}} m de base y {{Q1}} m de altura)
Su área mide {{A1}} m&lt;sup&gt;2&lt;/sup&gt;.</t>
  </si>
  <si>
    <t>T1 = 1.5*{{Q1}}
A1 = {{Q1}}*{{T1}}</t>
  </si>
  <si>
    <t>¿Cuáles son las medidas del rectángulo?
Base = {{A2}} m
Altura = {{A3}} m
[Cloze with math]
A2 = {{T1}}
A3 = {{Q1}}</t>
  </si>
  <si>
    <t>{"id":"M3-MyM-13b-E-2","seed":{"parameters":[{"name":"Q1","label":null,"min":2,"max":16,"step":2}],"uniques":true},"scaffolding":[{"id":"step-0","stimulus":"&lt;p&gt;Calcule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t>
  </si>
  <si>
    <t>Calcula el área de este mapa.
(Imagen M3-MyM-13b-3 con {{T1}} cm de base y {{Q1}} cm de altura)
Su área mide {{A1}} cm&lt;sup&gt;2&lt;/sup&gt;.</t>
  </si>
  <si>
    <t>Q1: Mín: 50; Máx: 90; Step: 1</t>
  </si>
  <si>
    <t>T1 = math.floor(5*{{Q1}}/7)
A1 = {{Q1}}*{{T1}}</t>
  </si>
  <si>
    <t>¿Cuáles son las medidas del mapa?
Base = {{A2}} cm
Altura = {{A3}} cm
[Cloze with math]
A2 = {{T1}}
A3 = {{Q1}}</t>
  </si>
  <si>
    <t>{"id":"M3-MyM-13b-A-1","seed":{"parameters":[{"name":"Q1","label":null,"min":50,"max":90,"step":1}],"uniques":true},"scaffolding":[{"id":"step-0","stimulus":"&lt;p&gt;Calcule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t>
  </si>
  <si>
    <t>Calcula el área de este cuadro.
(Imagen M3-MyM-13b-4 con {{T1}} cm de base y {{Q1}} cm de altura)
Su área mide {{A1}} cm&lt;sup&gt;2&lt;/sup&gt;.</t>
  </si>
  <si>
    <t>T1 = math.floor({{Q1}}/3)
A1 = {{Q1}}*{{T1}}</t>
  </si>
  <si>
    <t>¿Cuáles son las medidas del cuadro?
Base = {{A2}} cm
Altura = {{A3}} cm
[Cloze with math]
A2 = {{T1}}
A3 = {{Q1}}</t>
  </si>
  <si>
    <t>{"id":"M3-MyM-13b-A-2","seed":{"parameters":[{"name":"Q1","label":null,"min":50,"max":90,"step":1}],"uniques":true},"scaffolding":[{"id":"step-0","stimulus":"&lt;p&gt;Calcule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t>
  </si>
  <si>
    <t>Calcula el área de este mantel.
(Imagen M3-MyM-13b-5 con {{T1}} cm de base y {{Q1}} cm de altura)
Su área mide {{A1}} cm&lt;sup&gt;2&lt;/sup&gt;.</t>
  </si>
  <si>
    <t>T1 = math.floor(3*{{Q1}}/7)
A1 = {{Q1}}*{{T1}}</t>
  </si>
  <si>
    <t>¿Cuáles son las medidas del mantel?
Base = {{A2}} cm
Altura = {{A3}} cm
[Cloze with math]
A2 = {{T1}}
A3 = {{Q1}}</t>
  </si>
  <si>
    <t>{"id":"M3-MyM-13b-A-3","seed":{"parameters":[{"name":"Q1","label":null,"min":50,"max":90,"step":1}],"uniques":true},"scaffolding":[{"id":"step-0","stimulus":"&lt;p&gt;Calcule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t>
  </si>
  <si>
    <t>M3-MyM-13c</t>
  </si>
  <si>
    <t>Calcula el área de un rectángulo con lados expresados como A y (B+C) para llegar a la solución A*B + A*C (lados son nºs enteros, m^2 y cm^2)</t>
  </si>
  <si>
    <t>Selecciona la igualdad con la que se puede calcular el área de este rectángulo.
(Imagen M3-MyM-13c-1)
Área = {{T1}} × ({{Q1}} + {{T1}}) = {{T1}} × {{Q1}} + {{T1}} × {{T1}} cm&lt;sup&gt;2&lt;/sup&gt;*
Área = {{T1}} × ({{Q1}} + {{T1}}) = {{T1}} + {{Q1}} × {{T1}} + {{T1}} cm&lt;sup&gt;2&lt;/sup&gt;
Área = {{T1}} × ({{Q1}} + {{T1}}) = {{T1}} + {{Q1}} + {{T1}} + {{T1}} cm&lt;sup&gt;2&lt;/sup&gt;
Área = {{T1}} × ({{Q1}} + {{T1}}) = {{T1}} × {{Q1}} × {{T1}} × {{T1}} cm&lt;sup&gt;2&lt;/sup&gt;
Área = {{T1}} × ({{Q1}} + {{T1}}) = {{T1}} × {{Q1}} − {{T1}} × {{T1}} cm&lt;sup&gt;2&lt;/sup&gt;
Se ven 3</t>
  </si>
  <si>
    <t>Q1: Mín: 5; Máx: 40; Step: 1</t>
  </si>
  <si>
    <t>T1 = 2*{{Q1}}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</si>
  <si>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t>
  </si>
  <si>
    <t>T2 = {{T1}} × {{Q1}}
T3 = {{T1}} × {{T1}}
T4 = {{T1}}*({{Q1}}+{{T1}})</t>
  </si>
  <si>
    <t>{"id":"M3-MyM-13c-I-1","stimulus":"&lt;p&gt;Selecione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t>
  </si>
  <si>
    <t>Selecciona la igualdad con la que se puede calcular el área de este rectángulo.
(Imagen M3-MyM-13c-2)
Área = {{T1}} × ({{Q1}} + {{T2}}) = {{T1}} × {{Q1}} + {{T1}} × {{T2}} cm&lt;sup&gt;2&lt;/sup&gt;*
Área = {{T1}} × ({{Q1}} + {{T2}}) = {{T1}} + {{Q1}} × {{T1}} + {{T2}} cm&lt;sup&gt;2&lt;/sup&gt;
Área = {{T1}} × ({{Q1}} + {{T2}}) = {{T1}} + {{Q1}} + {{T1}} + {{T2}} cm&lt;sup&gt;2&lt;/sup&gt;
Área = {{T1}} × ({{Q1}} + {{T2}}) = {{T1}} × {{Q1}} × {{T1}} × {{T2}} cm&lt;sup&gt;2&lt;/sup&gt;
Área = {{T1}} × ({{Q1}} + {{T2}}) = {{T1}} × {{Q1}} − {{T1}} × {{T2}} cm&lt;sup&gt;2&lt;/sup&gt;
Se ven 3</t>
  </si>
  <si>
    <t>T1 = 2*{{Q1}}
T2 = 3*{{Q1}}</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</si>
  <si>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{{T3}} + {{T4}} = {{T5}} cm&lt;sup&gt;2&lt;/sup&gt;&lt;/p&gt;</t>
  </si>
  <si>
    <t>T3 = {{T1}} × {{Q1}}
T4 = {{T1}} × {{T2}}
T5 = {{T1}}*({{Q1}}+{{T2}})</t>
  </si>
  <si>
    <t>{"id":"M3-MyM-13c-I-2","stimulus":"&lt;p&gt;Selecione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t>
  </si>
  <si>
    <t>Completa las siguientes operaciones para calcular el área de este rectángulo.
(Imagen M3-MyM-13c-1)
Área = {{T1}} × ({{Q1}} + {{T1}}) = {{T1}} × {{Q1}} + {{T1}} × {{T1}} = {{A1}} + {{T2}} + {{A2}} cm&lt;sup&gt;2&lt;/sup&gt;</t>
  </si>
  <si>
    <t>T1 = 2*{{Q1}}
T2 = 4*{{Q1}}*{{Q1}}
A1 = {{Q1}}*{{T1}}
A2 = {{T1}}*({{Q1}}+{{T1}})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</si>
  <si>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{{A1}} + {{T2}} = {{A2}} cm&lt;sup&gt;2&lt;/sup&gt;&lt;/p&gt;</t>
  </si>
  <si>
    <t>{"id":"M3-MyM-13c-E-1","stimulus":"&lt;p&gt;Complete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t>
  </si>
  <si>
    <t>Completa las siguientes operaciones para calcular el área de este rectángulo.
(Imagen M3-MyM-13c-2)
Área = {{T1}} × ({{Q1}} + {{T2}}) = {{T1}} × {{Q1}} + {{T1}} × {{T2}} = {{A1}} + {{T3}} + {{A2}} cm&lt;sup&gt;2&lt;/sup&gt;</t>
  </si>
  <si>
    <t>T1 = 2*{{Q1}}
T2 = 3*{{Q1}}
T3 = {{T1}}*{{T2}}
A1 = {{Q1}}*{{T1}}
A2 = {{T1}}*({{Q1}}+{{T2}})</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</si>
  <si>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{{A1}} + {{T3}} = {{A2}} cm&lt;sup&gt;2&lt;/sup&gt;&lt;/p&gt;</t>
  </si>
  <si>
    <t>{"id":"M3-MyM-13c-E-2","stimulus":"&lt;p&gt;Complete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</si>
  <si>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Para preparar una reunión familiar, Enric ha juntado dos mesas con las medidas de la siguiente imagen. Completa estas operaciones para calcular el área total de las mesas.
(Imagen M3-MyM-13c-2)
Área = {{T1}} × ({{Q1}} + {{T2}}) = {{T1}} × {{Q1}} + {{T1}} × {{T2}} = {{A1}} + {{T3}} = {{A2}} cm&lt;sup&gt;2&lt;/sup&gt;</t>
  </si>
  <si>
    <t>Q1: Mín: 45; Máx: 65; Step: 1</t>
  </si>
  <si>
    <t>{"id":"M3-MyM-13c-A-1","stimulus":"&lt;p&gt;Para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</si>
  <si>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Durante la reforma de su casa, Micaela ha ampliado su habitación para que tenga las medidas de la siguiente imagen. Completa estas operaciones para calcular la nueva área de la habitación.
(Imagen M3-MyM-13c-3)
Área = {{Q1}} × ({{Q1}} + {{T1}}) = {{Q1}} × {{Q1}} + {{Q1}} × {{T1}} = {{T2}} + {{A1}} = {{A2}} m&lt;sup&gt;2&lt;/sup&gt;</t>
  </si>
  <si>
    <t>Q1: Mín: 3; Máx: 6; Step: 1</t>
  </si>
  <si>
    <t>T1 = 2*{{Q1}}
T2 = {{Q1}}*{{Q1}}
A1 = {{Q1}}*{{T1}}
A2 = {{Q1}}*({{Q1}}+{{T1}})</t>
  </si>
  <si>
    <t>&lt;p&gt;El área de un rectángulo se calcula multiplicando la base por la altura. En este caso:&lt;/p&gt;&lt;p&gt;Área = altura × base = {{Q1}} × ({{Q1}} + {{T1}}) m&lt;sup&gt;2&lt;/sup&gt;&lt;/p&gt;&lt;p&gt;Para resolver estos cálculos, aplica la propiedad distributiva:&lt;/p&gt;&lt;p&gt;Área = {{Q1}} × ({{Q1}} + {{T1}}) = {{Q1}} × {{Q1}} + {{Q1}} × {{T1}} = {{T2}} + {{A1}} + {{A2}} m&lt;sup&gt;2&lt;/sup&gt;&lt;/p&gt;</t>
  </si>
  <si>
    <t>{"id":"M3-MyM-13c-A-2","stimulus":"&lt;p&gt;Durante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t>
  </si>
  <si>
    <t>Como la piscina que iba a construir le parecía pequeña, Darío ha mandado ensancharla para que tenga las medidas de la siguiente imagen. Completa estas operaciones para calcular la nueva área de la piscina.
(Imagen M3-MyM-13c-2)
Área = {{T1}} × ({{Q1}} + {{T2}}) = {{T1}} × {{Q1}} + {{T1}} × {{T2}} = {{A1}} + {{T3}} = {{A2}} m&lt;sup&gt;2&lt;/sup&gt;</t>
  </si>
  <si>
    <t>Q1: Mín: 1; Máx: 4; Step: 1</t>
  </si>
  <si>
    <t>&lt;p&gt;El área de un rectángulo se calcula multiplicando la base por la altura. En este caso:&lt;/p&gt;&lt;p&gt;Área = altura × base = {{T1}} × ({{Q1}} + {{T2}}) m&lt;sup&gt;2&lt;/sup&gt;&lt;/p&gt;&lt;p&gt;Para resolver estos cálculos, aplica la propiedad distributiva:&lt;/p&gt;&lt;p&gt;Área = base × altura = {{T1}} × ({{Q1}} + {{T2}}) = {{T1}} × {{Q1}} + {{T1}} × {{T2}} = {{A1}} + {{T3}} = {{A2}} m&lt;sup&gt;2&lt;/sup&gt;&lt;/p&gt;</t>
  </si>
  <si>
    <t>{"id":"M3-MyM-13c-A-3","stimulus":"&lt;p&gt;Como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</si>
  <si>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M3-MyM-13d</t>
  </si>
  <si>
    <t>Calcula el área total a partir de la suma de los áreas de rectángulos contiguos (lados son nºs enteros, m^2 y cm^2)</t>
  </si>
  <si>
    <t>Selecciona el área de la siguiente figura.
Imagen M3-MyM-13d-1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</si>
  <si>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</si>
  <si>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5*{{Q1}}
T4 = 11*{{Q1}}*{{Q1}}
T5 = 11*{{Q1}}*{{Q1}}+{{Q2}}
T6 = 11*{{Q1}}*{{Q1}}+{{Q3}}
T7 = 11*{{Q1}}*{{Q1}}-{{Q4}}
T8 = 11*{{Q1}}*{{Q1}}-{{Q5}}</t>
  </si>
  <si>
    <t>Primero hay que dividir la figura en dos rectángulos. ¿Cuánto mide el lado con un signo de interrogación?
Tabla sin bordes:
M3-MyM-13d-8 | M3-MyM-13d-9 (con el lado ? sin informar)
? = {{A1}} cm
(Cloze math)
A1 = 3*{{Q1}}</t>
  </si>
  <si>
    <t>A continuación, calcula las áreas de los dos rectángulos.
Tabla sin bordes:
M3-MyM-13d-8                    | M3-MyM-13d-9 (con el lado ? informado con T11)
Área = {{A2}} cm&lt;sup&gt;2&lt;/sup&gt;| Área = {{A3}} cm&lt;sup&gt;2&lt;/sup&gt;
T11 = 3*{{Q1}}
A2 = 8*{{Q1}}*{{Q1}}
A3 = 3*{{Q1}}*{{Q1}}</t>
  </si>
  <si>
    <t>Por último, calcula el área total.
Tabla sin bordes:
M3-MyM-13d-8 | M3-MyM-13d-9 (con el lado ? informado con T11)
Área = {{T9}} cm&lt;sup&gt;2&lt;/sup&gt; + {{T10}} cm&lt;sup&gt;2&lt;/sup&gt; = {{A4}} cm&lt;sup&gt;2&lt;/sup&gt;
T9 = 8*{{Q1}}*{{Q1}}
T10 = 3*{{Q1}}*{{Q1}}
A4 = 11*{{Q1}}*{{Q1}}</t>
  </si>
  <si>
    <t>{"id":"M3-MyM-13d-I-1","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</si>
  <si>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Selecciona el área de la siguiente figura.
Imagen M3-MyM-13d-2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</si>
  <si>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</si>
  <si>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3*{{Q1}}
T4 = 9*{{Q1}}*{{Q1}}
T5 = 9*{{Q1}}*{{Q1}}+{{Q2}}
T6 = 9*{{Q1}}*{{Q1}}+{{Q3}}
T7 = 9*{{Q1}}*{{Q1}}-{{Q4}}
T8 = 9*{{Q1}}*{{Q1}}-{{Q5}}</t>
  </si>
  <si>
    <t>Primero hay que dividir la figura en dos rectángulos. ¿Cuánto mide el lado con un signo de interrogación?
Tabla sin bordes:
M3-MyM-13d-10 (con el lado ? sin informar) | M3-MyM-13d-11
? = {{A1}} cm
(Cloze math)
A1 = 3*{{Q1}}</t>
  </si>
  <si>
    <t>A continuación, calcula las áreas de los dos rectángulos.
Tabla sin bordes:
M3-MyM-13d-10 (con el lado ? informado con T11) | M3-MyM-13d-11
Área = {{A2}} cm&lt;sup&gt;2&lt;/sup&gt;| Área = {{A3}} cm&lt;sup&gt;2&lt;/sup&gt;
T11 = 3*{{Q1}}
A2 = 6*{{Q1}}*{{Q1}}
A3 = 3*{{Q1}}*{{Q1}}</t>
  </si>
  <si>
    <t>Por último, calcula el área total.
Tabla sin bordes:
M3-MyM-13d-10 (con el lado ? informado con T11) | M3-MyM-13d-11
Área = {{T9}} cm&lt;sup&gt;2&lt;/sup&gt; + {{T10}} cm&lt;sup&gt;2&lt;/sup&gt; = {{A4}} cm&lt;sup&gt;2&lt;/sup&gt;
T11 = 3*{{Q1}}
T9 = 6*{{Q1}}*{{Q1}}
T10 = 3*{{Q1}}*{{Q1}}
A4 = 9*{{Q1}}*{{Q1}}</t>
  </si>
  <si>
    <t>{"id":"M3-MyM-13d-I-2","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</si>
  <si>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Calcula el área del siguiente polígono.
Imagen M3-MyM-13d-3 (utilizar la imagen de la hoja Imágenes para ver dónde se ponen las etiquetas)
Su área mide {{A1}} cm&lt;sup&gt;2&lt;/sup&gt;.</t>
  </si>
  <si>
    <t>Q1 = List = 2, 3, 4, 5</t>
  </si>
  <si>
    <t>T1 = 2*{{Q1}}
A1 = 5*{{Q1}}*{{Q1}}</t>
  </si>
  <si>
    <t>Primero hay que dividir la figura en dos rectángulos. ¿Cuánto mide el lado con un signo de interrogación?
Tabla sin bordes:
M3-MyM-13d-12 (con el lado ? sin informar) | M3-MyM-13d-13
? = {{A1}} cm
(Cloze math)
A2 = 3*{{Q1}}</t>
  </si>
  <si>
    <t>A continuación, calcula las áreas de los dos rectángulos.
Tabla sin bordes:
M3-MyM-13d-12 (con el lado ? informado con T2) | M3-MyM-13d-13
Área = {{A3}} cm&lt;sup&gt;2&lt;/sup&gt;| Área = {{A4}} cm&lt;sup&gt;2&lt;/sup&gt;
T2 = 3*{{Q1}}
A3 = 3*{{Q1}}*{{Q1}}
A4 = 2*{{Q1}}*{{Q1}}</t>
  </si>
  <si>
    <t>Por último, calcula el área total.
Tabla sin bordes:
M3-MyM-13d-12 (con el lado ? informado con T2) | M3-MyM-13d-13
Área = {{T3}} cm&lt;sup&gt;2&lt;/sup&gt; + {{T4}} cm&lt;sup&gt;2&lt;/sup&gt; = {{A4}} cm&lt;sup&gt;2&lt;/sup&gt;
T2 = 3*{{Q1}}
T3 = 3*{{Q1}}*{{Q1}}
T4 = 2*{{Q1}}*{{Q1}}
A4 = 5*{{Q1}}*{{Q1}}</t>
  </si>
  <si>
    <t>{"id":"M3-MyM-13d-E-1","seed":{"parameters":[{"name":"Q1","label":null,"list":[2,3,4,5]}],"uniques":true},"scaffolding":[{"id":"step-0","stimulus":"&lt;p&gt;Calcule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</si>
  <si>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Calcula el área del siguiente polígono.
Imagen M3-MyM-13d-4 (utilizar la imagen de la hoja Imágenes para ver dónde se ponen las etiquetas)
Su área mide {{A1}} cm&lt;sup&gt;2&lt;/sup&gt;.</t>
  </si>
  <si>
    <t>A1 = 4*{{Q1}}*{{Q1}}</t>
  </si>
  <si>
    <t>Primero hay que dividir la figura en dos rectángulos. ¿Cuánto mide el lado con un signo de interrogación?
Tabla sin bordes:
M3-MyM-13d-14 (con el lado ? sin informar) | M3-MyM-13d-15
? = {{A1}} cm
(Cloze math)
A2 = 3*{{Q1}}</t>
  </si>
  <si>
    <t>A continuación, calcula las áreas de los dos rectángulos.
Tabla sin bordes:
M3-MyM-13d-14 (con el lado ? informado como {{T1}} cm) | M3-MyM-13d-15
Área = {{A3}} cm&lt;sup&gt;2&lt;/sup&gt;| Área = {{A4}} cm&lt;sup&gt;2&lt;/sup&gt;
T1 = 3*{{Q1}}
A3 = 3*{{Q1}}*{{Q1}}
A4 = {{Q1}}*{{Q1}}</t>
  </si>
  <si>
    <t>Por último, calcula el área total.
Tabla sin bordes:
M3-MyM-13d-14 (con el lado ? informado como {{T1}} cm) | M3-MyM-13d-15
Área = {{T2}} cm&lt;sup&gt;2&lt;/sup&gt; + {{T3}} cm&lt;sup&gt;2&lt;/sup&gt; = {{A4}} cm&lt;sup&gt;2&lt;/sup&gt;
T1 = 3*{{Q1}}
T2 = 3*{{Q1}}*{{Q1}}
T3 = {{Q1}}*{{Q1}}
A4 = 4*{{Q1}}*{{Q1}}</t>
  </si>
  <si>
    <t>{"id":"M3-MyM-13d-E-2","seed":{"parameters":[{"name":"Q1","label":null,"list":[2,3,4,5]}],"uniques":true},"scaffolding":[{"id":"step-0","stimulus":"&lt;p&gt;Calcule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t>
  </si>
  <si>
    <t>El jardín de la casa de Yolanda es como el que aparece en esta imagen. Calcula su área.
Imagen M3-MyM-13d-1 (utilizar la imagen de la hoja Imágenes para ver dónde se ponen las etiquetas. Cambiar los "cm" por "m")
Su área mide &lt;span class=\"no-break\"&gt;{{A1}} m&lt;sup&gt;2&lt;/sup&gt;.&lt;/span&gt;</t>
  </si>
  <si>
    <t>T1 = 2*{{Q1}}
T2 = 4*{{Q1}}
T3 = 5*{{Q1}}
A1 = 11*{{Q1}}*{{Q1}}</t>
  </si>
  <si>
    <t>Primero hay que dividir la figura en dos rectángulos. ¿Cuánto mide el lado con un signo de interrogación?
Tabla sin bordes:
M3-MyM-13d-8 | M3-MyM-13d-9 (con el lado ? sin informar)
? = {{A1}} m
(Cloze math)
A1 = 3*{{Q1}}</t>
  </si>
  <si>
    <t>A continuación, calcula las áreas de los dos rectángulos.
Tabla sin bordes:
M3-MyM-13d-8                    | M3-MyM-13d-9 (con el lado ? informado con T11)
Área = {{A2}} m&lt;sup&gt;2&lt;/sup&gt;| Área = {{A3}} m&lt;sup&gt;2&lt;/sup&gt;
T11 = 3*{{Q1}}
A2 = 8*{{Q1}}*{{Q1}}
A3 = 3*{{Q1}}*{{Q1}}</t>
  </si>
  <si>
    <t>Por último, calcula el área total.
Tabla sin bordes:
M3-MyM-13d-8 | M3-MyM-13d-9 (con el lado ? informado con T11)
Área = {{T9}} m&lt;sup&gt;2&lt;/sup&gt; + {{T10}} m&lt;sup&gt;2&lt;/sup&gt; = {{A4}} m&lt;sup&gt;2&lt;/sup&gt;
T9 = 8*{{Q1}}*{{Q1}}
T10 = 3*{{Q1}}*{{Q1}}
A4 = 11*{{Q1}}*{{Q1}}</t>
  </si>
  <si>
    <t>{"id":"M3-MyM-13d-A-1","seed":{"parameters":[{"name":"Q1","label":null,"list":[2,3,4,5]}],"uniques":true},"scaffolding":[{"id":"step-0","stimulus":"&lt;p&gt;O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</si>
  <si>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Una piscina pública tiene las medidas de esta imagen. Calcula su área.
Imagen M3-MyM-13d-2 (utilizar la imagen de la hoja Imágenes para ver dónde se ponen las etiquetas. Cambiar los "cm" por "m")
Su área mide &lt;span class=\"no-break\"&gt;{{A1}} m&lt;sup&gt;2&lt;/sup&gt;.&lt;/span&gt;</t>
  </si>
  <si>
    <t>T1 = 2*{{Q1}}
T2 = 4*{{Q1}}
T3 = 3*{{Q1}}
A1 = 9*{{Q1}}*{{Q1}}</t>
  </si>
  <si>
    <t>Primero hay que dividir la figura en dos rectángulos. ¿Cuánto mide el lado con un signo de interrogación?
Tabla sin bordes:
M3-MyM-13d-10 (con el lado ? sin informar) | M3-MyM-13d-11
? = {{A1}} m
(Cloze math)
A1 = 3*{{Q1}}</t>
  </si>
  <si>
    <t>A continuación, calcula las áreas de los dos rectángulos.
Tabla sin bordes:
M3-MyM-13d-10 (con el lado ? informado con T11) | M3-MyM-13d-11
Área = {{A2}} m&lt;sup&gt;2&lt;/sup&gt;| Área = {{A3}} m&lt;sup&gt;2&lt;/sup&gt;
T11 = 3*{{Q1}}
A2 = 6*{{Q1}}*{{Q1}}
A3 = 3*{{Q1}}*{{Q1}}</t>
  </si>
  <si>
    <t>Por último, calcula el área total.
Tabla sin bordes:
M3-MyM-13d-10 (con el lado ? informado con T11) | M3-MyM-13d-11
Área = {{T9}} m&lt;sup&gt;2&lt;/sup&gt; + {{T10}} m&lt;sup&gt;2&lt;/sup&gt; = {{A4}} m&lt;sup&gt;2&lt;/sup&gt;
T11 = 3*{{Q1}}
T9 = 6*{{Q1}}*{{Q1}}
T10 = 3*{{Q1}}*{{Q1}}
A4 = 9*{{Q1}}*{{Q1}}</t>
  </si>
  <si>
    <t>{"id":"M3-MyM-13d-A-2","seed":{"parameters":[{"name":"Q1","label":null,"list":[2,3,4,5]}],"uniques":true},"scaffolding":[{"id":"step-0","stimulus":"&lt;p&gt;Uma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</si>
  <si>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Un trozo de tela tiene las medidas de esta imagen. Calcula su área. 
(Figura M3-MyM-13d-3)
Su área mide &lt;span class=\"no-break\"&gt;{{A1}} cm&lt;sup&gt;2&lt;/sup&gt;.&lt;/span&gt;</t>
  </si>
  <si>
    <t>{"id":"M3-MyM-13d-A-3","seed":{"parameters":[{"name":"Q1","label":null,"list":[2,3,4,5]}],"uniques":true},"scaffolding":[{"id":"step-0","stimulus":"&lt;p&gt;Um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</si>
  <si>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M3-MyM-14a</t>
  </si>
  <si>
    <t>Utiliza el calendario</t>
  </si>
  <si>
    <t>Selecciona los meses que tienen 31 días.
{{Q1}} *
{{Q2}} *
{{Q3}}</t>
  </si>
  <si>
    <t>Q1 = List = ["Enero","Mayo", "Marzo","Julio","Octubre", "Agosto","Diciembre"]
Q2 = List = ["Enero","Mayo", "Marzo","Julio","Octubre", "Agosto","Diciembre"]
Q3 = List = ["Febrero","Abril","Junio", "Septiembre","Noviembre"]</t>
  </si>
  <si>
    <t>De los 12 meses que componen un año, 7 tienen 31 días.</t>
  </si>
  <si>
    <t>&lt;p&gt;Utiliza los nudillos de ambos puños para ver qué meses tienen 31 días. Los meses que queden sobre los nudillos tienen 31 días, el resto, 30 días. Febrero es la excepción ya que se compone de 28 o 29 días según sea o no año bisiesto.&lt;/p&gt;
Imagen M3-MyM-14a-1a</t>
  </si>
  <si>
    <t>{"id":"M3-MyM-14a-I-1","stimulus":"&lt;p&gt;Selecione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t>
  </si>
  <si>
    <t>Selecciona los meses que tienen 30 días.
{{Q1}} *
{{Q2}} *
{{Q3}}</t>
  </si>
  <si>
    <t>Q1 = List = ["Abril","Junio", "Septiembre","Noviembre"]
Q2 = List = ["Abril","Junio", "Septiembre","Noviembre"]
Q3 = List = ["Enero","Febrero","Mayo", "Marzo","Julio","Octubre", "Agosto","Diciembre"]</t>
  </si>
  <si>
    <t>De los 12 meses que componen un año, 4 tienen 30 días.</t>
  </si>
  <si>
    <t>&lt;p&gt;Utiliza los nudillos de ambos puños para ver qué meses tienen 30 días. Los meses que queden sobre los nudillos tienen 31 días, el resto, 30 días. Febrero es la excepción ya que se compone de 28 o 29 días según sea o no año bisiesto.&lt;/p&gt;
Imagen M3-MyM-14a-1a</t>
  </si>
  <si>
    <t>{"id":"M3-MyM-14a-I-2","stimulus":"&lt;p&gt;Selecione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t>
  </si>
  <si>
    <t>Selecciona las afirmaciones correctas.
{{A1}}*
{{A2}}*
{{A7}}*
{{A3}}*
{{A4}}
{{A5}}
{{A6}}
(se ven 3 opciones, 2 correctas)</t>
  </si>
  <si>
    <t>A1 = "Cada 4 años, febrero tiene 29 días."
A7 = "Los años son bisiestos cada 4 años."
A2 = "Un año bisiesto tiene 366 días."
A3 = "Excepto febrero, un mes puede tener 30 o 31 días."
A4 = "Un mes puede tener 7 o 14 días."
A5 = "En los años bisiestos, febrero tiene un día menos."
A6 = "Un año equivale a 365 días o a 11 meses."</t>
  </si>
  <si>
    <t>El calendario permite organizar los días del año en períodos llamados semanas y meses.</t>
  </si>
  <si>
    <t>&lt;p&gt;Cada &lt;b&gt;año&lt;/b&gt; tiene &lt;b&gt;365 días&lt;/b&gt;, excepto cuando es &lt;b&gt;bisiesto,&lt;/b&gt; que tiene &lt;b&gt;366 días.&lt;/b&gt;&lt;/p&gt;&lt;p&gt;Un año está formado por &lt;b&gt;12 meses.&lt;b/&gt;&lt;/p&gt;
Sí falla A4
&lt;p&gt;Excepto febrero, un mes puede tener 30 o 31 días.&lt;/p&gt;
Sí falla A5
&lt;p&gt;En los años bisiestos, febrero tiene un día más.&lt;/p&gt;
Sí falla A6
&lt;p&gt;En un año hay 12 meses.&lt;/p&gt;</t>
  </si>
  <si>
    <t>{"id":"M3-MyM-14a-I-3","stimulus":"&lt;p&gt;Selecione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t>
  </si>
  <si>
    <t>Hoy es {{Q1}} de mayo. ¿Cuántas noches habrá antes del {{Q2}} de julio?
Habrá {{A1}} noches.</t>
  </si>
  <si>
    <t>Hoy es 10 de Mayo, ¿cuántas noches dormiremos antes del 20 de Julio?</t>
  </si>
  <si>
    <r>
      <rPr>
        <rFont val="Calibri"/>
        <color theme="1"/>
        <sz val="12.0"/>
      </rPr>
      <t xml:space="preserve">Q1 = Min = </t>
    </r>
    <r>
      <rPr>
        <rFont val="Calibri"/>
        <color theme="1"/>
        <sz val="12.0"/>
      </rPr>
      <t>2</t>
    </r>
    <r>
      <rPr>
        <rFont val="Calibri"/>
        <color theme="1"/>
        <sz val="12.0"/>
      </rPr>
      <t>; Máx = 31; Step = 1
Q2 = Min = 1; Máx = 31; Step = 1</t>
    </r>
  </si>
  <si>
    <t>A1 = 61-{{Q1}}+{{Q2}}</t>
  </si>
  <si>
    <t>&lt;p&gt;Ayúdate de un calendario:&lt;/p&gt;
Imagen M3-MyM-14a-1</t>
  </si>
  <si>
    <t>&lt;p&gt;Para calcular las noches de este período, suma los {{T1}} días que quedan de mayo, los 30 días del mes de junio y los {{Q2}} días de julio.&lt;/p&gt;&lt;p&gt;{{T1}} + 30 + {{Q2}} = {{A1}} noches&lt;/p&gt;
Imagen M3-MyM-14a-1</t>
  </si>
  <si>
    <t>T1 = 31-{{Q1}}</t>
  </si>
  <si>
    <t>{"id":"M3-MyM-14a-E-1","stimulus":"&lt;p&gt;Hoje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t>
  </si>
  <si>
    <t>Las vacaciones de Damián en la playa empiezan el {{Q1}} de julio. Sus padres han reservado {{Q2}} noches en un hotel. ¿Cuál será el último día en el hotel?
El último día será el {{A1}} de agosto.</t>
  </si>
  <si>
    <t>Q1 = Min = 26; Máx = 31; Step = 1
Q2 = Min = 7; Máx = 14; Step = 1</t>
  </si>
  <si>
    <t>A1 = {{Q1}} + {{Q2}}-32</t>
  </si>
  <si>
    <t>&lt;p&gt;Ayúdate de un calendario:&lt;/p&gt;
Imagen M3-MyM-14a-2</t>
  </si>
  <si>
    <t>&lt;p&gt;Para saber cuál será el último día, reparte las {{Q2}} noches: {{T1}} en julio y {{T2}} en agosto.&lt;/p&gt;
Imagen M3-MyM-14a-2</t>
  </si>
  <si>
    <t>T1 = 32-{{Q1}}
T2 = {{Q1}} + {{Q2}}-32</t>
  </si>
  <si>
    <t>{"id":"M3-MyM-14a-E-2","stimulus":"&lt;p&gt;As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t>
  </si>
  <si>
    <t>Hoy es {{Q1}} de noviembre y hace {{Q2}} días fue el cumpleaños de Andrea. ¿Qué día cumple años Andrea?
Cumple años el {{A1}} de octubre.</t>
  </si>
  <si>
    <t>Q1 = Min = 5 ; Máx = 15 ; Step = 1
Q2 = Min = 16 ; Máx = 30 ; Step = 1</t>
  </si>
  <si>
    <t>A1 = 31-{{Q2}}+{{Q1}}</t>
  </si>
  <si>
    <t>&lt;p&gt;Ayúdate de un calendario:&lt;/p&gt;
Imagen M3-MyM-14a-3</t>
  </si>
  <si>
    <t>&lt;p&gt;Para saber cuándo fue su cumpleaños, reparte los {{Q2}} días: {{Q1}} en noviembre y {{T1}} en octubre. Como octubre tiene 31 días, el cumpleaños fue el {{A1}}.&lt;/p&gt;
Imagen M3-MyM-14a-3</t>
  </si>
  <si>
    <t>T1 = {{Q2}}-{{Q1}}</t>
  </si>
  <si>
    <t>{"id":"M3-MyM-14a-E-3","stimulus":"&lt;p&gt;Hoje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t>
  </si>
  <si>
    <t>M3-MyM-14b</t>
  </si>
  <si>
    <t>Establece equivalencias entre años, meses, semanas y días</t>
  </si>
  <si>
    <t>Une las expresiones equivalentes. 
{{Q1}} años :  {{A1}} meses
{{Q2}} años :  {{A2}} días
{{Q3}} semanas  : {{A3}} días</t>
  </si>
  <si>
    <r>
      <rPr>
        <rFont val="Calibri"/>
        <color theme="1"/>
        <sz val="12.0"/>
      </rPr>
      <t xml:space="preserve">{{Q1}} : Mín = 2; Máx = 7 ; Step = 1
{{Q2}}  = List = [2, 3, 4]
{{Q3}} : Mín = 2; Máx = </t>
    </r>
    <r>
      <rPr>
        <rFont val="Calibri"/>
        <color theme="1"/>
        <sz val="12.0"/>
      </rPr>
      <t>11</t>
    </r>
    <r>
      <rPr>
        <rFont val="Calibri"/>
        <color theme="1"/>
        <sz val="12.0"/>
      </rPr>
      <t xml:space="preserve"> ; Step = 1</t>
    </r>
  </si>
  <si>
    <t>A1 = {{Q1}}*12
A2 = {{Q2}}*365
A3 = {{Q3}}*7</t>
  </si>
  <si>
    <t>&lt;p&gt;Un &lt;b&gt;año&lt;/b&gt; equivale a 365 días o 12 meses. Una &lt;b&gt;semana&lt;/b&gt; equivale a 7 días.&lt;/p&gt;</t>
  </si>
  <si>
    <t>&lt;p&gt;Un &lt;b&gt;año&lt;/b&gt; equivale a 365 días o 12 meses.&lt;/p&gt;&lt;p&gt;Una &lt;b&gt;semana&lt;/b&gt; equivale a 7 días.&lt;/p&gt;</t>
  </si>
  <si>
    <t>{"id":"M3-MyM-14b-I-1","stimulus":"&lt;p&gt;Arraste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t>
  </si>
  <si>
    <t>Indica si estas frases son verdaderas o falsas.
{{Q1}} semanas son {{T1}} días. *
{{T2}} meses son {{Q2}} años.*
{{T3}} días son {{Q3}} semanas.*
{{T4}} meses son {{T5}} años.
{{T6}} días son {{T7}} semanas.
{{T8}} días son {{T9}} semanas.
Se ven 3, 2 correctas</t>
  </si>
  <si>
    <r>
      <rPr>
        <rFont val="Calibri"/>
        <color theme="1"/>
        <sz val="12.0"/>
      </rPr>
      <t xml:space="preserve">Q1: Min = 2; Máx = 10 ; Step = 1
Q2 : List = [2, 3, 4]
Q3 : Min = 2; Máx = 9 ; Step = 1
</t>
    </r>
    <r>
      <rPr>
        <rFont val="Calibri"/>
        <color theme="1"/>
        <sz val="12.0"/>
      </rPr>
      <t>Q4: List = [1, 2, 3, 4]
Q5 : Min = 1; Máx = 7 ; Step = 1
Q6 : Min = 1; Máx = 7 ; Step = 1</t>
    </r>
  </si>
  <si>
    <t>T1 = 7*{{Q1}}
T2 = 12*{{Q2}}
T3 = {{Q3}}*7
T4 = {{Q4}}*12
T5 = {{Q4}}+1
T6 = {{Q5}}*7
T7 = {{Q5}}+1
T8 = {{Q6}}*7
T9 = {{Q6}}+3</t>
  </si>
  <si>
    <t>Un &lt;b&gt;año&lt;/b&gt; equivale a 12 meses. Una &lt;b&gt;semana,&lt;/b&gt; a 7 días.</t>
  </si>
  <si>
    <t>&lt;p&gt;Un &lt;b&gt;año&lt;/b&gt; equivale a 12 meses. Una &lt;b&gt;semana,&lt;/b&gt; a 7 días.&lt;/p&gt;
-Si falla A4
&lt;p&gt;{{T4}} meses son {{Q4}} años.&lt;/p&gt;
-Si falla A5
&lt;p&gt;{{T6}} días son {{Q5}} semanas.&lt;/p&gt;
-Si falla A6
&lt;p&gt;{{T8}} días son {{Q6}} semanas.&lt;/p&gt;</t>
  </si>
  <si>
    <t>{"id":"M3-MyM-14b-I-2","stimulus":"&lt;p&gt;Indique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t>
  </si>
  <si>
    <t>¿A cuántos meses equivalen {{Q1}} años y medio?
A {{A1}} meses.</t>
  </si>
  <si>
    <t>Q1 = Mín = 2; Máx = 9 ; Step = 1</t>
  </si>
  <si>
    <t>A1 = {{Q1}}*12+6</t>
  </si>
  <si>
    <t>Un año equivale a 12 meses.</t>
  </si>
  <si>
    <t>&lt;p&gt;Un año equivale a 12 meses. Por tanto:&lt;/p&gt;&lt;p&gt;{{Q1}} × 12 + 6 = {{A1}} meses&lt;/p&gt;</t>
  </si>
  <si>
    <t>{"id":"M3-MyM-14b-E-1","stimulus":"&lt;p&gt;Quantos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t>
  </si>
  <si>
    <t>¿A cuántas semanas equivalen {{T1}} días?
A {{A1}} semanas.</t>
  </si>
  <si>
    <t>T1 = {{Q1}}*7
A1 = {{Q1}}</t>
  </si>
  <si>
    <t>Una semana equivale a 7 días.</t>
  </si>
  <si>
    <t>&lt;p&gt;Una semana equivale a 7 días. Por tanto:&lt;/p&gt;&lt;p&gt;{{T1}} : 7 = {{A1}} semanas&lt;/p&gt;</t>
  </si>
  <si>
    <t>{"id":"M3-MyM-14b-E-2","stimulus":"&lt;p&gt;Quantas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t>
  </si>
  <si>
    <t>¿Cuántos meses son {{Q2}} años?
Son {{A2}} meses.</t>
  </si>
  <si>
    <t>Q2 = Mín = 2; Máx = 5 ; Step = 1</t>
  </si>
  <si>
    <t>A2 = {{Q2}}*12</t>
  </si>
  <si>
    <t>&lt;p&gt;Un año equivale a 12 meses. Por tanto:&lt;/p&gt;&lt;p&gt;{{Q2}} × 12 = {{A2}} meses&lt;/p&gt;</t>
  </si>
  <si>
    <t>{"id":"M3-MyM-14b-E-3","stimulus":"&lt;p&gt;Quantos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t>
  </si>
  <si>
    <t>M3-MyM-15a</t>
  </si>
  <si>
    <t>Expresa la hora que marca un reloj analógico y digital</t>
  </si>
  <si>
    <t>Selecciona la hora que marca este reloj.
Imagen M3-MyM-15a-1
Las siete y cuarto.*
Las once menos veinte.
La una y media.
Las ocho y veinte.
(Se ven 3)</t>
  </si>
  <si>
    <t>En un reloj analógico, la manecilla corta señala las horas y la larga, los minutos.</t>
  </si>
  <si>
    <t>&lt;p&gt;En un reloj analógico, la manecilla corta señala las horas y la larga, los minutos.&lt;/p&gt;</t>
  </si>
  <si>
    <r>
      <rPr>
        <rFont val="Calibri"/>
        <sz val="12.0"/>
      </rPr>
      <t>{"id":"M3-MyM-15a-I-1","stimulus":"&lt;p&gt;Selecione a hora que o relógio mostra.&lt;/p&gt;&lt;div style=\"display:flex; justify-content:center;\"&gt;&lt;img src=\"https://blue</t>
    </r>
    <r>
      <rPr>
        <rFont val="Calibri"/>
        <color rgb="FF000000"/>
        <sz val="12.0"/>
      </rPr>
      <t>berry-assets.oneclick.es/M3_MyM_15a_1.svg\"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t>
    </r>
  </si>
  <si>
    <t>Selecciona la hora que marca este reloj.
Imagen M3-MyM-15a-2
Las siete y cuarto.
Las once menos veinte.*
La una y media.
Las ocho y veinte.
(Se ven 3)</t>
  </si>
  <si>
    <r>
      <rPr>
        <rFont val="Calibri"/>
        <sz val="12.0"/>
      </rPr>
      <t>{"id":"M3-MyM-15a-I-2","stimulus":"&lt;p&gt;Selecione a hora que o relógio mostra.&lt;/p&gt;&lt;div style=\"display:flex; justify-content:center;\"&gt;&lt;img src=\"https://blue</t>
    </r>
    <r>
      <rPr>
        <rFont val="Calibri"/>
        <color rgb="FF000000"/>
        <sz val="12.0"/>
      </rPr>
      <t>berry-assets.oneclick.es/M3_MyM_15a_2.svg\"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t>
    </r>
  </si>
  <si>
    <t>Selecciona la hora que marca este reloj.
Imagen M3-MyM-15a-3
Las siete y cuarto.
Las once menos veinte.
La una y media.*
Las ocho y veinte.
(Se ven 3)</t>
  </si>
  <si>
    <r>
      <rPr>
        <rFont val="Calibri"/>
        <sz val="12.0"/>
      </rPr>
      <t>{"id":"M3-MyM-15a-I-3","stimulus":"&lt;p&gt;Selecione a hora que o relógio mostra.&lt;/p&gt;&lt;div style=\"display:flex; justify-content:center;\"&gt;&lt;img src=\"https://blue</t>
    </r>
    <r>
      <rPr>
        <rFont val="Calibri"/>
        <color rgb="FF000000"/>
        <sz val="12.0"/>
      </rPr>
      <t>berry-assets.oneclick.es/M3_MyM_15a_3.svg\"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t>
    </r>
  </si>
  <si>
    <t>Selecciona la hora que marca este reloj.
Imagen M3-MyM-15a-4
Las siete y cuarto.
Las once menos veinte.
La una y media.
Las ocho y veinte.*
(Se ven 3)</t>
  </si>
  <si>
    <r>
      <rPr>
        <rFont val="Calibri"/>
        <sz val="12.0"/>
      </rPr>
      <t>{"id":"M3-MyM-15a-I-4","stimulus":"&lt;p&gt;Selecione a hora que o relógio mostra.&lt;/p&gt;&lt;div style=\"display:flex; justify-content:center;\"&gt;&lt;img src=\"https://blue</t>
    </r>
    <r>
      <rPr>
        <rFont val="Calibri"/>
        <color rgb="FF000000"/>
        <sz val="12.0"/>
      </rPr>
      <t>berry-assets.oneclick.es/M3_MyM_15a_4.svg\"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t>
    </r>
  </si>
  <si>
    <t>Selecciona la hora que marca este reloj.
Imagen M3-MyM-15a-5
Las seis menos cuarto.*
Las seis y veinticinco.
Las dos en punto.
Las cuatro y media.
(Se ven 3)</t>
  </si>
  <si>
    <t>En un reloj digital, el número antes de los dos puntos marca la hora y el de después, los minutos.</t>
  </si>
  <si>
    <r>
      <rPr>
        <rFont val="Calibri"/>
        <sz val="12.0"/>
      </rPr>
      <t>{"id":"M3-MyM-15a-I-5","stimulus":"&lt;p&gt;Selecione a hora que o relógio mostra.&lt;/p&gt;&lt;div style=\"display:flex; justify-content:center;\"&gt;&lt;img src=\"https://blue</t>
    </r>
    <r>
      <rPr>
        <rFont val="Calibri"/>
        <color rgb="FF000000"/>
        <sz val="12.0"/>
      </rPr>
      <t>berry-assets.oneclick.es/M3_MyM_15a_5.svg\"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t>
    </r>
  </si>
  <si>
    <t>Selecciona la hora que marca este reloj.
Imagen M3-MyM-15a-6
Las seis menos cuarto.
Las seis y veinticinco.*
Las dos en punto.
Las cuatro y media.
(Se ven 3)</t>
  </si>
  <si>
    <r>
      <rPr>
        <rFont val="Calibri"/>
        <sz val="12.0"/>
      </rPr>
      <t>{"id":"M3-MyM-15a-I-6","stimulus":"&lt;p&gt;Selecione a hora que o relógio mostra.&lt;/p&gt;&lt;div style=\"display:flex; justify-content:center;\"&gt;&lt;img src=\"https://blue</t>
    </r>
    <r>
      <rPr>
        <rFont val="Calibri"/>
        <color rgb="FF000000"/>
        <sz val="12.0"/>
      </rPr>
      <t>berry-assets.oneclick.es/M3_MyM_15a_6.svg\"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t>
    </r>
  </si>
  <si>
    <t>Selecciona la hora que marca este reloj.
Imagen M3-MyM-15a-7
Las seis menos cuarto.
Las seis y veinticinco.
Las dos en punto.*
Las cuatro y media.
(Se ven 3)</t>
  </si>
  <si>
    <r>
      <rPr>
        <rFont val="Calibri"/>
        <sz val="12.0"/>
      </rPr>
      <t>{"id":"M3-MyM-15a-I-7","stimulus":"&lt;p&gt;Selecione a hora que o relógio mostra.&lt;/p&gt;&lt;div style=\"display:flex; justify-content:center;\"&gt;&lt;img src=\"https://blue</t>
    </r>
    <r>
      <rPr>
        <rFont val="Calibri"/>
        <color rgb="FF000000"/>
        <sz val="12.0"/>
      </rPr>
      <t>berry-assets.oneclick.es/M3_MyM_15a_7.svg\"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t>
    </r>
  </si>
  <si>
    <t>Selecciona la hora que marca este reloj.
Imagen M3-MyM-15a-8
Las seis menos cuarto.
Las seis y veinticinco.
Las dos en punto.
Las cuatro y media.*
(Se ven 3)</t>
  </si>
  <si>
    <r>
      <rPr>
        <rFont val="Calibri"/>
        <sz val="12.0"/>
      </rPr>
      <t>{"id":"M3-MyM-15a-I-8","stimulus":"&lt;p&gt;Selecione a hora que o relógio mostra.&lt;/p&gt;&lt;div style=\"display:flex; justify-content:center;\"&gt;&lt;img src=\"https://blue</t>
    </r>
    <r>
      <rPr>
        <rFont val="Calibri"/>
        <color rgb="FF000000"/>
        <sz val="12.0"/>
      </rPr>
      <t>berry-assets.oneclick.es/M3_MyM_15a_8.svg\"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t>
    </r>
  </si>
  <si>
    <t>¿Qué hora marca este reloj? Escríbela con palabras.
Imagen M3-MyM-15a-1
El reloj marca {{A1}}.</t>
  </si>
  <si>
    <t>A1 = "las siete y cuarto"</t>
  </si>
  <si>
    <t>{"id":"M3-MyM-15a-E-1","stimulus":"&lt;p&gt;Que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t>
  </si>
  <si>
    <t>¿Qué hora marca este reloj? Escríbela con palabras.
Imagen M3-MyM-15a-2
El reloj marca {{A1}}.</t>
  </si>
  <si>
    <t>A1 = "las once menos veinte"</t>
  </si>
  <si>
    <t>{"id":"M3-MyM-15a-E-2","stimulus":"&lt;p&gt;Que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t>
  </si>
  <si>
    <t>¿Qué hora marca este reloj? Escríbela con palabras.
Imagen M3-MyM-15a-3
El reloj marca {{A1}}.</t>
  </si>
  <si>
    <t>A1 = "la una y media"</t>
  </si>
  <si>
    <t>{"id":"M3-MyM-15a-E-3","stimulus":"&lt;p&gt;Que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t>
  </si>
  <si>
    <t>¿Qué hora marca este reloj? Escríbela con palabras.
Imagen M3-MyM-15a-4
El reloj marca {{A1}}.</t>
  </si>
  <si>
    <t>A1 = "las ocho y veinte"</t>
  </si>
  <si>
    <t>{"id":"M3-MyM-15a-E-4","stimulus":"&lt;p&gt;Que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t>
  </si>
  <si>
    <t>¿Qué hora marca este reloj? Escríbela con palabras.
Imagen M3-MyM-15a-5
El reloj marca {{A1}}.</t>
  </si>
  <si>
    <t>A1 = "las seis menos cuarto"</t>
  </si>
  <si>
    <t>{"id":"M3-MyM-15a-E-5","stimulus":"&lt;p&gt;Que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t>
  </si>
  <si>
    <t>¿Qué hora marca este reloj? Escríbela con palabras.
Imagen M3-MyM-15a-6
El reloj marca {{A1}}.</t>
  </si>
  <si>
    <t>A1 = "las seis y veinticinco"</t>
  </si>
  <si>
    <t>{"id":"M3-MyM-15a-E-6","stimulus":"&lt;p&gt;Que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t>
  </si>
  <si>
    <t>¿Qué hora marca este reloj? Escríbela con palabras.
Imagen M3-MyM-15a-7
El reloj marca {{A1}}.</t>
  </si>
  <si>
    <t>A1 = "las dos en punto"</t>
  </si>
  <si>
    <t>{"id":"M3-MyM-15a-E-7","stimulus":"&lt;p&gt;Que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t>
  </si>
  <si>
    <t>¿Qué hora marca este reloj? Escríbela con palabras.
Imagen M3-MyM-15a-8
El reloj marca {{A1}}.</t>
  </si>
  <si>
    <t>A1 = "las cuatro y media"</t>
  </si>
  <si>
    <t>{"id":"M3-MyM-15a-E-8","stimulus":"&lt;p&gt;Que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t>
  </si>
  <si>
    <t>M3-MyM-15b</t>
  </si>
  <si>
    <t>Relaciona los conceptos de cuarto de hora, media y tres cuartos de hora con sus equivalencias en minutos</t>
  </si>
  <si>
    <t>Arrastra la solución de esta equivalencia.
{{Q1}} cuartos de hora = {{A1}} minutos</t>
  </si>
  <si>
    <t>Drag and 
drop</t>
  </si>
  <si>
    <t>A1 = {{Q1}}*15
Distractores:
A2 = {{Q1}}*30
A3 = {{Q1}}*60</t>
  </si>
  <si>
    <t>Un cuarto de hora es la cuarta parte de 60 minutos.</t>
  </si>
  <si>
    <t>&lt;p&gt;Un cuarto de hora son 15 minutos. Por tanto:&lt;/p&gt;&lt;p&gt;{{Q1}} cuartos de hora × 15 minutos = {{A1}} minutos&lt;/p&gt;</t>
  </si>
  <si>
    <t>{"id":"M3-MyM-15b-I-1","stimulus":"&lt;p&gt;Arraste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t>
  </si>
  <si>
    <t>Arrastra la solución de esta equivalencia.
{{Q2}} medias horas = {{A2}} minutos</t>
  </si>
  <si>
    <t>A2 = {{Q2}}*30
Distractores:
A1 = {{Q2}}*15
A3 = {{Q2}}*60</t>
  </si>
  <si>
    <t>Media hora es la mitad de 60 minutos.</t>
  </si>
  <si>
    <t>&lt;p&gt;Media hora son 30 minutos. Por tanto:&lt;/p&gt;&lt;p&gt;{{Q1}} medias horas × 30 minutos = {{A2}} minutos&lt;/p&gt;</t>
  </si>
  <si>
    <t>{"id":"M3-MyM-15b-I-2","stimulus":"&lt;p&gt;Arraste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t>
  </si>
  <si>
    <t>Completa esta equivalencia.
{{Q1}} cuartos de hora = {{A1}} minutos</t>
  </si>
  <si>
    <t>A1 = {{Q1}}*15</t>
  </si>
  <si>
    <t>{"id":"M3-MyM-15b-E-1","stimulus":"&lt;p&gt;Complete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t>
  </si>
  <si>
    <t>Completa esta equivalencia.
{{Q1}} medias horas = {{A1}} minutos</t>
  </si>
  <si>
    <t>A1 = {{Q1}}*30</t>
  </si>
  <si>
    <t>&lt;p&gt;Media hora son 30 minutos. Por tanto:&lt;/p&gt;&lt;p&gt;{{Q1}} medias horas × 30 minutos = {{A1}} minutos&lt;/p&gt;</t>
  </si>
  <si>
    <t>{"id":"M3-MyM-15b-E-2","stimulus":"&lt;p&gt;Complete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t>
  </si>
  <si>
    <t>Ángela y Sergio han jugado al pádel durante {{T1}} minutos. ¿Cómo se puede reescribir esta duración?
Han jugado durante {{A1}} cuartos de hora y {{A2}} minutos.</t>
  </si>
  <si>
    <t>Q1 = List = 2, 3, 4, 5
Q2 = Mín: 1; Máx: 14; Step: 1</t>
  </si>
  <si>
    <t>T1 = 15*{{Q1}}+{{Q2}}
A1 = {{Q1}}
A2 = {{Q2}}</t>
  </si>
  <si>
    <t>&lt;p&gt;Un cuarto de hora son 15 minutos. Por tanto:&lt;/p&gt;&lt;p&gt;{{T1}} minutos : 15 minutos = {{Q1}} cuartos de hora, resto = {{Q2}} minutos&lt;/p&gt;</t>
  </si>
  <si>
    <t>{"id":"M3-MyM-15b-A-1","stimulus":"&lt;p&gt;Ângela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t>
  </si>
  <si>
    <t>En el cine se está proyectando una película cuya duración es de {{T1}} minutos. ¿Cómo se puede reescribir esta duración?
La película dura {{A1}} medias horas y {{A2}} minutos.</t>
  </si>
  <si>
    <t>Q1 = List = 2, 3, 4
Q2 = Mín: 1; Máx: 29; Step: 1</t>
  </si>
  <si>
    <t>T1 = 30*{{Q1}}+{{Q2}}
A1 = {{Q1}}
A2 = {{Q2}}</t>
  </si>
  <si>
    <t>&lt;p&gt;Media hora son 30 minutos. Por tanto:&lt;/p&gt;&lt;p&gt;{{T1}} minutos : 30 minutos = {{Q1}} medias horas, resto = {{Q2}} minutos&lt;/p&gt;</t>
  </si>
  <si>
    <t>{"id":"M3-MyM-15b-A-2","stimulus":"&lt;p&gt;Em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t>
  </si>
  <si>
    <t>Esther asiste a un curso de inglés cuyas clases duran tres cuartos de hora. Si en el último mes ha asistido a {{Q1}} clases, calcula los minutos totales que ha recibido clase.
Ha recibido {{A1}} minutos de clase.</t>
  </si>
  <si>
    <t>Q1 = Mín = 4; Máx = 8; Step =1</t>
  </si>
  <si>
    <t>A1 = {{Q1}}*45</t>
  </si>
  <si>
    <t>Tres cuartos de hora son 45 minutos.</t>
  </si>
  <si>
    <t>&lt;p&gt;Tres cuartos de hora son 45 minutos. Por tanto:&lt;/p&gt;&lt;p&gt;45 minutos × {{Q1}} clases = {{A1}} minutos&lt;/p&gt;</t>
  </si>
  <si>
    <t>{"id":"M3-MyM-15b-A-3","stimulus":"&lt;p&gt;Edna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t>
  </si>
  <si>
    <t>M3-MyM-15c</t>
  </si>
  <si>
    <t>Establece las equivalencias entre las diferentes unidades de tiempo</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</si>
  <si>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class=\"no-break\"&gt;{{T4}} h&lt;/span&gt; = &lt;span class=\"no-break\"&gt;{{Q4}} min&lt;/span&gt;
&lt;span class=\"no-break\"&gt;{{Q5}} min&lt;/span&gt; = &lt;span class=\"no-break\"&gt;{{T5}} h&lt;/span&gt;
&lt;span class=\"no-break\"&gt;{{Q6}} s&lt;/span&gt; = &lt;span class=\"no-break\"&gt;{{T6}} min&lt;/span&gt;
(Se ven 3 opciones, 1 correcta; etiquetas: Correcto | Incorrecto)</t>
  </si>
  <si>
    <t>Q1-Q6: Mín: 1; Máx: 10; Step: 1</t>
  </si>
  <si>
    <t>T1 = {{Q1}}*60 
T2 = {{Q2}}*60 
T3 = {{Q3}}*60
T4 = {{Q4}}*60
T5 = {{Q5}}*60
T6 = {{Q6}}*60</t>
  </si>
  <si>
    <t>&lt;p&gt;Las equivalencias entre las unidades de tiempo son:&lt;/p&gt;&lt;p&gt;1 h = 60 min&lt;/p&gt;&lt;p&gt;1 min = 60 s&lt;/p&gt;</t>
  </si>
  <si>
    <t>&lt;p&gt;Las equivalencias entre las unidades de tiempo son:&lt;/p&gt;&lt;p&gt;1 h = 60 min&lt;/p&gt;&lt;p&gt;1 min = 60 s&lt;/p&gt;
-SI falla A4
&lt;p&gt;La equivalencia correcta es:&lt;/p&gt;&lt;p&gt;&lt;span class=\"no-break\"&gt;{{Q4}} h&lt;/span&gt; = &lt;span class=\"no-break\"&gt;{{T4}} min&lt;/span&gt;&lt;/p&gt;
-Si falla A5
&lt;p&gt;La equivalencia correcta es:&lt;/p&gt;&lt;p&gt;&lt;span class=\"no-break\"&gt;{{T5}} min&lt;/span&gt; = &lt;span class=\"no-break\"&gt;{{Q5}} h&lt;/span&gt;&lt;/p&gt;
-Sí falla A6
&lt;p&gt;La equivalencia correcta es:&lt;/p&gt;&lt;p&gt;&lt;span class=\"no-break\"&gt;{{T6}} s&lt;/span&gt; = &lt;span class=\"no-break\"&gt;{{Q6}} min&lt;/span&gt;&lt;/p&gt;</t>
  </si>
  <si>
    <t>{"id":"M3-MyM-15c-I-1","stimulus":"&lt;p&gt;Indique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t>
  </si>
  <si>
    <t>Completa la siguiente equivalencia.
&lt;span class=\"no-break\"&gt;{{Q1}} h&lt;/span&gt; = &lt;span class=\"no-break\"&gt;{{A1}} min&lt;/span&gt;</t>
  </si>
  <si>
    <t>Q1: List: [1; 2, 3, 4, 5]</t>
  </si>
  <si>
    <t xml:space="preserve">A1 = {{Q1}}*60 </t>
  </si>
  <si>
    <t>&lt;p&gt;La equivalencia entre horas y minutos es:&lt;/p&gt;&lt;p&gt;1 h = 60 min&lt;/p&gt;</t>
  </si>
  <si>
    <t>&lt;p&gt;La equivalencia se calcula de esta manera:&lt;/p&gt;&lt;p&gt;{{Q1}} h × 60 = {{A1}} min&lt;/p&gt;</t>
  </si>
  <si>
    <t>{
    "id": "M3-MyM-15c-E-1",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t>
  </si>
  <si>
    <t>Completa la siguiente equivalencia.
&lt;span class=\"no-break\"&gt;{{T1}} min&lt;/span&gt; = &lt;span class=\"no-break\"&gt;{{A1}} h&lt;/span&gt;</t>
  </si>
  <si>
    <t>T1 = {{Q1}}*60
A1 = {{Q1}}</t>
  </si>
  <si>
    <t>&lt;p&gt;La equivalencia se calcula de esta manera:&lt;/p&gt;&lt;p&gt;{{Q1}} min : 60 = {{A1}} h&lt;/p&gt;</t>
  </si>
  <si>
    <t>{
    "id": "M3-MyM-15c-E-2",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</si>
  <si>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class=\"no-break\"&gt;{{T1}} s&lt;/span&gt; = &lt;span class=\"no-break\"&gt;{{A1}} min&lt;/span&gt;</t>
  </si>
  <si>
    <t>&lt;p&gt;La equivalencia entre minutos y segundos es:&lt;/p&gt;&lt;p&gt;1 min = 60 s&lt;/p&gt;</t>
  </si>
  <si>
    <t>&lt;p&gt;La equivalencia se calcula de esta manera:&lt;/p&gt;&lt;p&gt;{{Q1}} s : 60 = {{A1}} min&lt;/p&gt;</t>
  </si>
  <si>
    <t>{"id":"M3-MyM-15c-E-3","stimulus":"&lt;p&gt;Complete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t>
  </si>
  <si>
    <t>Completa la siguiente equivalencia.
&lt;span class=\"no-break\"&gt;{{Q1}} min&lt;/span&gt; = &lt;span class=\"no-break\"&gt;{{A1}} s&lt;/span&gt;</t>
  </si>
  <si>
    <t>&lt;p&gt;La equivalencia se calcula de esta manera:&lt;/p&gt;&lt;p&gt;{{Q1}} min × 60 = {{A1}} s&lt;/p&gt;</t>
  </si>
  <si>
    <t>{"id":"M3-MyM-15c-E-4","stimulus":"&lt;p&gt;Complete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t>
  </si>
  <si>
    <t>Miguel ha llegado al estadio &lt;span class=\"no-break\"&gt;{{Q1}} s&lt;/span&gt; antes de que empiece el concierto. ¿A cuántos minutos equivale este tiempo?
Ha llegado &lt;span class=\"no-break\"&gt;{{A1}} min&lt;/span&gt; antes.</t>
  </si>
  <si>
    <t>Q1: Mín: 300; Máx: 2700; Step: 60</t>
  </si>
  <si>
    <t>A1 = {{Q1}}/60</t>
  </si>
  <si>
    <t>¿Cuántos segundos antes llegó Miguel al concierto?
Llegó {{A2}} s antes.
(Cloze with Math)
A2:  {{Q1}}</t>
  </si>
  <si>
    <t>¿Qué pide el enunciado?
Expresar los segundos en minutos.*
Expresar los segundos en horas.
Expresar los minutos en segundos.
(Single choice)</t>
  </si>
  <si>
    <t>Para convertir los segundos en minutos, ¿cuál es la equivalencia correcta?
1 min = 60 s*
60 min = 1 s
1 min = 3 600 s
(Single choice)</t>
  </si>
  <si>
    <t>Utiliza la equivalencia del paso anterior para calcular cuántos minutos antes llegó Miguel al concierto.
{{Q1}} s : 60 = {{A3}} min
(Close with Math)
A3 = {{Q1}}/60</t>
  </si>
  <si>
    <t>{"id":"M3-MyM-15c-A-1","seed":{"parameters":[{"name":"Q1","label":null,"min":300,"max":2700,"step":60}],"uniques":true},"scaffolding":[{"id":"step-0","stimulus":"&lt;p&gt;Miguel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t>
  </si>
  <si>
    <t>Un trayecto en tren a París ha durado &lt;span class=\"no-break\"&gt;{{Q1}} h.&lt;/span&gt;. ¿A cuántos minutos equivale este tiempo?
El trayecto ha durado &lt;span class=\"no-break\"&gt;{{A1}} min.&lt;/span&gt;</t>
  </si>
  <si>
    <t>Q1: Mín: 1; Máx: 15; Step: 1</t>
  </si>
  <si>
    <t>A1 = {{Q1}}*60</t>
  </si>
  <si>
    <t>¿Cuánto tiempo ha durado el trayecto a París?
El trayecto ha sido de {{A2}} h.
(Cloze with Math)
A2 = {{Q1}}</t>
  </si>
  <si>
    <t>¿Qué pide el enunciado?
Expresar la duración del trayecto en minutos.*
Expresar la duración del trayecto en segundos.
Expresar la duración del trayecto en horas.
(Single choice)</t>
  </si>
  <si>
    <t>Para convertir las horas en minutos, ¿cuál es la equivalencia correcta?
1 h = 60 min*
1 h = 3 600 min
60 h = 1 min
(Single choice)</t>
  </si>
  <si>
    <t>Utiliza la equivalencia del paso anterior para calcular cuántos minutos ha durado el trayecto.
{{Q1}} h × 60 = {{A3}} min
(Close with Math)
A3 = {{Q1}}*60</t>
  </si>
  <si>
    <t>{"id":"M3-MyM-15c-A-2","seed":{"parameters":[{"name":"Q1","label":null,"min":1,"max":15,"step":1}],"uniques":true},"scaffolding":[{"id":"step-0","stimulus":"&lt;p&gt;Uma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t>
  </si>
  <si>
    <t>El tiempo de espera estimado para la compra de unas entradas es de &lt;span class=\"no-break\"&gt;{{Q1}} s.&lt;/span&gt; ¿A cuántos minutos equivalen?
El tiempo de espera es de &lt;span class=\"no-break\"&gt;{{A1}} min.&lt;/span&gt;</t>
  </si>
  <si>
    <t>Q1: Mín: 600; Máx: 2700; Step: 60</t>
  </si>
  <si>
    <t>¿Cuántos segundos dura la espera para la compra de entradas?
El tiempo de espera es de {{A2}} s.
(Cloze with Math)
A2 = {{Q1}}</t>
  </si>
  <si>
    <t>¿Qué pide el enunciado?
Expresar el tiempo de espera en minutos.*
Expresar el tiempo de espera en horas.
Expresar el tiempo de espera en segundos.
(Single choice)</t>
  </si>
  <si>
    <t>Utiliza la equivalencia del paso anterior para calcular cuántos son los minutos de espera.
{{Q1}} s : 60 = {{A3}} min
(Close with Math)
A3 = {{Q1}}/60</t>
  </si>
  <si>
    <t>{"id":"M3-MyM-15c-A-3","seed":{"parameters":[{"name":"Q1","label":null,"min":600,"max":2700,"step":60}],"uniques":true},"scaffolding":[{"id":"step-0","stimulus":"&lt;p&gt;O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t>
  </si>
  <si>
    <t>M3-MyM-15d</t>
  </si>
  <si>
    <t>Suma y resta de intervalos de hora</t>
  </si>
  <si>
    <t>Escoge el resultado de esta operación.
{{Q1}} h y {{Q2}} min + {{Q3}} h y {{Q4}} min = {{grupo1}} h y {{grupo2}} min</t>
  </si>
  <si>
    <t>Q1: Mín: 1; Máx: 10; Step: 1
Q2: Mín: 5; Máx: 30; Step: 
Q3: Mín: 1; Máx: 10; Step: 1
Q4: Mín: 5; Máx: 29; Step: 1</t>
  </si>
  <si>
    <t>{{grupo1}} = {{A1}}* | {{A2}} | {{A3}}
A1 = {{Q1}}+{{Q3}}
A2 = {{Q1}}+{{Q2}}
A3 = {{Q2}}+{{Q4}}
{{grupo2}} = {{A4}} *| {{A5}} | {{A6}}
A4 = {{Q2}}+{{Q4}}
A5 = {{Q3}}+{{Q4}}
A6 = {{Q1}}+{{Q3}}</t>
  </si>
  <si>
    <t>Suma las horas y los minutos por separado.</t>
  </si>
  <si>
    <t>&lt;p&gt;Al sumar intervalos de tiempo, opera con las horas y los minutos por separado.&lt;/p&gt;&lt;p&gt;{{Q1}} h + {{Q3}} h = {{A1}} h&lt;/p&gt;&lt;p&gt;{{Q2}} min + {{Q4}} min = {{A4}} min&lt;/p&gt;</t>
  </si>
  <si>
    <t>{"id":"M3-MyM-15d-I-1","stimulus":"&lt;p&gt;Selecione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t>
  </si>
  <si>
    <t>Escoge el resultado de esta operación.
{{T1}} h y {{T2}} min − {{Q3}} h y {{Q4}} min = {{grupo1}} h y {{grupo2}} min</t>
  </si>
  <si>
    <t>Q1: Mín: 2; Máx: 5; Step: 1
Q2: Mín: 5; Máx: 29; Step: 1
Q3: Mín: 2; Máx: 5; Step: 1
Q4: Mín: 5; Máx: 29; Step: 1</t>
  </si>
  <si>
    <t>T1 = {{Q1}}+{{Q3}}
T2 = {{Q2}}+{{Q4}}
{{grupo3}} = {{A7}} | {{A8}} | {{A9}}
A7 = {{Q1}}*
A8 = {{T1}}+{{Q3}}
A9 = {{T1}}+{{T2}}
{{grupo4}} = {{A10}} | {{A11}} | {{A12}}
A10 = {{Q2}}*
A11 = {{T2}}+{{Q4}}
A12 = {{Q3}}+{{Q4}}</t>
  </si>
  <si>
    <t>Resta las horas y los minutos por separado.</t>
  </si>
  <si>
    <t>&lt;p&gt;Al restar intervalos de tiempo, opera con las horas y los minutos por separado.&lt;/p&gt;&lt;p&gt;{{T1}} h − {{Q3}} h = {{Q1}} h&lt;/p&gt;&lt;p&gt;{{T2}} min − {{Q4}} min = {{Q2}} min&lt;/p&gt;</t>
  </si>
  <si>
    <t>{"id":"M3-MyM-15d-I-2","stimulus":"&lt;p&gt;Selecione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t>
  </si>
  <si>
    <t>Calcula la siguiente suma.
{{Q1}} h y {{Q2}} min + {{Q3}} h y {{Q4}} min = {{A1}} h y {{A2}} min</t>
  </si>
  <si>
    <t>Q1: Mín: 1; Máx: 10; Step: 1
Q2: Mín: 30; Máx: 59; Step: 
Q3: Mín: 1; Máx: 10; Step: 1
Q4: Mín: 30; Máx: 59; Step: 1</t>
  </si>
  <si>
    <t>A1 = {{Q1}}+{{Q3}}+1
A2 = {{Q2}}+{{Q4}}-60</t>
  </si>
  <si>
    <t>&lt;p&gt;Al sumar intervalos de tiempo, opera con las horas y los minutos por separado.&lt;/p&gt;&lt;p&gt;{{Q1}} h + {{Q3}} h = {{T1}} h&lt;/p&gt;&lt;p&gt;{{Q2}} min + {{Q4}} min = {{T2}} min&lt;/p&gt;&lt;p&gt;Como los minutos son más de 60, convierte 60 minutos en 1 hora:&lt;/p&gt;&lt;p&gt;{{T1}} h + 1 h = {{A1}} h&lt;/p&gt;&lt;p&gt;{{T2}} min − 60 min = {{A2}} min&lt;/p&gt;</t>
  </si>
  <si>
    <t>T1={{Q1}}+{{Q3}}
T2={{Q2}}+{{Q4}}</t>
  </si>
  <si>
    <t>{"id":"M3-MyM-15d-E-1","stimulus":"&lt;p&gt;Calcule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t>
  </si>
  <si>
    <t>Calcula la siguiente resta.
{{T1}} h y {{T2}} min − {{Q3}} h y {{Q4}} min = {{A1}} h y {{A2}} min</t>
  </si>
  <si>
    <t>Q1: List: [2, 3, 4, 5]
Q2: Mín: 30; Máx: 59; Step: 1
Q3: List: [2, 3, 4, 5]
Q4: Mín: 30; Máx: 59; Step: 1</t>
  </si>
  <si>
    <t>T1 = {{Q1}}+{{Q3}}+1
T2 = {{Q2}}+{{Q4}}-60
A1 = {{Q1}}
A2 = {{Q2}}</t>
  </si>
  <si>
    <t>&lt;p&gt;Al restar intervalos de tiempo, opera con las horas y los minutos por separado.&lt;/p&gt;&lt;p&gt;Como {{T2}} minutos es menor que {{Q4}} minutos, se convierte 1 hora en 60 minutos:&lt;/p&gt;&lt;p&gt;{{T1}} h − 1 h = {{T3}} h&lt;/p&gt;&lt;p&gt;{{T2}} min + 60 min = {{T4}} min&lt;/p&gt;&lt;p&gt;Después, resta:&lt;/p&gt;&lt;p&gt;{{T3}} h − {{Q3}} h = {{Q1}} h&lt;/p&gt;&lt;p&gt;{{T4}} min − {{Q4}} min = {{Q2}} min&lt;/p&gt;</t>
  </si>
  <si>
    <t>T3 = {{Q1}}+{{Q3}}
T4 = {{Q2}}+{{Q4}}</t>
  </si>
  <si>
    <t>{"id":"M3-MyM-15d-E-2","stimulus":"&lt;p&gt;Calcule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t>
  </si>
  <si>
    <t>Marc ha empezado a ver una película a las {{Q1}}:{{Q2}}. Si la película dura {{Q3}} h y {{Q4}} min, ¿a qué hora terminará de verla?
La película terminará a las {{A1}}.</t>
  </si>
  <si>
    <t>Q1: Mín: 10; Máx: 17; Step: 1
Q2: Mín: 10; Máx: 29; Step: 
Q3: Lista = 1, 2
Q4: Mín: 5; Máx: 29; Step: 1</t>
  </si>
  <si>
    <t>T1 = {{Q1}}+{{Q3}}
T2 = {{Q2}}+{{Q4}}
A1 = "{{T1}}:{{T2}}"</t>
  </si>
  <si>
    <t>¿A qué hora ha empezado Marc a ver la película? ¿Cuánto tiempo dura la película?
La película ha comenzado a las {{A3}} y dura {{A5}} h {{A6}} min.
(Cloze with text)
A3 = "{{Q1}}:{{Q2}}"
A5 = {{Q3}}
A6 = {{Q4}}</t>
  </si>
  <si>
    <t>¿Qué pide el enunciado?
La hora a la que terminará la película. *
La hora a la que ha empezado la película.
El tiempo que dura la película.
(Single choice)</t>
  </si>
  <si>
    <t>¿Qué operación hay que realizar para calcular la hora a la que terminará la película?
Sumar la duración de la película a la hora a la que ha empezado Marc a verla. *
Restar la duración de la película a la hora a la que ha empezado Marc a verla.
(Single choice)</t>
  </si>
  <si>
    <t>Por tanto, suma las horas por un lado y los minutos por otro para obtener la hora a la que terminará la película.
{{Q1}} h + {{Q3}} h = {{A7}} h
{{Q2}} min + {{Q4}} min = {{A8}} min
La película terminará a las {{A9}}.
(Cloze math)
A7 = {{Q1}}+{{Q3}}
A8 = {{Q2}}+{{Q4}}
A9 = "{{T1}}:{{T2}}"</t>
  </si>
  <si>
    <t>{"id":"M3-MyM-15d-A-1","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t>
  </si>
  <si>
    <t>Román tiene una cita en el médico a las {{T1}}:{{T2}}. Si sale de su casa a las {{Q3}}:{{Q4}}, ¿cuánto tiempo necesita para llegar al médico?
Necesita {{A1}} h y {{A2}} min.</t>
  </si>
  <si>
    <t>Q1: List = 1, 2
Q2: Mín: 10; Máx: 29; Step: 1
Q3: Mín: 12; Máx: 17; Step: 1
Q4: Mín: 10; Máx: 30; Step: 1</t>
  </si>
  <si>
    <t>T1 = {{Q1}}+{{Q3}}
T2 = {{Q2}}+{{Q4}}
A1 = {{Q1}}
A2 = {{Q2}}</t>
  </si>
  <si>
    <t>¿A qué hora tiene cita Román en el médico? ¿Y a qué hora saldrá de su casa?
Román tiene cita a las {{A3}} y va a salir de su casa a las {{A4}}.
(Cloze with text)
A3 = "{{T1}}:{{T2}}"
A4 = "{{Q3}}:{{Q4}}"</t>
  </si>
  <si>
    <t>¿Qué pide el enunciado?
El tiempo que necesita para llegar a la cita médica. *
El tiempo de espera para ser atendido.
El tiempo que dura la consulta.
(Single choice)</t>
  </si>
  <si>
    <t>¿Qué operación hay que realizar para calcular el tiempo que necesita para llegar al médico?
Sumar la hora a la que llega al médico y la hora en la que sale de casa.
Restar la hora a la que llega al médico a la hora a la que sale de casa.
Restar la hora a la que sale de casa a la que llega al médico.*
(Single choice)</t>
  </si>
  <si>
    <t>Por tanto, resta las horas por un lado y los minutos por otro para obtener el tiempo que tarda en llegar al médico.
{{T1}} h − {{Q3}} h = {{A5}} h
{{T2}} min − {{Q4}} min = {{A6}} min
Román necesita {{A7}} h y {{A8}} min para llegar al médico.
(Cloze math)
A5 = {{Q1}}
A6 = {{Q2}}
A7 = {{Q1}}
A8 = {{Q2}}</t>
  </si>
  <si>
    <t>{"id":"M3-MyM-15d-A-2","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t>
  </si>
  <si>
    <t>Lucía descansa en el trabajo desde las {{Q3}}:{{Q4}} hasta las {{T1}}:{{Q2}}. ¿Cuánto tiempo de descanso tiene Lucia?
Tiene {{A2}} min de descanso.</t>
  </si>
  <si>
    <t>Q2: Mín: 10; Máx: 29; Step: 1
Q3: Mín: 10; Máx: 17; Step: 1
Q4: Mín: 30; Máx: 59; Step: 1</t>
  </si>
  <si>
    <r>
      <rPr>
        <rFont val="Calibri"/>
        <color theme="1"/>
        <sz val="12.0"/>
      </rPr>
      <t xml:space="preserve">T1 = 1+{{Q3}}
</t>
    </r>
    <r>
      <rPr>
        <rFont val="Calibri"/>
        <color theme="1"/>
        <sz val="12.0"/>
      </rPr>
      <t>A2 = 60+{{Q2}}-{{Q4}}</t>
    </r>
  </si>
  <si>
    <t>¿A qué hora comienza el descanso de Lucía? ¿Y a qué hora termina?
El descanso de Lucía comienza a las {{A3}} y termina a las {{A4}}.
(Cloze with text)
A3 = "{{Q3}}:{{Q4}}"
A4 = "{{T1}}:{{Q2}}"</t>
  </si>
  <si>
    <t>¿Qué pide el enunciado?
El tiempo que dura el descanso de Lucía. *
El tiempo que trabaja Lucía.
La hora a la que empieza su descanso.
(Single choice)</t>
  </si>
  <si>
    <t>¿Qué operación hay que realizar para calcular el tiempo que dura el descanso de Lucía?
Sumar la hora final y la inicial.
Restar la hora final a la inicial.
Restar la hora inicial a la final.*
(Single choice)</t>
  </si>
  <si>
    <t>Por tanto, calcula los minutos que hay entre las dos horas.
Desde las {{Q3}}:{{Q4}} hasta las {{T1}}:00 hay {{A5}} min.
Desde las {{T1}}:00 hasta las {{T1}}:{{Q2}} hay {{A6}} min.
Por tanto, el descanso es de {{A7}} min.
(Cloze math)
A5 = 60-{{Q4}}
A6 = {{Q2}}
A7= 60-{{Q4}}+{{Q2}}</t>
  </si>
  <si>
    <t>{"id":"M3-MyM-15d-A-3","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t>
  </si>
  <si>
    <t>M3-MyM-15e</t>
  </si>
  <si>
    <t>Expresa la hora que marca un reloj analógico y digital marcando minutos</t>
  </si>
  <si>
    <t>Arrastra la hora que marcan estos relojes.
Reloj analógico | Reloj digital | Reloj analógico
{{A1}} | {{A2}} | {{A3}}</t>
  </si>
  <si>
    <t>A1 = Las diez y veinticinco
A2 = las diez menos cuarto
A3 = Las ocho y veinte
Distractores:
A4 = las diez y veinte
A5 = las cuatro menos veinte
A6 = las cinco y diez</t>
  </si>
  <si>
    <t>En un reloj analógico, la aguja corta marca las horas y la larga, los minutos.</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</si>
  <si>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</si>
  <si>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{"id":"M3-MyM-15e-I-1","stimulus":"&lt;p&gt;Arraste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t>
  </si>
  <si>
    <t>Arrastra la hora que marcan estos relojes.
Reloj digital | Reloj analógico | Reloj digital
{{A1}} | {{A2}} | {{A3}}</t>
  </si>
  <si>
    <t>A1 = las cuatro y media
A2 = las diez y cinco
A3 = las nueve menos diez
Distractores:
A4 = la una y veinte
A5 = las dos y media
A6 = las doce menos cuarto</t>
  </si>
  <si>
    <t>{"id":"M3-MyM-15e-I-2","stimulus":"&lt;p&gt;Arraste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t>
  </si>
  <si>
    <t>Arrastra la hora que marcan estos relojes.
Reloj analógico | Reloj analógico | Reloj analógico
{{A1}} | {{A2}} | {{A3}}</t>
  </si>
  <si>
    <t>A1 = las diez menos cuarto
A2 = las cuatro y media
A3 = las nueve menos diez
Distractores:
A4 = las seis menos veinte
A5 = las nueve y cuarto
A6 = las nueve menos cinco</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</si>
  <si>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</si>
  <si>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{"id":"M3-MyM-15e-I-3","stimulus":"&lt;p&gt;Arraste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t>
  </si>
  <si>
    <t>M3-MyM-16a</t>
  </si>
  <si>
    <t>Reconoce las equivalencias entre monedas y billetes de euro</t>
  </si>
  <si>
    <t>Selecciona las monedas necesarias para sumar 57 cts.
M3-MyM-16a-1
M3-MyM-16a-2*
M3-MyM-16a-3*
M3-MyM-16a-4
M3-MyM-16a-5
M3-MyM-16a-6*</t>
  </si>
  <si>
    <t>Click</t>
  </si>
  <si>
    <t>Suma el valor de las monedas.</t>
  </si>
  <si>
    <t>&lt;p&gt;Suma el valor de las monedas.&lt;/p&gt;&lt;p&gt;50 cts. + 5 cts. + 2 cts. = 57 cts.&lt;/p&gt;</t>
  </si>
  <si>
    <t>{"id":"M3-MyM-16a-I-1","stimulus":"&lt;p&gt;Selecione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</si>
  <si>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Selecciona las monedas necesarias para sumar 16 cts.
M3-MyM-16a-1*
M3-MyM-16a-2
M3-MyM-16a-3*
M3-MyM-16a-4*
M3-MyM-16a-5
M3-MyM-16a-6</t>
  </si>
  <si>
    <t>&lt;p&gt;Suma el valor de las monedas.&lt;/p&gt;&lt;p&gt;10 cts. + 5 cts. + 1 cént. = 16 cts.&lt;/p&gt;</t>
  </si>
  <si>
    <t>{"id":"M3-MyM-16a-I-2","stimulus":"&lt;p&gt;Selecione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</si>
  <si>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Selecciona las monedas necesarias para sumar 32 cts.
M3-MyM-16a-1
M3-MyM-16a-2*
M3-MyM-16a-3
M3-MyM-16a-4*
M3-MyM-16a-5*
M3-MyM-16a-6</t>
  </si>
  <si>
    <t>&lt;p&gt;Suma el valor de las monedas.&lt;/p&gt;&lt;p&gt;20 cts. + 10 cts. + 2 cts. = 32 cts.&lt;/p&gt;</t>
  </si>
  <si>
    <t>{"id":"M3-MyM-16a-I-3","stimulus":"&lt;p&gt;Selecione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</si>
  <si>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¿Cuántos euros hay en total en estos billetes?
{{T1}}
{{T2}}
{{T3}}
Hay {{A1}} €.</t>
  </si>
  <si>
    <t>Q1 = list = 2, 3, 4, 5
Q2 = list = 2, 3, 4, 5
Q3 = list = 2, 3, 4, 5
uniques: false</t>
  </si>
  <si>
    <t>T1 = 'M3-MyM-16a-10'.repeat({{Q1}})
T2 = 'M3-MyM-16a-11'.repeat({{Q2}})
T3 = 'M3-MyM-16a-12'.repeat({{Q3}})
A1 = {{Q1}}*50+{{Q2}}*100+{{Q3}}*200</t>
  </si>
  <si>
    <t>Suma el valor de los billetes.</t>
  </si>
  <si>
    <t>&lt;p&gt;Suma el valor de los billetes.&lt;/p&gt;&lt;p&gt;{{Q1}} billetes de 50 € = {{T4}} €&lt;/p&gt;&lt;p&gt;{{Q2}} billetes de 100 € = {{T5}} €&lt;/p&gt;&lt;p&gt;{{Q3}} billetes de 200 € = {{T6}} €&lt;/p&gt;&lt;p&gt;{{T4}} € + {{T5}} € + {{T6}} € = {{A1}} €&lt;/p&gt;</t>
  </si>
  <si>
    <t>T4 = {{Q1}}*50
T5 = {{Q2}}*100
T6 = {{Q3}}*200</t>
  </si>
  <si>
    <t>{
    "id": "M3-MyM-16a-E-1",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t>
  </si>
  <si>
    <t>¿Cuántos céntimos hay en total en estas monedas?
{{T1}}{{T2}}
{{T3}}{{T4}}
{{T5}}{{T6}}
Hay {{A1}} cts.</t>
  </si>
  <si>
    <t>Q1 = list = 2, 3, 4
Q2 = list = 1, 2, 3, 4
Q3 = list = 1, 2, 3, 4
Q4 = list = 1, 2, 3, 4
Q5 = list = 1, 2, 3, 4
Q6 = list = 1, 2, 3, 4
uniques: false</t>
  </si>
  <si>
    <t>T1 = 'M3-MyM-16a-1'.repeat({{Q1}})
T2 = 'M3-MyM-16a-2'.repeat({{Q2}})
T3 = 'M3-MyM-16a-3'.repeat({{Q3}})
T4 = 'M3-MyM-16a-4'.repeat({{Q4}})
T5 = 'M3-MyM-16a-5'.repeat({{Q5}})
T6 = 'M3-MyM-16a-6'.repeat({{Q6}})
A1 = {{Q1}}+{{Q2}}*2+{{Q3}}*5+{{Q4}}*10+{{Q5}}*20+{{Q6}}*50</t>
  </si>
  <si>
    <t>&lt;p&gt;Suma el valor de las monedas.&lt;/p&gt;&lt;p&gt;{{Q1}} de 1 cént = {{Q1}} cts.&lt;/p&gt;&lt;p&gt;{{Q2}} de 2 cts. = {{T7}} cts.&lt;/p&gt;&lt;p&gt;{{Q3}} de 5 cts. = {{T8}} cts.&lt;/p&gt;&lt;p&gt;{{Q4}} de 10 cts. = {{T9}} cts.&lt;/p&gt;&lt;p&gt;{{Q5}} de 20 cts. = {{T10}} cts.&lt;/p&gt;&lt;p&gt;{{Q6}} de 50 cts. = {{T11}} cts.&lt;/p&gt;&lt;p&gt;{{Q1}} cts. + {{T7}} cts. + {{T8}} cts. + {{T9}} cts. + {{T10}} cts. + {{T11}} cts. = {{A1}} cts.&lt;/p&gt;</t>
  </si>
  <si>
    <t>T7 = {{Q2}}*2
T8 = {{Q3}}*5
T9 = {{Q4}}*10
T10 = {{Q5}}*20
T11 = {{Q6}}*50</t>
  </si>
  <si>
    <t>{"id":"M3-MyM-16a-E-2","stimulus":"&lt;p&gt;Quantos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t>
  </si>
  <si>
    <t>M3-MyM-16b</t>
  </si>
  <si>
    <t>Resuelve problemas relacionados con el dinero</t>
  </si>
  <si>
    <t>Si Lucas tiene {{Q1}} monedas de 2 cts., {{Q2}} monedas de 5 cts. y {{Q3}} monedas de 10 cts., ¿cuántos céntimos le faltan para llegar a 1 €?
{{A1}} cts.*
{{A2}} cts.
{{A3}} cts.
{{A4}} cts.
{{A5}} cts.
(se muestran 3 opciones, 1 es correcta)</t>
  </si>
  <si>
    <t>Q1 = List = 2, 3, 4, 5, 6
Q2 = List = 2, 3, 4, 5, 6
Q3 = List = 2, 3, 4, 5, 6</t>
  </si>
  <si>
    <t>A1 = 100-{{Q1}}*2-{{Q2}}*5-{{Q3}}*10
A2 = {{Q1}}*2+{{Q2}}*5+{{Q3}}*10
A3 = 100-(2+5+10)
A4 = 100-{{Q1}}-{{Q2}}-{{Q3}}
A5 = 2+5+10</t>
  </si>
  <si>
    <t>1 euro equivale a 100 céntimos.</t>
  </si>
  <si>
    <t>&lt;p&gt;1 euro equivale a 100 céntimos.&lt;/p&gt;&lt;p&gt;{{Q1}} monedas de 2 cts. son {{T1}} cts., {{Q2}} monedas de 5 cts. son {{T2}} cts. y {{Q3}} monedas de 10 cts. son {{T3}} cts.&lt;/p&gt;&lt;p&gt;Por tanto, para llegar a 1 € faltan:&lt;/p&gt;&lt;p&gt;100 − {{T1}} − {{T2}} − {{T3}} = {{A1}} cts.&lt;/p&gt;</t>
  </si>
  <si>
    <t>T1 = 2*{{Q1}}
T2 = {{Q2}}*5
T3 = {{Q3}}*10</t>
  </si>
  <si>
    <t>{"id":"M3-MyM-16b-I-1","stimulus":"&lt;p&gt;Se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t>
  </si>
  <si>
    <t>Une con líneas las siguientes cantidades de céntimos con sus equivalencias en euros.
{{T1}} cts.   {{Q1}} €
{{T2}} cts.   {{Q2}} €
{{T3}} cts.   {{Q3}} €</t>
  </si>
  <si>
    <t>Q1= Mín= 1; Máx= 99; Step= 1
Q2= Mín= 1; Máx= 99; Step= 1
Q3= Mín= 1; Máx= 99; Step= 1</t>
  </si>
  <si>
    <t>T1 = {{Q1}}*100
T2 = {{Q2}}*100
T3 = {{Q3}}*100</t>
  </si>
  <si>
    <t>100 céntimos equivalen a 1 euro.</t>
  </si>
  <si>
    <t>&lt;p&gt;100 céntimos equivalen a 1 euro.&lt;/p&gt;&lt;p&gt;Para averiguar cuántos euros son {{T1}} cts., se calcula:&lt;/p&gt;&lt;p&gt;{{T1}} cts. = {{T1}} : 100 = {{Q1}} €&lt;/p&gt;</t>
  </si>
  <si>
    <t>{"id":"M3-MyM-16b-I-2","stimulus":"&lt;p&gt;Arraste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t>
  </si>
  <si>
    <t>Si Margarita tiene {{Q1}} billetes de {{Q2}} €, {{Q3}} monedas de 1 € y {{Q4}} monedas de {{Q5}} cts., ¿cuánto dinero tiene?
{{T1}} € y {{T2}} cts.*
{{T3}} € y {{T2}} cts.
{{T4}} € y {{T2}} cts.
{{T1}} € y {{T5}} cts.
{{T1}} € y {{T6}} cts.
(Se ven 3)</t>
  </si>
  <si>
    <t>Q1 = List = 2, 3, 4, 5
Q2 = List = 10, 20, 50, 100, 200
Q3: Mín: 2; Máx: 9; Step: 1
Q4: Mín: 2; Máx: 9; Step: 1
Q5 = List = 1, 2, 5, 10</t>
  </si>
  <si>
    <t>T1 = {{Q1}}*{{Q2}}+{{Q3}}
T2 = {{Q4}}*{{Q5}}
T3 = {{Q1}}*{{Q2}}
T4 = {{Q3}}*{{Q2}}+{{Q3}}
T5 = {{Q3}}*{{Q5}}
T6 = {{Q1}}*{{Q5}}</t>
  </si>
  <si>
    <t>¿Cuántos billetes y monedas tiene Margarita?
{{A3}} billetes de {{Q2}} €.
{{A4}} monedas de 1 €.
{{A5}} monedas de {{Q5}} cts.
[Cloze with math]
{{A3}} = {{Q1}}
{{A4}} = {{Q3}}
{{A5}} = {{Q4}}</t>
  </si>
  <si>
    <t>¿Qué hay que calcular?
La suma total de dinero.*
Cuánto dinero le falta a Margarita.
Cuántos billetes y monedas tiene Margarita.
[Single choice]</t>
  </si>
  <si>
    <t>¿Cuántos euros son {{Q1}} billetes de {{Q2}} €?
{{Q2}} € × {{Q1}} = {{A6}} €.
[Cloze with math]
{{A6}} = {{Q1}}*{{Q2}}</t>
  </si>
  <si>
    <t>¿Y cuántos céntimos son {{Q4}} monedas de {{Q5}} cts.?
{{Q5}} cts. × {{Q4}} = {{A8}} cts.
[Cloze with math]
{{A8}} = {{Q4}}*{{Q5}}</t>
  </si>
  <si>
    <t>Por tanto, ¿cuánto dinero es en total?
{{T1}} € + {{Q3}} € + {{T3}} cts. = {{A1}} € y {{A2}} cts.
[Cloze with math]
T1 = {{Q1}}*{{Q2}}
T3 = {{Q4}}*{{Q5}}
A1 = {{Q1}}*{{Q2}}+{{Q3}}
A2 = {{Q4}}*{{Q5}}</t>
  </si>
  <si>
    <t>{
    "id": "M3-MyM-16b-I-3",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t>
  </si>
  <si>
    <t>Susana quiere comprar un ordenador que cuesta {{Q1}} €. Si tiene ahorrados {{Q2}} € y {{Q3}} cts., ¿cuánto le falta para poder pagarlo?
Le faltan {{A1}} € y {{A2}} cts.</t>
  </si>
  <si>
    <t>Q1= Mín= 800; Máx= 2000; Step= 1
Q2= Mín= 400; Máx= 600; Step= 1
Q3= Mín= 10; Máx= 95; Step= 5</t>
  </si>
  <si>
    <t>A1 = {{Q1}}-{{Q2}}-1
A2 = 100-{{Q3}}</t>
  </si>
  <si>
    <t>¿Cuánto cuesta el videojuego? ¿Y cuánto tiene ahorrado Susana?
Su precio es de {{A3}} € y Susana tiene {{A4}} € y {{A5}} cts.
[Cloze with math]
A3 = {{Q1}}
A4 = {{Q2}}
A5 = {{Q3}}</t>
  </si>
  <si>
    <t>¿Qué hay que calcular?
Cuánto dinero le falta a Susana para comprar el videojuego.*
Cuántos céntimos tiene Susana ahorrados.
Cuántos céntimos cuesta el videojuego.
[Single choice]</t>
  </si>
  <si>
    <t>¿Qué cálculo hay que hacer?
Restar {{Q2}} € y {{Q3}} cts. a {{Q1}} €.*
Sumar {{Q2}} € y {{Q3}} cts. a {{Q1}} €.
Restar {{Q1}} € a {{Q2}} € y {{Q3}} cts.
[Single choice]</t>
  </si>
  <si>
    <t>Por tanto, completa este cálculo para saber los euros que necesita Susana.
{{Q1}} € − {{Q2}} € = {{A6}} €
[Cloze with math]
A6 = {{Q1}}-{{Q2}}</t>
  </si>
  <si>
    <t>Y ahora resta para conocer los euros y los céntimos totales que le faltan.
{{T1}} € − {{Q3}} cts. = {{A1}} € y {{A2}} cts.
[Cloze with math]
T1 = {{Q1}}-{{Q2}}
A1 = {{Q1}}-{{Q2}}-1
A2 = 100-{{Q3}}</t>
  </si>
  <si>
    <t>{"id":"M3-MyM-16b-E-1","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t>
  </si>
  <si>
    <t>A Martín le han cobrado {{Q1}} € y {{Q2}} cts. al hacer la compra. Si ha pagado con un billete de {{Q3}} €, ¿cuánto le han devuelto de cambio?
Le han devuelto {{A1}} € y {{A2}} cts.</t>
  </si>
  <si>
    <t>Q1= Mín= 5; Máx= 18; Step= 1
Q2= Mín= 25; Máx= 75; Step= 1
Q3= List = 20, 50, 100</t>
  </si>
  <si>
    <t>A1 = {{Q3}}-{{Q1}}-1
A2 = 100-{{Q2}}</t>
  </si>
  <si>
    <t>¿Cuánto ha costado la compra? ¿Y con qué billete ha pagado Martín?
Ha costado {{A3}} € y {{A4}} cts. y Martín ha pagado con un billete de {{A5}} €.
[Cloze with math]
{{A3}} = {{Q1}}
{{A4}} = {{Q2}}
{{A5}} = {{Q3}}</t>
  </si>
  <si>
    <t>¿Qué hay que calcular?
Cuánto dinero le han devuelto a Martín.*
Cuánto dinero se ha gastado Martín en la compra.
Cuántos billetes le han devuelto a Martín.
[Single choice]</t>
  </si>
  <si>
    <t>¿Qué cálculo hay que hacer?
Restar {{Q1}} € y {{Q2}} cts. a {{Q3}} €.*
Sumar {{Q1}} € y {{Q2}} cts. a {{Q3}} €.
Restar {{Q3}} € a {{Q1}} € y {{Q2}} cts.
[Single choice]</t>
  </si>
  <si>
    <t>Por tanto, completa este cálculo para saber los euros del cambio.
{{Q3}} € − {{Q1}} € = {{A6}} €
[Cloze with math]
A6 = {{Q3}}-{{Q1}}</t>
  </si>
  <si>
    <t>Y ahora resta para conocer el dinero total que le han devuelto a Martín.
{{T1}} € − {{Q2}} cts. = {{A1}} € y {{A2}} cts.
[Cloze with math]
T1 = {{Q3}}-{{Q1}}
A1 = {{Q3}}-{{Q1}}-1
A2 = 100-{{Q2}}</t>
  </si>
  <si>
    <t>{"id":"M3-MyM-16b-E-2","seed":{"parameters":[{"name":"Q1","label":null,"min":5,"max":18,"step":1},{"name":"Q2","label":null,"min":25,"max":75,"step":1},{"name":"Q3","label":null,"list":[20,50,100]}],"uniques":true},"scaffolding":[{"id":"step-0","stimulus":"&lt;p&gt;Matheus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t>
  </si>
  <si>
    <t>Luis tiene {{Q1}} € y {{Q2}} cts. para comprar unas zapatillas de deporte. Si el precio de las zapatillas que quiere es de {{Q3}} €, ¿cuánto dinero le falta?
Le faltan {{A1}} € y {{A2}} cts.</t>
  </si>
  <si>
    <t>Q1= Mín= 25; Máx= 35; Step= 1
Q2= Mín= 10; Máx= 95; Step= 5
Q3= Mín= 40; Máx= 70; Step= 1</t>
  </si>
  <si>
    <t>¿Cuánto dinero tiene Luis? ¿Y cuál es el precio de las zapatillas de deporte?
Luis tiene{{A3}} € y {{A4}} cts. y las zapatillas de deporte cuestan {{A5}} €.
[Cloze with math]
A3 = {{Q1}}
A4 = {{Q2}}
A5 = {{Q3}}</t>
  </si>
  <si>
    <t>¿Qué hay que calcular?
Cuánto dinero le falta a Luis para comprar las zapatillas de deporte.*
Cuánto dinero le han devuelto a Luis por las zapatillas de deporte.
Cuántos billetes ha recibido Luis de cambio por las zapatillas de deporte.
[Single choice]</t>
  </si>
  <si>
    <t>Por tanto, completa este cálculo para saber los euros que necesita Luis.
{{Q3}} € − {{Q1}} € = {{A6}} €
[Cloze with math]
A6 = {{Q3}}-{{Q1}}</t>
  </si>
  <si>
    <t>Y ahora resta para saber los euros y los céntimos totales que le faltan para comprarse las zapatillas.
{{T1}} € − {{Q2}} cts. = {{A1}} € y {{A2}} cts.
[Cloze with math]
T1 = {{Q3}}-{{Q1}}
A1 = {{Q3}}-{{Q1}}-1
A2 = 100-{{Q2}}</t>
  </si>
  <si>
    <t>{"id":"M3-MyM-16b-E-3","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t>
  </si>
  <si>
    <t>M3-G-1a</t>
  </si>
  <si>
    <t>Distingue una recta, una semirrecta y un segmento</t>
  </si>
  <si>
    <r>
      <rPr>
        <rFont val="Calibri"/>
        <color rgb="FF000000"/>
        <sz val="12.0"/>
      </rPr>
      <t xml:space="preserve">Indica si las siguientes afirmaciones son verdaderas o falsas.
Una recta es una </t>
    </r>
    <r>
      <rPr>
        <rFont val="Calibri"/>
        <color rgb="FF000000"/>
        <sz val="12.0"/>
      </rPr>
      <t>sucesión</t>
    </r>
    <r>
      <rPr>
        <rFont val="Calibri"/>
        <color rgb="FF000000"/>
        <sz val="12.0"/>
      </rPr>
      <t xml:space="preserve"> de puntos en la misma dirección.*
Una recta no tiene principio ni fin.*
Un segmento es la parte de la recta </t>
    </r>
    <r>
      <rPr>
        <rFont val="Calibri"/>
        <color rgb="FF000000"/>
        <sz val="12.0"/>
      </rPr>
      <t>comprendida</t>
    </r>
    <r>
      <rPr>
        <rFont val="Calibri"/>
        <color rgb="FF000000"/>
        <sz val="12.0"/>
      </rPr>
      <t xml:space="preserve"> entre dos puntos.*
Un punto divide la recta en dos semirrectas.*
Una semirrecta es el punto medio de una recta.
Una recta tiene un punto inicial y </t>
    </r>
    <r>
      <rPr>
        <rFont val="Calibri"/>
        <color rgb="FF000000"/>
        <sz val="12.0"/>
      </rPr>
      <t>sigue</t>
    </r>
    <r>
      <rPr>
        <rFont val="Calibri"/>
        <color rgb="FF000000"/>
        <sz val="12.0"/>
      </rPr>
      <t xml:space="preserve"> hasta el infinito.
Un segmento no tiene principio ni fin.
Una semirrecta es la parte de la recta </t>
    </r>
    <r>
      <rPr>
        <rFont val="Calibri"/>
        <color rgb="FF000000"/>
        <sz val="12.0"/>
      </rPr>
      <t>comprendida</t>
    </r>
    <r>
      <rPr>
        <rFont val="Calibri"/>
        <color rgb="FF000000"/>
        <sz val="12.0"/>
      </rPr>
      <t xml:space="preserve"> entre dos puntos.
Un punto divide un segmento en dos semirrectas.
(2 correctas, se ven 3)</t>
    </r>
  </si>
  <si>
    <r>
      <rPr>
        <rFont val="Calibri"/>
        <color rgb="FF000000"/>
        <sz val="12.0"/>
      </rPr>
      <t>Las rectas, las semirrectas y los segmentos se diferencian en cómo están</t>
    </r>
    <r>
      <rPr>
        <rFont val="Calibri"/>
        <color rgb="FF000000"/>
        <sz val="12.0"/>
      </rPr>
      <t xml:space="preserve"> 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</si>
  <si>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-Sí falla A5
&lt;p&gt;Es incorrecta porque un punto de una recta la divide en dos semirrectas.&lt;/p&gt;
-Sí falla A6
&lt;p&gt;Es incorrecta porque una recta no tiene ni principio ni fin.&lt;/p&gt;
-Sí falla A7
&lt;p&gt;Es incorrecta porque un segmento está comprendido entre dos puntos, que conforman su inicio y su fin.&lt;/p&gt;
-Sí falla A8
&lt;p&gt;Es incorrecta porque una semirrecta empieza en un punto y sigue hasta el infinito.&lt;/p&gt;
-Sí falla A9
&lt;p&gt;Es incorrecta porque al dividir un segmento se obtienen dos segmentos.&lt;/p&gt;</t>
  </si>
  <si>
    <t>Geometría</t>
  </si>
  <si>
    <t>{"id":"M3-G-1a-I-1","stimulus":"&lt;p&gt;Indique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t>
  </si>
  <si>
    <t xml:space="preserve">Escribe el nombre de las siguientes líneas.
{{A1}} | {{A2}} | {{A3}} </t>
  </si>
  <si>
    <t>&lt;img src=\"http://drive.google.com/uc?export=view&amp;id={{Q1}}\"&gt;
            {
                "name": "Q1",
                "label": null,
                "list": [
                    "1cmW333lOfAToXdMLi0utyB_jdNp3N0PT",
                    "1abqfWgESe0uPwjkItOdRn28r_Ew8vsUB",
                    "1_CYgjf6BaNm15p1gBRJSTMxuQ18nrcsb"
                ]
            }</t>
  </si>
  <si>
    <t>A1 = "recta"
A2 = "semirrecta"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</si>
  <si>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</si>
  <si>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Sin TE particular</t>
  </si>
  <si>
    <t>{
    "id": "M3-G-1a-E-1",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t>
  </si>
  <si>
    <t>A1 = "semirrecta"
A2 = "recta"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</si>
  <si>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</si>
  <si>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
    "id": "M3-G-1a-E-2",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t>
  </si>
  <si>
    <t>A1 = "segmento"
A2 = "recta"
A3 = "semirrecta"</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</si>
  <si>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en sus extremos.</t>
    </r>
  </si>
  <si>
    <t>{
    "id": "M3-G-1a-E-3",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t>
  </si>
  <si>
    <t>M3-G-1b</t>
  </si>
  <si>
    <t>Distingue las posiciones relativas de rectas en el plano: paralelas y secantes (perpendiculares y oblicuas)</t>
  </si>
  <si>
    <t>Señala si estas afirmaciones sobre la imagen son verdaderas o falsas.
Imagen: M3-G-1b-1 (copiar etiquetas de M5-G-6a-I-1)
✔️La recta D es perpendicular a la recta B.
✔️La recta B es perpendicular a la recta C.
✔️La recta C es paralela a la recta D.
✔️La recta A es oblicua a la recta B.
✔️La recta A es secante a la recta B.
❌La recta A es paralela a la recta B.
❌La recta D es perpendicular a la recta A.
❌La recta C es oblicua a la recta D.
❌La recta C es secante a la recta D.
❌La recta B es oblicua a la recta D.
(2 correctas, se ven 3; etiquetas: Verdadero | Falso)</t>
  </si>
  <si>
    <t>Las rectas secantes (perpendiculares u oblicuas) tienen un punto común. Las paralelas, no.</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</si>
  <si>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A6
&lt;p&gt;Las rectas &lt;i&gt;a&lt;/i&gt; y &lt;i&gt;b&lt;/i&gt; no son paralelas porque tienen un punto en común.&lt;/p&gt;
-Sí falla A7
 &lt;p&gt;Las rectas &lt;i&gt;d&lt;/i&gt; y &lt;i&gt;a&lt;/i&gt; no son perpendiculares porque forman 4 ángulos que no son iguales.&lt;/p&gt;
-Sí falla A8 
&lt;p&gt;Las rectas &lt;i&gt;c&lt;/i&gt; y &lt;i&gt;d&lt;/i&gt; no son oblicuas porque no comparten ningún punto.&lt;/p&gt;
- Si falla 9
&lt;p&gt;Las rectas &lt;i&gt;c&lt;/i&gt; y &lt;i&gt;d&lt;/i&gt; no son secantes porque no comparten ningún punto.&lt;/p&gt;
-Sí falla A10 
&lt;p&gt;Las rectas &lt;i&gt;b&lt;/i&gt; y &lt;i&gt;d&lt;/i&gt; no son oblicuas porque forman 4 ángulos iguales.&lt;/p&gt;</t>
  </si>
  <si>
    <t>{"id":"M3-G-1b-I-1","stimulus":"&lt;p&gt;Indique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t>
  </si>
  <si>
    <t xml:space="preserve">Señala si estas afirmaciones sobre la imagen son verdaderas o falsas.
Imagen: M3-G-1b-2 (copiar etiquetas de M5-G-6a-I-2)
La recta B es secante a la recta D. *
La recta B es paralela a la recta C. *
La recta C es perpendicular a la recta D. *
La recta A es secante a la recta B. *
La recta A es paralela a la recta D.
La recta D es perpendicular a la recta A.
La recta C es oblicua a la recta D.
La recta D es paralela a la recta B.
(2 correctas, se ven 3) </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</si>
  <si>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A5 
&lt;p&gt;Las rectas &lt;i&gt;a&lt;/i&gt; y &lt;i&gt;d&lt;/i&gt; no son paralelas porque tienen un punto en común.&lt;/p&gt;
-Sí falla A6
&lt;p&gt;Las rectas &lt;i&gt;d&lt;/i&gt; y &lt;i&gt;a&lt;/i&gt; no son perpendiculares porque no forman 4 ángulos iguales.&lt;/p&gt;
-Sí falla A7 
&lt;p&gt;Las rectas &lt;i&gt;c&lt;/i&gt; y &lt;i&gt;d&lt;/i&gt; no son oblicuas porque forman 4 ángulos iguales.&lt;/p&gt;
-Sí falla A8 
&lt;p&gt;Las rectas &lt;i&gt;d&lt;/i&gt; y &lt;i&gt;b&lt;/i&gt; no son oblicuas porque forman 4 ángulos iguales.&lt;/p&gt;</t>
  </si>
  <si>
    <t>{"id":"M3-G-1b-I-2","stimulus":"&lt;p&gt;Indique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t>
  </si>
  <si>
    <t>Escribe el tipo de rectas del que se trata debajo de cada par.
(TABLA)
(Imagen de Rectas paralelas) | (Rectas oblicuas) | (Rectas perpendiculares)
---------------------------------------------------------------------------------------------------
        Rectas {{A1}}                      |        Rectas {{A2}}  |       Rectas {{A3}}
(Las imágenes son de M3-G-1b-3 a M3-G-1b-8)</t>
  </si>
  <si>
    <r>
      <rPr>
        <rFont val="Calibri"/>
        <color rgb="FF000000"/>
        <sz val="12.0"/>
      </rPr>
      <t xml:space="preserve">Observa la imágen y completa la tabla con una par de rectas, según la posición de ellas.
</t>
    </r>
    <r>
      <rPr>
        <rFont val="Calibri"/>
        <color rgb="FF000000"/>
        <sz val="12.0"/>
      </rPr>
      <t>TABLA</t>
    </r>
    <r>
      <rPr>
        <rFont val="Calibri"/>
        <color rgb="FF000000"/>
        <sz val="12.0"/>
      </rPr>
      <t xml:space="preserve">
Rectas Paralelas | Rectas secantes
{{A1}}                       {{A2}}</t>
    </r>
  </si>
  <si>
    <t>A1 = "paralelas"
A2 = "oblicuas"
A3 = "perpendiculares"</t>
  </si>
  <si>
    <t>Las rectas pueden ser paralelas o secantes. Las rectas secantes pueden ser perpendiculares u oblicuas.</t>
  </si>
  <si>
    <t>&lt;p&gt;Las &lt;b&gt;rectas paralelas&lt;/b&gt; no tienen puntos en común, las &lt;b&gt;rectas perpendiculares&lt;/b&gt; se cortan en un punto formando 4 ángulos iguales y las &lt;b&gt;rectas oblicuas&lt;/b&gt; se cortan en un punto y forman ángulos que no son iguales.&lt;/p&gt;
(No aplica T. individual)</t>
  </si>
  <si>
    <t>{
    "id": "M3-G-1b-E-1",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t>
  </si>
  <si>
    <t>Escribe el tipo de rectas del que se trata debajo de cada par.
(TABLA)
(Imagen de Rectas perpendiculares) | (Rectas paralelas) | (Rectas oblicuas)
-------------------------------------------------------------------------------------------------------------
        Rectas {{A1}}                                   |        Rectas {{A2}}   |          Rectas {{A3}}
(Las imágenes son de M3-G-1b-3 a M3-G-1b-8)</t>
  </si>
  <si>
    <t>A1 = "perpendiculares"
A2 = "paralelas"
A3 = "oblicuas"</t>
  </si>
  <si>
    <t>{
    "id": "M3-G-1b-E-2",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t>
  </si>
  <si>
    <t>Escribe el tipo de rectas del que se trata debajo de cada par.
(TABLA)
(Imagen de Rectas oblicuas) | (Rectas perpediculares) | (Rectas paralelas)
-------------------------------------------------------------------------------------------------
        Rectas {{A1}}                     |        Rectas {{A2}}             |          Rectas {{A3}}
(Las imágenes son de M3-G-1b-3 a M3-G-1b-8)</t>
  </si>
  <si>
    <t>A1 = "oblicuas"
A2 = "perpendiculares"
A3 = "paralelas"</t>
  </si>
  <si>
    <t>{
    "id": "M3-G-1b-E-3",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t>
  </si>
  <si>
    <t>M3-G-14a</t>
  </si>
  <si>
    <t>Distingue entre líneas rectas y curvas</t>
  </si>
  <si>
    <t>Observa esta figura y selecciona la respuesta correcta.
Imagen: M3-G-14a-1
La figura está formada por 10 líneas.*
La figura tiene 6 líneas curvas.*
La figura tiene 4 líneas rectas.*
La figura tiene 4 líneas curvas.
La figura tiene 6  líneas rectas.
La figura tiene 4 líneas rectas y 4 curvas.
(Se ven tres: Una correcta y dos incorrectas.)</t>
  </si>
  <si>
    <t>Si</t>
  </si>
  <si>
    <t>Las líneas están formadas por puntos. Si todas siguen la misma dirección, es una línea recta. Si no, es una línea curva.</t>
  </si>
  <si>
    <t>&lt;p&gt;Las líneas están formadas por puntos. Si todas siguen la misma dirección, es una línea recta. Si no, es una línea curva.&lt;/p&gt;</t>
  </si>
  <si>
    <t>{"id":"M3-G-14a-I-1","stimulus":"&lt;p&gt;Observe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t>
  </si>
  <si>
    <t>Observa esta figura y selecciona la respuesta correcta.
Imagen: M3-G-14a-2
La figura está formada por 12 líneas.*
La figura tiene 5 líneas curvas.*
La figura tiene 7 líneas rectas.*
La figura tiene 7 líneas curvas.
La figura tiene 5  líneas rectas.
La figura tiene 6 líneas rectas y 6 curvas.</t>
  </si>
  <si>
    <t>{"id":"M3-G-14a-I-2","stimulus":"&lt;p&gt;Observe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</si>
  <si>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curvas.</t>
    </r>
  </si>
  <si>
    <t>si</t>
  </si>
  <si>
    <t>A1=4</t>
  </si>
  <si>
    <t>{"id":"M3-G-14a-E-1","stimulus":"&lt;p&gt;Observe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</si>
  <si>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rectas.</t>
    </r>
  </si>
  <si>
    <t>A1=6</t>
  </si>
  <si>
    <t>{"id":"M3-G-14a-E-2","stimulus":"&lt;p&gt;Observe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t>
  </si>
  <si>
    <t xml:space="preserve">Observa esta figura y completa la siguiente oración.
Imagen: M3-G-14a-4
La figura tiene {{A1}} líneas curvas. </t>
  </si>
  <si>
    <t>A1=2</t>
  </si>
  <si>
    <t>{"id":"M3-G-14a-E-3","stimulus":"&lt;p&gt;Observe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t>
  </si>
  <si>
    <r>
      <rPr>
        <rFont val="Calibri"/>
        <color theme="1"/>
        <sz val="12.0"/>
      </rPr>
      <t>Observa esta figura y completa la siguiente oración.
Imagen: M3-G-14a-4</t>
    </r>
    <r>
      <rPr>
        <rFont val="Calibri"/>
        <color rgb="FF1155CC"/>
        <sz val="12.0"/>
        <u/>
      </rPr>
      <t xml:space="preserve">
</t>
    </r>
    <r>
      <rPr>
        <rFont val="Calibri"/>
        <color theme="1"/>
        <sz val="12.0"/>
      </rPr>
      <t>La figura tiene {{A1}} líneas rectas.</t>
    </r>
  </si>
  <si>
    <t>A1=8</t>
  </si>
  <si>
    <t>{"id":"M3-G-14a-E-4","stimulus":"&lt;p&gt;Observe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t>
  </si>
  <si>
    <t>M3-G-6a</t>
  </si>
  <si>
    <t>Localiza puntos en planos o croquis sencillos con ejes cartesianos</t>
  </si>
  <si>
    <t>Selecciona las afirmaciones correctas sobre este mapa del zoológico.
Imagen M3-G-6a-1
A1: El león está en (B, 5). *
A2: El hipopótamo está en (E, 2).*
A3: La jirafa está en (C, 1).*
A4: El elefante está en (A, 3).*
A5: El león está en (A, 5). 
A6: El hipopótamo está en (E, 1).
A7: La jirafa está en (C, 5).
A8: El elefante está en (C, 3).
(2 correctas, se ven 3)</t>
  </si>
  <si>
    <t>IMAGEN
Reprecenta el mapa de un zoologico.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Leon en (B, 5) Hipopotamo en (E, 2) Jirafa en (C, 1) y Elefante (A, 3)</t>
  </si>
  <si>
    <t>La posición de un objeto en un plano se determina con dos coordenadas, la columna y la fila de la cuadrícula.</t>
  </si>
  <si>
    <t>&lt;p&gt;La primera coordenada corresponde a la columna en la que está ubicado el objeto, mientras que la segunda coordenada indica la fila.&lt;/p&gt;
-Si falla A5
&lt;p&gt;El león está en (B, 5).&lt;/p&gt;
-Si falla A6
&lt;p&gt;El hipopótamo está en (E, 2).&lt;/p&gt;
-Si falla A7
&lt;p&gt;La jirafa está en (C, 1).&lt;/p&gt;
-Si falla A8
&lt;p&gt;El elefante está en (A, 3).&lt;/p&gt;</t>
  </si>
  <si>
    <t>{"id":"M3-G-6a-I-1","stimulus":"&lt;p&gt;Selecione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t>
  </si>
  <si>
    <t>¿En cuál de estos mapas está el tesoro en las coordenadas {{Q1}}?
M3-G-6a-2*
M3-G-6a-3
M3-G-6a-4</t>
  </si>
  <si>
    <t>IMAGEN 1
Representa un mapa del tesoro, con un camino punteado arbitrario y una "x" que indica el lugar del tesoro en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IMAGEN 2 Y 3
Representa un mapa del tesoro, con un camino punteado arbitrario y una "x" que indica el lugar del tesoro EN PUNTO ARBITRARIO DISTINTO DE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t>
  </si>
  <si>
    <t>Q1 = List = "(C, 3)", "(A, 1)", "(B, 4)"</t>
  </si>
  <si>
    <t>&lt;p&gt;La primera coordenada corresponde a la columna en la que está ubicado el objeto, mientras que la segunda coordenada indica la fila.&lt;/p&gt;</t>
  </si>
  <si>
    <t>{"id":"M3-G-6a-E-1","stimulus":"&lt;p&gt;Em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t>
  </si>
  <si>
    <t>A Diego le han regalado un juego de barcos. Completa estas oraciones con las coordenadas de cada barco.
M3-G-6a-5
El barco rojo está en la posición ({{A1}}, {{A2}}).
El barco amarillo está en la posición ({{A3}}, {{A4}}).
El barco verde está en la posición ({{A5}}, {{A6}}).</t>
  </si>
  <si>
    <t>IMAGEN
Representa un tablero de hundir la flota.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Barco rojo (A, 4) Barco amarillo (C, 1) y barco verde (E, 5)</t>
  </si>
  <si>
    <t>Cloze text</t>
  </si>
  <si>
    <t>A1 = "A"
A2 = "4"
A3 = "C"
A4 = "1"
A5 = "E"
A6 = "5"</t>
  </si>
  <si>
    <t>&lt;p&gt;La primera coordenada corresponde a la columna en la que está ubicado el barco, mientras que la segunda coordenada indica la fila.&lt;/p&gt;</t>
  </si>
  <si>
    <t>{"id":"M3-G-6a-A-1","stimulus":"&lt;p&gt;Diego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t>
  </si>
  <si>
    <t>En una ciudad entregan mapas a los turistas para localizar diferentes puntos de interés. Completa las siguientes oraciones con las coordenadas.
M3-G-6a-6
La plaza principal se encuentra en la posición ({{A1}}, {{A2}}).
El museo se encuentra en la posición ({{A3}}, {{A4}}).
El campo de fútbol se encuentra en la posición ({{A5}}, {{A6}}).</t>
  </si>
  <si>
    <t>IMAGEN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una ciudad tal que en casilla (B;2) esta la plaza principal, en (C;4) un museo y en (E;1) un teatro.</t>
  </si>
  <si>
    <t>A1: B
A2: 2
A3: C
A4: 4
A5: E
A6: 1</t>
  </si>
  <si>
    <t>&lt;p&gt;La primera coordenada corresponde a la columna en la que está ubicado el edificio, mientras que la segunda coordenada indica la fila.&lt;/p&gt;</t>
  </si>
  <si>
    <t>{"id":"M3-G-6a-A-2","stimulus":"&lt;p&gt;Em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t>
  </si>
  <si>
    <t>Observa este plano e indica las coordenadas de cada uno de los siguientes objetos.
M3-G-6a-7
El pájaro está en la posición ({{A1}}, {{A2}}).
La estatua está en la posición ({{A3}}, {{A4}}).
La pelota está en la posición ({{A5}}, {{A6}}).</t>
  </si>
  <si>
    <t>IMAGEN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plaza de modo tal que en casilla (A;2) se vea un perro, en (c;5) una estatua y en (D;1) un árbol.</t>
  </si>
  <si>
    <t>A1 = "A"
A2 = "2"
A3 = "C"
A4 = "5"
A5 = "D"
A6 = "1"</t>
  </si>
  <si>
    <t>{"id":"M3-G-6a-A-3","stimulus":"&lt;p&gt;Observe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t>
  </si>
  <si>
    <t>M3-G-16a</t>
  </si>
  <si>
    <t>Describe trayectos en planos o croquis sencillos con ejes cartesianos</t>
  </si>
  <si>
    <t>Ayuda a la granjera a llegar a su cesta.
(Fondo tierra)
(5 pasos)</t>
  </si>
  <si>
    <t>Pathway</t>
  </si>
  <si>
    <t>Recorre la cuadrícula de acuerdo a las instrucciones.</t>
  </si>
  <si>
    <t>{
    "id": "M3-G-16a-I-1",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t>
  </si>
  <si>
    <t>Ayuda al pirata a llegar a la llave del tesoro.
(Fondo arena)
(5 pasos)</t>
  </si>
  <si>
    <t>{
    "id": "M3-G-16a-I-2",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t>
  </si>
  <si>
    <t>Ayuda al obrero a llegar al saco de cemento.
(Fondo cemento)
(5 pasos)</t>
  </si>
  <si>
    <t>{
    "id": "M3-G-16a-I-3",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t>
  </si>
  <si>
    <t>M3-G-7a</t>
  </si>
  <si>
    <t>Identifica polígonos y sus elementos (triángulo, cuadrado, rectángulo, pentágono y hexágono)</t>
  </si>
  <si>
    <t>Indica si las siguientes afirmaciones son verdaderas o falsas.
A1: Un hexágono tiene 6 lados. *
A2: Un pentágono tiene 5 lados. *
A3: Un pentágono regular tiene 5 vértices. *
A4: Un triángulo tiene 3 vértices y 3 ángulos interiores. *
A5: Un cuadrado tiene 4 ángulos interiores iguales que miden 90°. *
A6: Un pentágono tiene 5 ángulos interiores.*
A7: Un triángulo tiene 4 ángulos interiores.
A8: Un cuadrilátero tiene 3 vértices.
A9: Un pentágono tiene 4 lados.
A10: Un hexágono tiene 7 lados.
A11: Un pentágono tiene 8 lados.
A12: Un cuadrilátero tiene 5 vértices.
(Se ven 3, 2 verdaderas)</t>
  </si>
  <si>
    <t>Los elementos básicos de un polígono son los vértices, los ángulos interiores y los lados.</t>
  </si>
  <si>
    <t>&lt;p&gt;Los elementos básicos de un polígono son los vértices, los ángulos interiores y los lados.&lt;/p&gt;
Imagen
-Si falla A7
&lt;p&gt;Los triángulos tienen 3 ángulos interiores.&lt;/p&gt;
-Si falla A8
&lt;p&gt;Los cuadriláteros tienen 4 vértices.&lt;/p&gt;
-Si falla A9
&lt;p&gt;Los pentágonos tienen 5 lados.&lt;/p&gt;
-Si falla A10
&lt;p&gt;Los hexágonos tienen 6 lados.&lt;/p&gt;
- Sí falla A11
&lt;p&gt;Los pentágonos tienen 5 lados.&lt;/p&gt;
- Sí falla A12
&lt;p&gt;Los cuadriláteros tienen 4 vértices.&lt;/p&gt;
(No TE a las correctas)</t>
  </si>
  <si>
    <t>{"id":"M3-G-7a-I-1","stimulus":"&lt;p&gt;Indique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t>
  </si>
  <si>
    <t>Completa la siguiente información sobre este polígono.
(Cuadrilátero)
Número de vértices: {{A1}}
Número de lados: {{A2}}
Número de ángulos interiores: {{A3}}</t>
  </si>
  <si>
    <t>Que la imagen no sea una, que cambie aleatoriamente cada vez que se genera.</t>
  </si>
  <si>
    <t>A1 = 4
A2 = 4
A3 = 4</t>
  </si>
  <si>
    <t>Los cuadriláteros tienen el mismo número de lados, vértices y ángulos.</t>
  </si>
  <si>
    <t>&lt;p&gt;Este polígono es un cuadrilátero, por lo que tiene 4 vértices, 4 lados y 4 ángulos interiores.&lt;/p&gt;</t>
  </si>
  <si>
    <t>{
    "id": "M3-G-7a-E-1",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t>
  </si>
  <si>
    <t>Completa la siguiente información sobre este polígono.
(Hexágono)
Número de vértices: {{A1}}
Número de lados: {{A2}}
Número de ángulos interiores: {{A3}}</t>
  </si>
  <si>
    <t>A1 = 6
A2 = 6
A3 = 6</t>
  </si>
  <si>
    <t>Los hexágonos tienen el mismo número de lados, vértices y ángulos.</t>
  </si>
  <si>
    <t xml:space="preserve">&lt;p&gt;Este polígono regular es un hexágono, por lo que tiene 6 vértices, 6 lados y 6 ángulos interiores.&lt;/p&gt; </t>
  </si>
  <si>
    <t>{
    "id": "M3-G-7a-E-2",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t>
  </si>
  <si>
    <t>Completa la siguiente información sobre este polígono.
(Pentágono)
Número de vértices: {{A1}}
Número de lados: {{A2}}
Número de ángulos interiores: {{A3}}</t>
  </si>
  <si>
    <t>A1 = 5
A2 = 5
A3 = 5</t>
  </si>
  <si>
    <t>Los pentágonos tienen el mismo número de lados, vértices y ángulos.</t>
  </si>
  <si>
    <t xml:space="preserve">&lt;p&gt;Este polígono regular es un pentágono, por lo que tiene 5 vértices, 5 lados y 5 ángulos interiores.&lt;/p&gt; 
</t>
  </si>
  <si>
    <t>{
    "id": "M3-G-7a-E-3",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t>
  </si>
  <si>
    <t>M3-G-8a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</si>
  <si>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</si>
  <si>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</si>
  <si>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 xml:space="preserve">Single choice </t>
  </si>
  <si>
    <t>Según el número de lados iguales que tenga, un triángulo puede ser equilátero, isósceles o escaleno.</t>
  </si>
  <si>
    <t>&lt;p&gt;Los triángulos se clasifican en &lt;b&gt;equiláteros&lt;/b&gt; (todos sus lados son iguales), &lt;b&gt;isósceles&lt;/b&gt; (dos de sus lados son iguales) y &lt;b&gt;escalenos&lt;/b&gt; (todos sus lados son desiguales).&lt;/p&gt;
Imagen
- Si falla A4
&lt;p&gt;En un triángulo escaleno, ningún lado es igual a otro.&lt;/p&gt;
- Si falla A5
&lt;p&gt;En un triángulo equilátero, todos los lados miden lo mismo.&lt;/p&gt;
- Si falla A6
&lt;p&gt;En un triángulo isósceles, solo dos de los lados son iguales.&lt;/p&gt;</t>
  </si>
  <si>
    <t>{"id":"M3-G-8a-I-1","stimulus":"&lt;p&gt;Indique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t>
  </si>
  <si>
    <t>¿Qué nombre reciben los siguientes triángulos según sus lados?
(triángulo isósceles)
(triángulo escaleno)
(Debajo de cada imagen:)
Triángulo {{A1}}.
Triángulo {{A2}}.</t>
  </si>
  <si>
    <t>A1 = "isósceles"
A2 = "escaleno"</t>
  </si>
  <si>
    <t>&lt;p&gt;Los triángulos se clasifican en &lt;b&gt;equiláteros&lt;/b&gt; (todos sus lados son iguales), &lt;b&gt;isósceles&lt;/b&gt; (dos de sus lados son iguales) y &lt;b&gt;escalenos&lt;/b&gt; (todos sus lados son desiguales).&lt;/p&gt;
Imagen
Quito el TE particular porque incluye la misma información que el general</t>
  </si>
  <si>
    <t>{
    "id": "M3-G-8a-E-1",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t>
  </si>
  <si>
    <t>¿Qué nombre reciben los siguientes triángulos según sus lados?
(triángulo isósceles)
(triángulo equilátero)
(Debajo de cada imagen:)
Triángulo {{A1}}.
Triángulo {{A2}}.</t>
  </si>
  <si>
    <t>A1 = "isósceles"
A2 = "equilátero"</t>
  </si>
  <si>
    <t>{
    "id": "M3-G-8a-E-2",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t>
  </si>
  <si>
    <t>¿Qué nombre reciben los siguientes triángulos según sus lados?
(triángulo escaleno)
(triángulo equilátero)
(Debajo de cada imagen:)
Triángulo {{A1}}.
Triángulo {{A2}}.</t>
  </si>
  <si>
    <t>A1 = "escaleno"
A2 = "equilátero"</t>
  </si>
  <si>
    <t>{
    "id": "M3-G-8a-E-3",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t>
  </si>
  <si>
    <t>M3-G-8b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</si>
  <si>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</si>
  <si>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</si>
  <si>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</si>
  <si>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Imagen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</si>
  <si>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"M3-G-8b-I-1",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t>
  </si>
  <si>
    <t>Escribe el nombre de los siguientes triángulos según sus ángulos.
(triángulo rectángulo)
(triángulo obtusángulo)
(Debajo de cada imagen:)
Triángulo {{A1}}.
Triángulo {{A2}}.</t>
  </si>
  <si>
    <t>Igual que en M5-G-10a</t>
  </si>
  <si>
    <t>A1 = "rectángulo"
A2 = "obtusángulo"</t>
  </si>
  <si>
    <t>&lt;p&gt;Los triángulos se clasifican en &lt;b&gt;acutángulos&lt;/b&gt; (sus tres ángulos son agudos), &lt;b&gt;rectángulos&lt;/b&gt; (tienen un ángulo recto) y &lt;b&gt;obtusángulos&lt;/b&gt; (tienen un ángulo obtuso).&lt;/p&gt;
Imagen
Quito el TE particular porque no añade nada al TE general</t>
  </si>
  <si>
    <t>{
    "id": "M3-G-8b-E-1",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t>
  </si>
  <si>
    <t>Escribe el nombre de los siguientes triángulos según sus ángulos.
(triángulo rectángulo)
(triángulo acutángulo)
(Debajo de cada imagen:)
Triángulo {{A1}}.
Triángulo {{A2}}.</t>
  </si>
  <si>
    <t>A1 = "rectángulo"
A2 = "acutángulo"</t>
  </si>
  <si>
    <t>{
    "id": "M3-G-8b-E-2",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t>
  </si>
  <si>
    <t>Escribe el nombre de los siguientes triángulos según sus ángulos.
(triángulo acutángulo)
(triángulo obtusángulo)
(Debajo de cada imagen:)
Triángulo {{A1}}.
Triángulo {{A2}}.</t>
  </si>
  <si>
    <t>A1 = "acutángulo"
A2 = "obtusángulo"</t>
  </si>
  <si>
    <t>{
    "id": "M3-G-8b-E-3",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t>
  </si>
  <si>
    <t>M3-G-9a</t>
  </si>
  <si>
    <t>Clasifica cuadriláteros según a posición de sus lados (cuadrado, rectángulo, rombo y romboide)</t>
  </si>
  <si>
    <t>Indica si las siguientes afirmaciones son verdaderas o falsas.
A1: Los cuadrados tienen 4 lados iguales y paralelos 2 a 2 que forman ángulos rectos.*
A2: Los rectángulos tienen 4 lados iguales 2 a 2 que forman ángulos rectos.*
A3: Los rombos tienen 4 lados iguales y paralelos 2 a 2 que no forman ángulos rectos.*
A4: Los romboides tienen 4 lados y ángulos iguales 2 a 2.*
A5: Los rombos tienen 4 lados y ángulos iguales 2 a 2.
A6: Los rectángulos tienen 4 lados iguales y paralelos 2 a 2 que forman ángulos rectos.
A7: Los romboides tienen 4 lados iguales 2 a 2 que forman ángulos rectos.
A8: Los cuadrados tienen 4 lados iguales y paralelos 2 a 2 que no forman ángulos rectos.
(se muestran 2 incorrectas y 1 correcta)</t>
  </si>
  <si>
    <t xml:space="preserve">No aplica </t>
  </si>
  <si>
    <t>Los cuadriláteros son polígonos con 4 lados y 4 ángulos. Algunos tipos son el cuadrado, el rectángulo, el rombo y el romboide.</t>
  </si>
  <si>
    <t>&lt;p&gt;Los cuadriláteros son polígonos con 4 lados y 4 ángulos. Algunos tipos son el cuadrado, el rectángulo, el rombo y el romboide.&lt;/p&gt;
-Si falla A5
&lt;p&gt;Todos los lados de los rombos son iguales, no iguales 2 a 2.&lt;/p&gt;
-Si falla A6
&lt;p&gt;Los lados de los rectángulos no son todos iguales, sino que son iguales 2 a 2.&lt;/p&gt;
-Si falla A7
&lt;p&gt;Los lados de los romboides no forman ángulos rectos.&lt;/p&gt;
-Si falla A8
&lt;p&gt;Los lados de los cuadrados sí forman ángulos rectos.&lt;/p&gt;</t>
  </si>
  <si>
    <t>{"id":"M3-G-9a-I-1","stimulus":"&lt;p&gt;Indique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t>
  </si>
  <si>
    <t>Escribe los nombres de los siguientes cuadriláteros.
(imagénes en una tabla 3 columnas una fila)</t>
  </si>
  <si>
    <t>Imágenes de cuadrado, rombo y rectángulo</t>
  </si>
  <si>
    <t>&lt;p&gt;Los cuadriláteros son polígonos con 4 lados y 4 ángulos. Algunos tipos son el cuadrado, el rectángulo, el rombo y el romboide.&lt;/p&gt;
Imagen</t>
  </si>
  <si>
    <t>{
    "id": "M3-G-9a-E-1",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t>
  </si>
  <si>
    <t>Imágenes de rombo, romboide y rectángulo</t>
  </si>
  <si>
    <t>{
    "id": "M3-G-9a-E-2",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t>
  </si>
  <si>
    <t>Imagenes de romboide, cuadrado y rectángulo</t>
  </si>
  <si>
    <t>{"id":"M3-G-9a-E-3","stimulus":"&lt;p&gt;Escreva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t>
  </si>
  <si>
    <t>M3-G-10a</t>
  </si>
  <si>
    <t>Reconoce los elementos básicos relacionados con la circunferencia y el círculo (centro, radio, diámetro, arco)</t>
  </si>
  <si>
    <t>Señala si estas afirmaciones son verdaderas o falsas.
A1: El círculo y la circunferencia tienen centro, radio y diámetro.*
A2: El radio une un punto cualquiera de la circunferencia con el centro de la misma.*
A3: El diámetro une dos puntos cualesquiera de la circunferencia pasando por el centro.*
A4: Un arco es la parte de la circunferencia que se encuentra comprendida entre dos puntos cualesquiera de la misma.*
A5: Los círculos no tienen centro.
A6: El diámetro une dos puntos cualesquiera de la circunferencia y no pasa por el centro.
A7: El radio une dos puntos cualesquiera de la circunferencia.
A8: Un arco es una curva que une dos puntos cualesquiera de la circunferencia y el centro.
(Se ven 3 opciones, 2 verdaderas)</t>
  </si>
  <si>
    <t>Los elementos básicos de una circunferencia son:
Imagen</t>
  </si>
  <si>
    <t>&lt;p&gt;Los elementos básicos de una circunferencia son el centro, el radio, el diámetro y el arco.&lt;/p&gt;
-si falla A5
&lt;p&gt;Los círculos y las circunferencias tienen los mismos elementos básicos: centro, radio, diámetro y arco.&lt;/p&gt;
-Si falla A6
&lt;p&gt;El diámetro une dos puntos cualesquiera de la circunferencia y pasa por el centro.&lt;/p&gt;
-Si falla A7
&lt;p&gt;El radio une un punto cualquiera de la circunferencia con el centro.&lt;/p&gt;
-Si falla A8
&lt;p&gt;El arco es la parte de la circunferencia que se encuentra comprendida entre dos puntos cualesquiera de la misma.&lt;/p&gt;</t>
  </si>
  <si>
    <t>{"id":"M3-G-10a-I-1","stimulus":"&lt;p&gt;Indique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t>
  </si>
  <si>
    <t>Arrastra el nombre de los elementos señalados en esta circunferencia.
(Imagen 1)</t>
  </si>
  <si>
    <t>Label Image with drag and drop</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</si>
  <si>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</si>
  <si>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</si>
  <si>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</si>
  <si>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{"id":"M3-G-10a-E-1","stimulus":"&lt;p&gt;Arraste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</si>
  <si>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2)</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</si>
  <si>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</si>
  <si>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</si>
  <si>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</si>
  <si>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{"id":"M3-G-10a-E-2","stimulus":"&lt;p&gt;Arraste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</si>
  <si>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3)</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</si>
  <si>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</si>
  <si>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</si>
  <si>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</si>
  <si>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{"id":"M3-G-10a-E-3","stimulus":"&lt;p&gt;Arraste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t>
  </si>
  <si>
    <t>M3-G-10b</t>
  </si>
  <si>
    <t>Diferencia entre circunferencia y círculo</t>
  </si>
  <si>
    <t>Elige el nombre de cada figura.
(Tabla)
(Imagen aleatoria de círculo: M3-G-10b-4, M3-G-10b-5 y M3-G-10b-6) | (Imagen aleatoria de circunferencia: M3-G-10b-1, M3-G-10b-2 y M3-G-10b-3)
----------------------------------------------------------------
       {{grupo1}}          |              {{grupo2}}</t>
  </si>
  <si>
    <t>{{grupo 1}} = Círculo*| Circunferencia
{{grupo 1}} = Círculo  | Circunferencia*</t>
  </si>
  <si>
    <t>Una &lt;b&gt;circunferencia&lt;/b&gt; es una línea curva cerrada, en la que todos sus puntos se encuentran a la misma distancia del centro. Un &lt;b&gt;círculo,&lt;/b&gt; sin embargo, está formado por una circunferencia y su interior.</t>
  </si>
  <si>
    <t>&lt;p&gt;Una &lt;b&gt;circunferencia&lt;/b&gt; es una línea curva cerrada, en la que todos sus puntos se encuentran a la misma distancia del centro.&lt;/p&gt;&lt;p&gt;Un &lt;b&gt;círculo,&lt;/b&gt; sin embargo, está formado por una circunferencia y su interior.&lt;/p&gt;</t>
  </si>
  <si>
    <t>{
    "id": "M3-G-10b-I-1",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t>
  </si>
  <si>
    <t>Elige el nombre de cada figura.
(Tabla)
(Imagen aleatoria de circunferencia: M3-G-10b-1, M3-G-10b-2 y M3-G-10b-3) | (Imagen aleatoria de círculo: M3-G-10b-4, M3-G-10b-5 y M3-G-10b-6)
----------------------------------------------------------------
       {{grupo1}}          |              {{grupo2}}</t>
  </si>
  <si>
    <t>{{grupo 1}} = Círculo | Circunferencia*
{{grupo 1}} = Círculo*| Circunferencia</t>
  </si>
  <si>
    <t>{
    "id": "M3-G-10b-I-2",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t>
  </si>
  <si>
    <t>Elige los objetos con forma de circunferencia.
M3-G-10b-1*
M3-G-10b-2*
M3-G-10b-3*
M3-G-10b-4
M3-G-10b-5
M3-G-10b-6
(se ven 3 opciones, 2 correctas)</t>
  </si>
  <si>
    <t>Una circunferencia es una línea curva cerrada, en la que todos sus puntos se encuentran a la misma distancia del centro.</t>
  </si>
  <si>
    <t>&lt;p&gt;Una circunferencia es una línea curva cerrada, en la que todos sus puntos se encuentran a la misma distancia del centro.&lt;/p&gt;</t>
  </si>
  <si>
    <t>{"id":"M3-G-10b-E-1","stimulus":"&lt;p&gt;Escolha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t>
  </si>
  <si>
    <t>Elige los objetos con forma de círculo.
M3-G-10b-1
M3-G-10b-2
M3-G-10b-3
M3-G-10b-4*
M3-G-10b-5*
M3-G-10b-6*
(se ven 3 opciones, 2 correctas)</t>
  </si>
  <si>
    <t>Un círculo está formado por una circunferencia y su interior.</t>
  </si>
  <si>
    <t>&lt;p&gt;Un círculo está formado por una circunferencia, una línea curva cerrada, en la que todos sus puntos se encuentran a la misma distancia del centro, y su interior.&lt;/p&gt;</t>
  </si>
  <si>
    <t>{"id":"M3-G-10b-E-2","stimulus":"&lt;p&gt;Escolha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t>
  </si>
  <si>
    <t>M3-G-11a</t>
  </si>
  <si>
    <t>Calcula el perímetro de polígonos sencillos</t>
  </si>
  <si>
    <t>¿Cuál es el perímetro de este triángulo?
(Imagen M3-G-11a-1. Todos sus lados están etiquetados con "{{T1}} cm", "{{T2}} cm" y "{{T3}} cm")
{{A1}} cm*
{{A2}} cm
{{A3}} cm
{{A4}} cm
(se muestran 3 opciones)</t>
  </si>
  <si>
    <t>Q1: Lista = 1, 2, 3, 4</t>
  </si>
  <si>
    <t>T1 = 3*{{Q1}}
T2 = 4*{{Q1}}
T3 = 5*{{Q1}}
A1 = {{T1}}+{{T2}}+{{T3}}
A2 = {{T1}}+{{T2}}+{{T3}}-1
A3 = {{T1}}+{{T2}}+{{T3}}+1
A4 = {{T1}}+{{T2}}+{{T3}}-2</t>
  </si>
  <si>
    <t>&lt;p&gt;El perímetro de un polígono se obtiene sumando las longitudes de todos sus lados.&lt;/p&gt;</t>
  </si>
  <si>
    <t>&lt;p&gt;El perímetro de un polígono se obtiene sumando las longitudes de todos sus lados.&lt;/p&gt;&lt;p&gt;Perímetro del triángulo = {{T1}} cm + {{T2}} cm + {{T3}} cm = {{A1}} cm&lt;/p&gt;</t>
  </si>
  <si>
    <t>{"id":"M3-G-11a-I-1","stimulus":"&lt;p&gt;Qual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t>
  </si>
  <si>
    <t>¿Cuál es el perímetro de este hexágono regular?
(Imagen M3-G-11a-2: Se etiqueta solo un lado con "{{Q1}} cm")
{{A1}} cm*
{{A2}} cm
{{A3}} cm
{{A4}} cm
{{A5}} cm
(se muestran 3 opciones)</t>
  </si>
  <si>
    <t>¿Cuál es el perímetro de este hexágono regular?
(Imagen de hexágono: lado pequeño de referencia {{Q1}} cm)
{{A1}} cm*
{{A2}} cm
{{A3}} cm
{{A4}} cm
{{A5}} cm
(se muestran 3 opciones, una es correcta)</t>
  </si>
  <si>
    <t>Q1: Mín: 3; Máx: 10; Step: 1</t>
  </si>
  <si>
    <r>
      <rPr>
        <rFont val="Calibri"/>
        <color theme="1"/>
        <sz val="12.0"/>
      </rPr>
      <t xml:space="preserve">A1 = 6*{{Q1}}
</t>
    </r>
    <r>
      <rPr>
        <rFont val="Calibri"/>
        <color theme="1"/>
        <sz val="12.0"/>
      </rPr>
      <t xml:space="preserve">A2 = 5*{{Q1}}
A3 = 7*{{Q1}}
A4 = 6*{{Q1}}+2
</t>
    </r>
    <r>
      <rPr>
        <rFont val="Calibri"/>
        <color theme="1"/>
        <sz val="12.0"/>
      </rPr>
      <t>A5 = 6*{{Q1}}-2</t>
    </r>
  </si>
  <si>
    <t>&lt;p&gt;El perímetro de un polígono se obtiene sumando las longitudes de todos sus lados.&lt;/p&gt;&lt;p&gt;Perímetro del hexágono regular = {{Q1}} cm + {{Q1}} cm + {{Q1}} cm + {{Q1}} cm + {{Q1}} cm + {{Q1}} cm = {{A1}} cm&lt;/p&gt;</t>
  </si>
  <si>
    <t>{"id":"M3-G-11a-I-2","stimulus":"&lt;p&gt;Qual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t>
  </si>
  <si>
    <t>Calcula el perímetro del siguiente pentágono regular.
(Imagen M3-G-11a-3. Un lado con la etiqueta "{{Q1}} cm")
Su perímetro mide {{A1}} cm.</t>
  </si>
  <si>
    <t xml:space="preserve">Q1: Mín: 2; Máx: 25; Step: 1 </t>
  </si>
  <si>
    <t>A1 = 5*{{Q1}}</t>
  </si>
  <si>
    <t>¿Cuánto mide un lado de este pentágono?
Un lado mide {{A2}} cm.
[Cloze with math]
A2 = {{Q1}}</t>
  </si>
  <si>
    <t>¿Qué hay que calcular?
El perímetro del pentágono.*
El área del pentágono.
El lado más grande.</t>
  </si>
  <si>
    <t>¿Cómo se calcula el perímetro de un polígono?
Sumando la longitud de todos sus lados.*
Multiplicando la longitud de todos sus lados.
Dividiendo la longitud de todos sus lados.
[single choice]</t>
  </si>
  <si>
    <t>Por tanto, suma los lados del pentágono.
Perímetro del pentágono = {{Q1}} cm + {{Q1}} cm + {{Q1}} cm + {{Q1}} cm + {{Q1}} cm = {{A1}} cm
[Cloze with math]</t>
  </si>
  <si>
    <t>{"id":"M3-G-11a-E-1","seed":{"parameters":[{"name":"Q1","label":null,"min":2,"max":25,"step":1}],"uniques":true},"scaffolding":[{"id":"step-0","stimulus":"&lt;p&gt;Determine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t>
  </si>
  <si>
    <t>Calcula el perímetro del siguiente rectángulo.
(Imagen M3-G-11a-4. Base con "{{T1}} cm" y altura con "{{Q1}} cm")
Su perímetro mide {{A1}} cm.</t>
  </si>
  <si>
    <t>Calcula el perímetro de un rectángulo cuyos lados miden como se muestra en la imagen.
(Imagen de rectángulo de base {{Q1}} cm y altura {{Q2}} cm)
El perímetro del rectángulo es de {{A1}} cm.</t>
  </si>
  <si>
    <t>Q1: List = 2, 3, 4, 5
Q2: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</si>
  <si>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</si>
  <si>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</si>
  <si>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</si>
  <si>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del rectángulo = {{T1}} cm + {{Q1}} cm + {{T1}} cm + {{Q1}} cm = {{A1}} cm
[Cloze with math]</t>
  </si>
  <si>
    <t>{"id":"M3-G-11a-E-2","seed":{"parameters":[{"name":"Q1","label":null,"list":[2,3,4,5]},{"name":"Q2","label":null,"list":[0,1,2]}],"uniques":true},"scaffolding":[{"id":"step-0","stimulus":"&lt;p&gt;Calcule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t>
  </si>
  <si>
    <t>Calcula el perímetro de esta mesa cuadrada.
(Imagen M3-G-11a-5. Un lado con "{{Q1}} cm")
Su perímetro mide {{A1}} cm.</t>
  </si>
  <si>
    <t xml:space="preserve">Q1: Mín: 90; Máx: 120; Step: 1 </t>
  </si>
  <si>
    <t>A1 = 4*{{Q1}}</t>
  </si>
  <si>
    <t>¿Cuánto mide cada lado del cuadrado?
Cada lado mide {{A2}} cm.
[cloze with math]
{{A2}} = {{Q1}}</t>
  </si>
  <si>
    <t>¿Qué hay que calcular?
El perímetro de la mesa.*
El área de la mesa.
El lado más grande de la mesa.</t>
  </si>
  <si>
    <t>Por tanto, suma todos los lados de la mesa.
Perímetro del cuadrado = {{Q1}} cm + {{Q1}} cm + {{Q1}} cm + {{Q1}} cm = {{A1}} cm
[Cloze with math]
A1 = 4*{{Q1}}</t>
  </si>
  <si>
    <t>{"id":"M3-G-11a-A-1","seed":{"parameters":[{"name":"Q1","label":null,"min":90,"max":120,"step":1}],"uniques":true},"scaffolding":[{"id":"step-0","stimulus":"&lt;p&gt;Calcule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t>
  </si>
  <si>
    <t>En un pueblo hay una plazoleta con las medidas de la siguiente figura. Calcula su perímetro.
(Imagen M3-G-11a-6. Cada lado tiene "{{Q1}} m")
Su perímetro mide {{A1}} m.</t>
  </si>
  <si>
    <t xml:space="preserve">Q1: Mín: 35; Máx: 80; Step: 1 </t>
  </si>
  <si>
    <t>A1 = 3 * {{Q1}}</t>
  </si>
  <si>
    <t>¿Cuánto mide cada lado del triángulo?
Cada lado mide {{A2}} m.
[cloze with math]
{{A2}} = {{Q1}}</t>
  </si>
  <si>
    <t>¿Que hay que calcular?
El perímetro de la plazoleta.*
El área de la plazoleta.
El lado más grande de la plazoleta.</t>
  </si>
  <si>
    <t>Por tanto, suma todos los lados de la plazoleta.
Perímetro de la plazoleta = {{Q1}} m + {{Q1}} m + {{Q1}} m = {{A1}} m
[Cloze with math]
A1 = 3*{{Q1}}</t>
  </si>
  <si>
    <t>{"id":"M3-G-11a-A-2","seed":{"parameters":[{"name":"Q1","label":null,"min":35,"max":80,"step":1}],"uniques":true},"scaffolding":[{"id":"step-0","stimulus":"&lt;p&gt;Em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t>
  </si>
  <si>
    <t>Renata ha pintado un cuadro de forma rectangular como el de la imagen. Calcula su perímetro.
(Imagen M3-G-11a-7. El lado menor con "{{Q1}} cm", el mayor con "{{T1}} cm")
Su perímetro mide {{A1}} cm.</t>
  </si>
  <si>
    <t>Q1: Mín: 20; Máx: 50; Step: 1
Q2: List = 0, 1, 2, 3, 4</t>
  </si>
  <si>
    <t>T1 = 3*{{Q1}}-2+{{Q2}}
A1 = 2*{{Q1}}+2*{{T1}}</t>
  </si>
  <si>
    <t>¿Que hay que calcular?
El perímetro del cuadro.*
El área del cuadro.
El lado más grande del cuadro.</t>
  </si>
  <si>
    <t>Por tanto, suma todos los lados del cuadro.
Perímetro del cuadro = {{Q1}} cm + {{T1}} cm + {{Q1}} cm + {{T1}} cm  = {{A1}} cm
[Cloze with math]
A1 = 2*{{Q1}}+2*{{T1}}</t>
  </si>
  <si>
    <t>{"id":"M3-G-11a-A-3","seed":{"parameters":[{"name":"Q1","label":null,"min":20,"max":50,"step":1},{"name":"Q2","label":null,"list":[0,1,2,3,4]}],"uniques":true},"scaffolding":[{"id":"step-0","stimulus":"&lt;p&gt;Renata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t>
  </si>
  <si>
    <t>M3-G-15a</t>
  </si>
  <si>
    <t>Reconoce figuras congruentes sobre mallas cuadradas</t>
  </si>
  <si>
    <t>Selecciona el hexágono que es una ampliación de la siguiente imagen.
M3-G-15a-2
M3-G-15a-1*
M3-G-15a-2
M3-G-15a-3</t>
  </si>
  <si>
    <t>Para ampliar una figura, hay que multiplicar sus lados por un número.</t>
  </si>
  <si>
    <t>&lt;p&gt;Para ampliar una figura, hay que multiplicar sus lados por un número.&lt;/p&gt;</t>
  </si>
  <si>
    <t>{"id":"M3-G-15a-I-1","stimulus":"&lt;p&gt;Selecione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t>
  </si>
  <si>
    <t>Selecciona el hexágono que es una reducción de la siguiente imagen.
M3-G-15a-2
M3-G-15a-1
M3-G-15a-2
M3-G-15a-3*</t>
  </si>
  <si>
    <t>Para reducir una figura, hay que dividir sus lados por un número.</t>
  </si>
  <si>
    <t>&lt;p&gt;Para reducir una figura, hay que dividir sus lados por un número.&lt;/p&gt;</t>
  </si>
  <si>
    <t>{"id":"M3-G-15a-I-2","stimulus":"&lt;p&gt;Selecione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t>
  </si>
  <si>
    <t>Selecciona la casa que es una ampliación de la siguiente imagen.
M3-G-15a-5
M3-G-15a-4*
M3-G-15a-5
M3-G-15a-6</t>
  </si>
  <si>
    <t>{"id":"M3-G-15a-I-3","stimulus":"&lt;p&gt;Selecione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t>
  </si>
  <si>
    <t>Selecciona la casa que es una reducción de la siguiente imagen.
M3-G-15a-5
M3-G-15a-4
M3-G-15a-5
M3-G-15a-6*</t>
  </si>
  <si>
    <t>{"id":"M3-G-15a-I-4","stimulus":"&lt;p&gt;Selecione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t>
  </si>
  <si>
    <t>Selecciona la estrella que es una ampliación de la siguiente imagen.
M3-G-15a-8
M3-G-15a-7*
M3-G-15a-8
M3-G-15a-9</t>
  </si>
  <si>
    <t>{"id":"M3-G-15a-I-5","stimulus":"&lt;p&gt;Selecione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t>
  </si>
  <si>
    <t>Selecciona la estrella que es una reducción de la siguiente imagen.
M3-G-15a-8
M3-G-15a-7
M3-G-15a-8
M3-G-15a-9*</t>
  </si>
  <si>
    <t>{"id":"M3-G-15a-I-6","stimulus":"&lt;p&gt;Selecione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t>
  </si>
  <si>
    <t>M3-G-12a</t>
  </si>
  <si>
    <t>Identifica cuerpos geométricos y sus elementos (prismas y pirámides)</t>
  </si>
  <si>
    <t>Señala si las siguientes afirmaciones son verdaderas o falsas.
A1: Los prismas son cuerpos geométricos formados por polígonos.*
A2: Los prismas tienen dos bases iguales y varias caras laterales.*
A3: Las caras de una pirámide son triángulos.*
A4: El nombre de una pirámide depende del polígono de su base.*
A5: Las caras laterales de una pirámide cuadrangular son cuadrados.
A6: Las caras laterales de un prisma triangular son triángulos.
A7: Las caras laterales de las pirámides no son siempre triángulos.
A8: Los prismas tienen dos bases distintas entre sí.
A9: Las bases de los prismas siempre son cuadradas.
A10: Las bases de las pirámides siempre son triangulares.
(Se ven 3 opciones, 2 verdaderas)</t>
  </si>
  <si>
    <t>&lt;p&gt;Los &lt;b&gt;prismas&lt;/b&gt; tienen dos bases y sus caras laterales son paralelogramos. Las &lt;b&gt;pirámides&lt;/b&gt; tienen solo una base y sus caras laterales son triángulos.&lt;/p&gt;</t>
  </si>
  <si>
    <t>&lt;p&gt;Los &lt;b&gt;prismas&lt;/b&gt; tienen dos bases y sus caras laterales son paralelogramos.&lt;/p&gt;&lt;p&gt;Las &lt;b&gt;pirámides&lt;/b&gt; tienen solo una base y sus caras laterales son triángulos.&lt;/p&gt;
- Sí falla A5
&lt;p&gt;Las caras laterales de una pirámide son siempre triángulos.&lt;/p&gt;
- Sí falla A6
&lt;p&gt;Las caras laterales de un prisma son siempre paralelogramos.&lt;/p&gt;
- Sí falla A7
&lt;p&gt;Las caras laterales de una pirámide son siempre triángulos.&lt;/p&gt;
- Sí falla A8
&lt;p&gt;Las bases de un prisma siempre son iguales entre sí.&lt;/p&gt;
- Sí falla A9
&lt;p&gt;Las bases de un prisma pueden tomar la forma de cualquier polígono.&lt;/p&gt;
- Sí falla A10
&lt;p&gt;Las bases de una pirámide pueden tomar la forma de cualquier polígono.&lt;/p&gt;</t>
  </si>
  <si>
    <t>{"id":"M3-G-12a-I-1","stimulus":"&lt;p&gt;Indique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t>
  </si>
  <si>
    <t>Responde a estas preguntas sobre la siguiente pirámide.
(Imagen M3-G-12a-1)
¿Cuántas bases tiene? {{A1}}
¿Cuántas aristas tiene? {{A2}}
¿Cuántos vértices tiene? {{A3}}</t>
  </si>
  <si>
    <t>A1 = 1
A2 = 6
A2 = 4</t>
  </si>
  <si>
    <t>&lt;p&gt;Las pirámides tienen solo una base.&lt;/p&gt;</t>
  </si>
  <si>
    <t>&lt;p&gt;Los elementos básicos de una pirámide son las caras, las aristas y los vértices.&lt;/p&gt;
Imagen M3-G-12a-9</t>
  </si>
  <si>
    <t>{"id":"M3-G-12a-E-1","stimulus":"&lt;p&gt;Responda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t>
  </si>
  <si>
    <t>Responde a estas preguntas sobre la siguiente pirámide.
(Imagen M3-G-12a-2)
¿Cuántas bases tiene? {{A1}}
¿Cuántas aristas tiene? {{A2}}
¿Cuántos vértices tiene? {{A3}}</t>
  </si>
  <si>
    <t>A1 = 1
A2 = 8
A2 = 5</t>
  </si>
  <si>
    <t>&lt;p&gt;Los elementos básicos de una pirámide son las caras, las aristas y los vértices.&lt;/p&gt;
Imagen M3-G-12a-10</t>
  </si>
  <si>
    <t>{"id":"M3-G-12a-E-2","stimulus":"&lt;p&gt;Responda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t>
  </si>
  <si>
    <t>Responde a estas preguntas sobre el siguiente prisma.
(Imagen M3-G-12a-4)
¿Cuántas bases tiene? {{A1}}
¿Cuántas aristas tiene? {{A2}}
¿Cuántos vértices tiene? {{A3}}</t>
  </si>
  <si>
    <t>A1 = 2
A2 = 9
A3 = 6</t>
  </si>
  <si>
    <t>&lt;p&gt;Los prismas tienen dos bases.&lt;/p&gt;</t>
  </si>
  <si>
    <t>&lt;p&gt;Los elementos básicos de un prisma son las caras, las aristas y los vértices.&lt;/p&gt;
Imagen M3-G-12a-7</t>
  </si>
  <si>
    <t>{"id":"M3-G-12a-E-3","stimulus":"&lt;p&gt;Responda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t>
  </si>
  <si>
    <t>Responde a estas preguntas sobre el siguiente prisma.
(Imagen M3-G-12a-5)
¿Cuántas bases tiene? {{A1}}
¿Cuántas aristas tiene? {{A2}}
¿Cuántos vértices tiene? {{A3}}</t>
  </si>
  <si>
    <t>A1 = 2
A2 = 12
A3 = 8</t>
  </si>
  <si>
    <t>{"id":"M3-G-12a-E-4","stimulus":"&lt;p&gt;Responda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t>
  </si>
  <si>
    <t>M3-G-17a</t>
  </si>
  <si>
    <t>Identifica cuerpos geométricos y sus elementos (cuerpos redondos)</t>
  </si>
  <si>
    <t>Señala las afirmaciones correctas.
A1: Los cuerpos redondos tienen superficies redondas.*
A2: La esfera es completamente redonda. *
A3: El cono tiene una base circular y una superficie curva. *
A4 : El cilindro tiene dos bases circulares. *
A5: Los cuerpos redondos son el cilindro, el cono y la esfera.*
A6: Las esferas no tienen bases.*
A7 : La esfera tiene una base.
A8 : El cono tiene dos bases circulares.
A9 : El cilindro tiene solo una base circular.
A10 : La esfera tiene dos bases circulares.
A11: Los cuerpos redondos son el prisma y la pirámide.
A12: Los cuerpos redondos son el cono y la esfera.
(se ven 3 opciones, 2 correctas)</t>
  </si>
  <si>
    <t>Los cuerpos redondos, es decir, los cilindros, conos y esferas, tienen superficies redondas.</t>
  </si>
  <si>
    <t>&lt;p&gt;Los cuerpos redondos, es decir, los cilindros, conos y esferas, tienen superficies redondas.&lt;/p&gt;
-si falla A7
&lt;p&gt;La esfera no tiene ninguna base.&lt;/p&gt;
-Si falla A8
&lt;p&gt;El cono tiene solo una base circular.&lt;/p&gt;
-Si falla A9
&lt;p&gt;El cilindro tiene dos bases circulares.&lt;/p&gt;
-Si falla A10
&lt;p&gt;La esfera no tiene base.&lt;/p&gt;
-Si falla A11
&lt;p&gt;Los cuerpos redondos son el cilindro, el cono y la esfera.&lt;/p&gt;
-Si falla A12
&lt;p&gt;Los cuerpos redondos son el cilindro, el cono y la esfera.&lt;/p&gt;</t>
  </si>
  <si>
    <t>{"id":"M3-G-17a-I-1","stimulus":"&lt;p&gt;Marque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t>
  </si>
  <si>
    <t>Arrastra el nombre de las partes señaladas en este cono.
(imagen M3-G-12b-1)</t>
  </si>
  <si>
    <t>Q1 : lista: "cara", "circunferencia"
Q2 : lista: "prisma", "pirámide"</t>
  </si>
  <si>
    <t>{{A1}}: base
{{A2}}: superficie curva
Q1 y Q2: distractores</t>
  </si>
  <si>
    <t>El cono tiene una base, que es un círculo, y una superficie curva.</t>
  </si>
  <si>
    <t>&lt;p&gt;Los elementos básicos que aparecen en un cono son la base y la superficie curva. La &lt;b&gt;base&lt;/b&gt; es la cara inferior con forma circular. La &lt;b&gt;superficie curva&lt;/b&gt; es el espacio curvo que da forma al cono.&lt;/p&gt;</t>
  </si>
  <si>
    <t>{"id":"M3-G-17a-E-1","stimulus":"&lt;p&gt;Arraste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t>
  </si>
  <si>
    <t>Arrastra el nombre de las partes señaladas en este cilindro.
(imagen M3-G-12b-2)</t>
  </si>
  <si>
    <t>Q1 : lista: "cúspide", "cara"
Q2 : lista: "circunferencia", "perímetro"
Q3 : lista: "triángulo", "cuadrado"</t>
  </si>
  <si>
    <t>{{A1}}: base
{{A3}}: superficie curva
Q1-Q3: distractores</t>
  </si>
  <si>
    <t>El cilindro tiene dos bases iguales que son círculos y una superficie curva.</t>
  </si>
  <si>
    <t>&lt;p&gt;Los elementos básicos que aparecen en un cilindro son las dos bases y la superficie curva. Las &lt;b&gt;bases&lt;/b&gt; son las caras superior e inferior con forma circular. La &lt;b&gt;superficie curva&lt;/b&gt; es el espacio curvo que da forma al cilindro.&lt;/p&gt;</t>
  </si>
  <si>
    <t>{"id":"M3-G-17a-E-2","stimulus":"&lt;p&gt;Arraste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t>
  </si>
  <si>
    <r>
      <rPr>
        <rFont val="Calibri"/>
        <color theme="1"/>
        <sz val="12.0"/>
      </rPr>
      <t xml:space="preserve">Escribe el nombre del cuerpo redondo al que se parece cada objeto.
(tabla sin bordes, imágenes y textos centrados dentros de sus celdas, en la primera fila las imágenes y en la segunda los textos)
Imagen 1: M3-G-12b-3 y M3-G-12b-4 (aleatorio)
Imagen 2: M3-G-12b-5 y M3-G-12b-6 (aleatorio)
Imagen 3: M3-G-12b-7 y M3-G-12b-8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</si>
  <si>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"cono"
A2 = "esfera"
A3 = "cilindro"</t>
  </si>
  <si>
    <t>&lt;p&gt;Los cuerpos redondos se caracterizan por tener superficies redondas. Los &lt;b&gt;cilindros&lt;/b&gt; tienen dos bases circulares, los &lt;b&gt;conos&lt;/b&gt; tienen una y las &lt;b&gt;esferas&lt;/b&gt;, ninguna.&lt;/p&gt;</t>
  </si>
  <si>
    <t>{
    "id": "M3-G-17a-A-1",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t>
  </si>
  <si>
    <r>
      <rPr>
        <rFont val="Calibri"/>
        <color theme="1"/>
        <sz val="12.0"/>
      </rPr>
      <t xml:space="preserve">Escribe el nombre del cuerpo redondo al que se parece cada objeto.
(tabla sin bordes, imágenes y textos centrados dentros de sus celdas, en la primera fila las imágenes y en la segunda los textos)
Imagen 3: M3-G-12b-7 y M3-G-12b-8 (aleatorio)
Imagen 1: M3-G-12b-3 y M3-G-12b-4 (aleatorio)
Imagen 2: M3-G-12b-5 y M3-G-12b-6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</si>
  <si>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"cilindro"
A2 = "cono"
A3 = "esfera"</t>
  </si>
  <si>
    <t>{
    "id": "M3-G-17a-A-2",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t>
  </si>
  <si>
    <t>M3-G-13a</t>
  </si>
  <si>
    <t>Reconoce cuerpos geométricos a partir de su desarrollo plano (prismas y pirámides)</t>
  </si>
  <si>
    <t>Selecciona los desarrollos planos del prisma y la pirámide cuadrangulares.
M3-G-12c-1
M3-G-12c-2
M3-G-12c-3*
M3-G-12c-4*
M3-G-12c-5
M3-G-12c-6
Se ven 4</t>
  </si>
  <si>
    <t>El desarrollo plano de un cuerpo es la serie de formas enlazadas que resultan de desplegar el cuerpo sobre un plano.</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</si>
  <si>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A5
&lt;p&gt;Este es el desarrollo plano de un prisma pentagonal.&lt;/p&gt;
-Si falla A6
&lt;p&gt;Este es el desarrollo plano de una pirámide hexagonal.&lt;/p&gt;</t>
    </r>
  </si>
  <si>
    <t>{"id":"M3-G-13a-I-1","stimulus":"&lt;p&gt;Selecione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t>
  </si>
  <si>
    <t>Selecciona los desarrollos planos del prisma cuadrangular y de la pirámide hexagonal.
M3-G-12c-1
M3-G-12c-2
M3-G-12c-3*
M3-G-12c-4
M3-G-12c-5
M3-G-12c-6*
Se ven 4</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</si>
  <si>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A4
&lt;p&gt;Este es el desarrollo plano de una pirámide cuadrangular.&lt;/p&gt;
-Si falla A5
&lt;p&gt;Este es el desarrollo plano de un prisma pentagonal.&lt;/p&gt;</t>
    </r>
  </si>
  <si>
    <t>{"id":"M3-G-13a-I-2","stimulus":"&lt;p&gt;Selecione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t>
  </si>
  <si>
    <t>Escribe el nombre de los cuerpos geométricos a los que pertenecen estos desarrollos planos.
(tabla sin bordes, imágenes y textos centrados dentros de sus celdas, en la primera fila las imágenes y en la segunda los textos)
M3-G-12c-3 | M3-G-12c-5
Su nombre es {{A1}}. | Su nombre es {{A2}}.</t>
  </si>
  <si>
    <t>A1 = "prisma cuadrangular"
A2 = "prisma pentagonal"</t>
  </si>
  <si>
    <t>&lt;p&gt;El desarrollo plano de un cuerpo es la serie de figuras enlazadas que resultan de desplegar el cuerpo sobre un plano.&lt;/p&gt;</t>
  </si>
  <si>
    <t>{"id":"M3-G-13a-E-1","stimulus":"&lt;p&gt;Escreva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</si>
  <si>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M3-G-12c-4 | M3-G-12c-6
Su nombre es {{A1}}. | Su nombre es {{A2}}.</t>
  </si>
  <si>
    <t>A1 = "pirámide cuadrangular"
A2 = "pirámide hexagonal"</t>
  </si>
  <si>
    <t>{"id":"M3-G-13a-E-2","stimulus":"&lt;p&gt;Escreva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</si>
  <si>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M3-G-12c-1 | M3-G-12c-4
Su nombre es {{A1}}. | Su nombre es {{A2}}.</t>
  </si>
  <si>
    <t>A1 = "cilindro"
A2 = "pirámide cuadrangular"</t>
  </si>
  <si>
    <t>{"id":"M3-G-13a-E-3","stimulus":"&lt;p&gt;Escreva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t>
  </si>
  <si>
    <t>M3-G-18a</t>
  </si>
  <si>
    <t>Reconoce cuerpos geométricos a partir de su desarrollo plano (cuerpos redondos)</t>
  </si>
  <si>
    <t>Selecciona el desarrollo plano del cilindro.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</si>
  <si>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A2
&lt;p&gt;Este es el desarrollo plano de un cono.&lt;/p&gt;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</si>
  <si>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{"id":"M3-G-18a-I-1","stimulus":"&lt;p&gt;Selecione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t>
  </si>
  <si>
    <t>Selecciona el desarrollo plano del cono.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</si>
  <si>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</si>
  <si>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{"id":"M3-G-18a-I-2","stimulus":"&lt;p&gt;Selecione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t>
  </si>
  <si>
    <t>Escribe debajo de cada desarrollo plano el nombre de la figura representada.
M3-G-12c-1 | M3-G-12c-2
{{A1}} | {{A2}}</t>
  </si>
  <si>
    <t>(Imagen1) | {{A1}} (Imagen2) | {{A2}}</t>
  </si>
  <si>
    <t>A1="Cilindro"
A2="Cono"</t>
  </si>
  <si>
    <t>Los cilindros tienen dos bases, mientras que los conos tienen una.</t>
  </si>
  <si>
    <t>&lt;p&gt;Los cilindros tienen dos bases, mientras que los conos tienen una.&lt;/p&gt;</t>
  </si>
  <si>
    <t>{"id":"M3-G-18a-E-1","stimulus":"&lt;p&gt;Para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t>
  </si>
  <si>
    <t>Escribe debajo de cada desarrollo plano el nombre de la figura representada.
M3-G-12c-2 | M3-G-12c-1
{{A1}} | {{A2}}</t>
  </si>
  <si>
    <t>A1="Cono"
A2="Cilindro"</t>
  </si>
  <si>
    <t>{"id":"M3-G-18a-E-2","stimulus":"&lt;p&gt;Para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t>
  </si>
  <si>
    <t>M3-EyP-1a</t>
  </si>
  <si>
    <t>Recoge datos en una tabla</t>
  </si>
  <si>
    <t>¿Qué tabla de frecuencias recoge estos valores?
(recuadrar estos números en una tabla sin cabecera y sin lineas interiores)
{{Q2}}   {{Q1}}   {{Q4}}   {{Q4}}   {{Q1}}
{{Q4}}   {{Q3}}   {{Q2}}   {{Q4}}   {{Q3}}
{{A1}}*
{{A2}}
{{A3}}
{{A4}}
{{A5}}
(se muestran 3 opciones, una es correcta)
{{A1}}:
Tabla
Valores    I   Frecuencia absoluta
{{Q1}}      I     2
{{Q2}}      I     2
{{Q3}}      I     2
{{Q4}}      I     4
{{A2}} = 
Tabla
Valores  I   Frecuencia absoluta
{{Q1}}    I     {{Q1}}
{{Q2}}    I     {{Q2}}
{{Q3}}    I    {{Q3}}
{{Q4}}    I     {{Q4}}
{{A3}} = 
Tabla
Valores  I   Frecuencia absoluta
{{Q1}}    I     4
{{Q2}}    I     2
{{Q3}}    I    2
{{Q4}}    I     2
{{A4}} = 
Tabla
Valores  I   Frecuencia absoluta
{{Q1}}    I     2
{{Q2}}    I    4
{{Q3}}    I    2
{{Q4}}    I     2
{{A5}} = 
Tabla
Valores  I   Frecuencia absoluta
   2          |    {{Q1}}
   2          |    {{Q2}}
   2          |    {{Q3}}
   4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</si>
  <si>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</si>
  <si>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La frecuencia absoluta de un dato es el número de veces que este se repite.</t>
  </si>
  <si>
    <t>&lt;p&gt;La frecuencia absoluta es un número que indica la cantidad de veces que un dato se repite. Por ejemplo, el valor {{Q2}} aparece repetido dos veces, por lo que su frecuencia absoluta es 2.&lt;/p&gt;</t>
  </si>
  <si>
    <t>Estadística y probabilidad</t>
  </si>
  <si>
    <t>{"id":"M3-EyP-1a-I-1","stimulus":"&lt;p&gt;Qual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t>
  </si>
  <si>
    <t>¿Qué tabla de frecuencias recoge estos valores?
(recuadrar estos números en una tabla sin cabecera y sin líneas interiores)
{{Q2}}   {{Q3}}   {{Q2}}   {{Q4}}   {{Q1}}
{{Q3}}   {{Q3}}   {{Q2}}   {{Q4}}   {{Q3}}
{{A1}}*
{{A3}}
{{A4}}
{{A5}}
(se muestran 3 opciones, una es correcta)
{{A1}}:
Tabla
Valores  I   Frecuencia absoluta
{{Q1}}    I     1
{{Q2}}    I     3
{{Q3}}    I     4
{{Q4}}    I     2
{{A2}}:
Tabla
Valores  I   Frecuencia absoluta
{{Q1}}    I     {{Q1}}
{{Q2}}    I     {{Q2}}
{{Q3}}    I     {{Q3}}
{{Q4}}    I     {{Q4}}
{{A3}} = 
Tabla
Valores  I   Frecuencia absoluta
{{Q1}}    I     1
{{Q2}}    I     2
{{Q3}}    I     4
{{Q4}}    I     3
{{A4}} = 
Tabla
Valores   I   Frecuencia absoluta
{{Q1}}    I     2
{{Q2}}    I     1
{{Q3}}    I     4
{{Q4}}    I     3
{{A5}} = 
Tabla
Valores  I   Frecuencia absoluta
    1         |    {{Q1}}
    3         |    {{Q2}}
    4         |    {{Q3}}
    2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</si>
  <si>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</si>
  <si>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&lt;p&gt;La frecuencia absoluta es un número que indica la cantidad de veces que un dato se repite. Por ejemplo, el valor {{Q2}} aparece repetido tres veces, por lo que su frecuencia absoluta es 3.&lt;/p&gt;</t>
  </si>
  <si>
    <t>{"id":"M3-EyP-1a-I-2","stimulus":"&lt;p&gt;Qual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t>
  </si>
  <si>
    <t>Observa los datos en el recuadro y completa la tabla de frecuencias.
(recuadrar estos números en una tabla sin cabecera y sin linea interior)
{{Q1}}   {{Q3}}   {{Q4}}   {{Q3}}   {{Q1}} 
{{Q3}}   {{Q2}}   {{Q2}}   {{Q4}}   {{Q1}} 
Tabla:
Valores I Frecuencia absoluta
{{Q1}}   I    {{A1}}
{{Q2}}   I    {{A2}}
{{Q3}}   I    {{A3}}
{{Q4}}   I    {{A4}}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</si>
  <si>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</si>
  <si>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A1 = 3
A2 = 2
A3 = 3
A4 = 2</t>
  </si>
  <si>
    <t>&lt;p&gt;La frecuencia absoluta es un número que indica la cantidad de veces que un dato se repite. Por ejemplo, el valor {{Q1}} aparece repetido tres veces, por lo que su frecuencia absoluta es 3.&lt;/p&gt;</t>
  </si>
  <si>
    <t>{"id":"M3-EyP-1a-E-1","stimulus":"&lt;p&gt;Observe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t>
  </si>
  <si>
    <t>Observa los datos en el recuadro y completa la tabla de frecuencias.
(recuadrar estos números en una tabla sin cabecera y sin linea interior)
{{Q1}}   {{Q3}}   {{Q4}}   {{Q3}}   {{Q2}} 
{{Q1}}   {{Q3}}   {{Q2}}   {{Q3}}   {{Q2}}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</si>
  <si>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</si>
  <si>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2
A2 = 3
A3 = 4
A4 = 1</t>
  </si>
  <si>
    <t>&lt;p&gt;La frecuencia absoluta es un número que indica la cantidad de veces que un dato se repite. Por ejemplo, el valor {{Q1}} aparece repetido dos veces, por lo que su frecuencia absoluta es 2.&lt;/p&gt;</t>
  </si>
  <si>
    <t>{"id":"M3-EyP-1a-E-2","stimulus":"&lt;p&gt;Observe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t>
  </si>
  <si>
    <t>Observa los datos en el recuadro y completa la tabla de frecuencias.
(recuadrar estos números en una tabla sin cabecera y sin linea interior)
{{Q4}}   {{Q3}}   {{Q4}}   {{Q3}}   {{Q2}} 
{{Q3}}   {{Q3}}   {{Q2}}   {{Q3}}   {{Q1}}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</si>
  <si>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</si>
  <si>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1
A2 = 2
A3 = 5
A4 = 2</t>
  </si>
  <si>
    <t>&lt;p&gt;La frecuencia absoluta es un número que indica la cantidad de veces que un dato se repite. Por ejemplo, el valor {{Q1}} aparece repetido una vez, por lo que su frecuencia absoluta es 1.&lt;/p&gt;</t>
  </si>
  <si>
    <t>{"id":"M3-EyP-1a-E-3","stimulus":"&lt;p&gt;Observe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t>
  </si>
  <si>
    <t>Un oftalmólogo ha apuntado el color de ojos de sus pacientes. Observa estos datos y completa la tabla de frecuencias.
(recuadrar los datos de abajo)
{{Q1}}   {{Q2}}   {{Q1}}   {{Q3}}
{{Q1}}   {{Q1}}   {{Q2}}   {{Q2}}
{{Q1}}   {{Q3}}   {{Q3}}   {{Q3}}
{{Q1}}   {{Q1}}   {{Q1}}   {{Q2}}
Tabla:
Color de ojos   I Frecuencia absoluta
{{Q1}}                I    {{A1}}
{{Q2}}                I    {{A2}}
{{Q3}}                I    {{A3}}</t>
  </si>
  <si>
    <t>Q1: "Azules", "Marrones", "Verdes"
Q2: "Azules", "Marrones", "Verdes"
Q3: "Azules", "Marrones", "Verdes"</t>
  </si>
  <si>
    <t>A1 = 8
A2 = 4
A3 = 4</t>
  </si>
  <si>
    <t>&lt;p&gt;La frecuencia absoluta es un número que indica la cantidad de veces que un dato se repite. Por ejemplo, el valor &lt;i&gt;{{Q1}}&lt;/i&gt; aparece repetido ocho veces, entonces su frecuencia absoluta es 8.&lt;/p&gt;</t>
  </si>
  <si>
    <t>{"id":"M3-EyP-1a-A-1","stimulus":"&lt;p&gt;Um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t>
  </si>
  <si>
    <t>César ha encuestado a sus amigos para saber cuál es su infusión favorita. Observa estos datos y completa la tabla de frecuencias.
(recuadrar los datos de abajo)
{{Q1}}  {{Q1}} {{Q2}}  {{Q3}}
{{Q2}}  {{Q1}}  {{Q2}} {{Q2}}
{{Q2}}  {{Q2}}  {{Q1}} {{Q3}}
{{Q1}}  {{Q2}}   {{Q3}}  {{Q3}}
Tabla:
 Infusión     I    Frecuencia absoluta
   {{Q1}}       I    {{A1}}
   {{Q2}}       I    {{A2}}
   {{Q3}}       I    {{A3}}</t>
  </si>
  <si>
    <t>Q1: "Té", "Café", "Manzanilla"
Q2: "Té", "Café", "Manzanilla"
Q3: "Té", "Café", "Manzanilla"</t>
  </si>
  <si>
    <t>A1 = 5
A2 = 7
A3 = 4</t>
  </si>
  <si>
    <t>&lt;p&gt;La frecuencia absoluta es un número que indica la cantidad de veces que un dato se repite. Por ejemplo, el valor &lt;i&gt;{{Q1}}&lt;/i&gt; aparece repetido cinco veces, entonces su frecuencia absoluta es 5.&lt;/p&gt;</t>
  </si>
  <si>
    <t>{"id":"M3-EyP-1a-A-2","stimulus":"&lt;p&gt;César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t>
  </si>
  <si>
    <t>Estas son las notas de una prueba de Matemáticas en 3.º de primaria. A partir de ellas, completa la tabla de frecuencias.
(recuadrar los datos de abajo)
{{Q1}}  {{Q2}}  {{Q3}}  {{Q2}}
{{Q2}}  {{Q1}}  {{Q3}}  {{Q2}}
{{Q1}}  {{Q2}}  {{Q2}}  {{Q3}}
{{Q2}}  {{Q3}} {{Q3}}  {{Q1}}
Tabla:
 Nota    I Frecuencia absoluta
{{Q1}}   I    {{A1}}
{{Q2}}   I    {{A2}}
{{Q3}}   I    {{A3}}</t>
  </si>
  <si>
    <t>Q1: Mín: 5; Máx: 10; Step: 1
Q2: Mín: 5; Máx: 10; Step: 1
Q3: Mín: 5; Máx: 10; Step: 1
(uniques: true)</t>
  </si>
  <si>
    <t>A1 = 4
A2 = 7
A3 = 5</t>
  </si>
  <si>
    <t>&lt;p&gt;La frecuencia absoluta es un número que indica la cantidad de veces que un dato se repite. Por ejemplo, el valor {{Q1}} aparece repetido cuatro veces, entonces su frecuencia absoluta es 4.&lt;/p&gt;</t>
  </si>
  <si>
    <t>{"id":"M3-EyP-1a-A-3","stimulus":"&lt;p&gt;No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t>
  </si>
  <si>
    <t>M3-EyP-5a</t>
  </si>
  <si>
    <t>Identifica datos cualitativos y cuantitativos</t>
  </si>
  <si>
    <t>Escoge qué valores de los siguientes son numéricos.
{{A1}}*
{{A2}}*
{{A3}}
(Se ven 3, 2 correctas)</t>
  </si>
  <si>
    <t xml:space="preserve">No </t>
  </si>
  <si>
    <t>A1 = "La altura de un niño", "Los puntos obtenidos en un juego", "Los años de una persona", "La cantidad de seguidores de un &lt;i&gt;influencer&lt;/i&gt;", "La cantidad de galletas en una bolsa", "La cantidad de peces en un acuario", "El precio de una videoconsola"
A2 = "La distancia entre dos ciudades", "El precio de un móvil", "La cantidad de personas que asisten a un evento", "La cantidad de visitas a una plataforma de vídeo", "El tiempo que dura una carrera de ciclistas"
A3 = "El aroma de un perfume", "El sabor de un helado", "El color de los ojos", "El olor de las flores", "El sabor de una fruta", "La golosina preferida de un niño", "El género de tela empleado en un vestido de boda", "El color del pelo", "La especia que da sabor a un plato".</t>
  </si>
  <si>
    <t>Los datos numéricos representan cantidades, al contrario que los no numéricos.</t>
  </si>
  <si>
    <t>&lt;p&gt;Los datos numéricos representan cantidades, al contrario que los no numéricos. Por ejemplo, la altura de un animal es &lt;b&gt;numérica&lt;/b&gt; porque solo puede describirse con números.&lt;/p&gt;
Sin TE particular</t>
  </si>
  <si>
    <t>{"id":"M3-EyP-5a-I-1","stimulus":"&lt;p&gt;Escolha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t>
  </si>
  <si>
    <t>Escoge qué valores de los siguientes no son numéricos.
{{A1}}*
{{A2}}*
{{A3}}
(Se ven 3, 2 correctas)</t>
  </si>
  <si>
    <t>A1 = "El color de los lápices", "El sabor de un helado", "El color de unos coches", "El diseño de un mantel", "El sabor de un zumo"
A2 = "El aroma de un perfume", "El color de los ojos", "El olor de las flores", "El sabor de una fruta", "La golosina preferida de un niño", "El género de tela empleado en un vestido de boda", "El color del pelo", "La especia que da sabor a un plato".
A3 = "La altura de un niño", "Los puntos obtenidos en un juego", "Los años de una persona", "La cantidad de seguidores de un &lt;i&gt;influencer&lt;/i&gt;", "La cantidad de galletas en una bolsa", "La cantidad de peces en un acuario", "El precio de una videoconsola"</t>
  </si>
  <si>
    <t>&lt;p&gt;Los datos numéricos representan cantidades, al contrario que los no numéricos. Por ejemplo, el color del pelo es una variable &lt;b&gt;no numérica&lt;/b&gt; porque puede describirse como &lt;i&gt;rubio&lt;/i&gt; o &lt;i&gt;moreno&lt;/i&gt;, pero no puede ser &lt;i&gt;tres&lt;/i&gt; ni &lt;i&gt;diez.&lt;/i&gt;
Sin TE particular</t>
  </si>
  <si>
    <t>{"id":"M3-EyP-5a-I-2","stimulus":"&lt;p&gt;Escolha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t>
  </si>
  <si>
    <t>¿Qué tipo de variable estadística es: &lt;i&gt;{{Q1}}?&lt;/i&gt; ¿Es una variable cualitativa o cuantitativa?
Es una variable {{A1}}.</t>
  </si>
  <si>
    <t>Q1 = "El número de capítulos de una serie", "El número de páginas de un libro", "Los días que faltan para un cumpleaños", "El número de caramelos en una bolsa", "La altura de los árboles del parque", "Las velas en una tarta", "La edad de los estudiantes de un curso", "La cantidad de lápices de colores en un estuche", "La cantidad de personas en una sala de cine", "El número de coches en un aparcamiento", "El tiempo que emplea un autobús en recorrer la ciudad"</t>
  </si>
  <si>
    <t>A1 = "cuantitativa"</t>
  </si>
  <si>
    <t>Las variables cuantitativas representan cantidades, mientras que las variables cualitativas, no.</t>
  </si>
  <si>
    <t>&lt;p&gt;Las variables cuantitativas representan cantidades, mientras que las variables cualitativas, no.</t>
  </si>
  <si>
    <t>{"id":"M3-EyP-5a-E-1","stimulus":"&lt;p&gt;Que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t>
  </si>
  <si>
    <t>Q1 = "El aroma de las flores de un jardín", "Los sabores de los helados en una heladería", "Los colores del arco íris", "Los colores de los tarros de pintura", "Los sabores de las especias usadas en un plato", "Los equipos de fútbol de un videojuego", "Los géneros de varias películas", "El nombre de los niños de una clase"</t>
  </si>
  <si>
    <t>A1 = "cualitativa"</t>
  </si>
  <si>
    <t>&lt;p&gt;Las variables cuantitativas representan cantidades, mientras que las variables cualitativas, no.&lt;/p&gt;</t>
  </si>
  <si>
    <t>{"id":"M3-EyP-5a-E-2","stimulus":"&lt;p&gt;Que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t>
  </si>
  <si>
    <t>M3-EyP-1c</t>
  </si>
  <si>
    <t>Interpreta tablas de frecuencias</t>
  </si>
  <si>
    <t>Se ha rellenado esta tabla de frecuencias a partir del número de hermanos y hermanas que tiene cada estudiante de un aula. Selecciona la frase correcta.
Tabla:
Número de hermanos y hermanas   I   Frecuencia absoluta
{{Q1}}                                                      I     {{Q2}}
{{Q3}}                                                      I     {{Q4}}
{{Q5}}                                                      I     {{Q6}}
Hay {{Q2}} estudiantes que tienen {{Q1}} hermanos o hermanas.*
Hay {{Q4}} estudiantes que tienen {{Q3}} hermanos o hermanas.*
Hay {{Q6}} estudiantes que tienen {{Q5}} hermanos o hermanas.*
Hay {{Q1}} estudiantes que tienen {{Q2}} hermanos o hermanas.
Hay {{Q3}} estudiantes que tienen {{Q4}} hermanos o hermanas.
Hay {{Q5}} estudiantes que tienen {{Q6}} hermanos o hermanas.
Hay {{Q2}} estudiantes que tienen {{Q3}} hermanos o hermanas.
Hay {{Q4}} estudiantes que tienen {{Q5}} hermanos o hermanas.
Hay {{Q6}} estudiantes que tienen {{Q1}} hermanos o hermanas.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</si>
  <si>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</si>
  <si>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</si>
  <si>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estudiantes tienen {{Q1}} hermanos o hermanas.&lt;/p&gt;
- Si falla A4:
&lt;p&gt;En realidad, {{Q2}} estudiantes tienen {{Q1}} hermanos o hermanas.&lt;/p&gt;
- Si falla A5:
&lt;p&gt;En realidad, {{Q4}} estudiantes tienen {{Q3}} hermanos o hermanas.&lt;/p&gt;
- Si falla A6:
&lt;p&gt;En realidad, {{Q6}} estudiantes tienen {{Q5}} hermanos o hermanas.&lt;/p&gt;
- Si falla A7:
&lt;p&gt;En realidad, {{Q2}} estudiantes tienen {{Q1}} hermanos o hermanas.&lt;/p&gt;
- Si falla A8:
&lt;p&gt;En realidad, {{Q4}} estudiantes tienen {{Q3}} hermanos o hermanas.&lt;/p&gt;
- Si falla A9:
&lt;p&gt;En realidad, {{Q6}} estudiantes tienen {{Q5}} hermanos o hermanas.&lt;/p&gt;</t>
  </si>
  <si>
    <t>{
    "id": "M3-EyP-1c-I-1",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t>
  </si>
  <si>
    <t>Con la información del número de comensales que había en cada mesa durante una fiesta de cumpleaños, se ha creado esta tabla de frecuencias absolutas. Completa las siguientes oraciones.
Comensales por mesa  I   Frecuencia absoluta
{{Q1}}                               I     {{Q2}}
{{Q3}}                               I     {{Q4}}
{{Q5}}                               I     {{Q6}}
{{Q7}}                               I     {{Q8}}
En {{Q6}} mesas hay {{A1}} comensales.
Las mesas en las que hay {{Q3}} comensales son {{A2}}.</t>
  </si>
  <si>
    <t>Q1: Mín = 2; Máx = 10; Step = 1
Q2: Mín = 2; Máx = 10; Step = 1
Q3: Mín = 2; Máx = 10; Step = 1
Q4: Mín = 2; Máx = 10; Step = 1
Q5: Mín = 2; Máx = 10; Step = 1
Q6: Mín = 2; Máx = 10; Step = 1
Q7: Mín = 2; Máx = 10; Step = 1
Q8: Mín = 2; Máx = 10; Step = 1</t>
  </si>
  <si>
    <t>A1 = {{Q5}}
A2 = {{Q4}}</t>
  </si>
  <si>
    <t>&lt;p&gt;La frecuencia absoluta es el número de veces que se repite un valor. Por ejemplo, que {{Q5}} tenga una frecuencia absoluta de {{Q6}} significa que hay {{Q6}} mesas en las que se han sentado {{Q5}} comensales.&lt;/p&gt;
Sin TE particular</t>
  </si>
  <si>
    <t>{"id":"M3-EyP-1c-E-1","stimulus":"&lt;p&gt;Com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</si>
  <si>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Con la información del número de comensales que había en cada mesa durante una fiesta de cumpleaños, se ha creado esta tabla de frecuencias absolutas. Completa las siguientes oraciones.
Comensales por mesa  I   Frecuencia absoluta
{{Q1}}                               I     {{Q2}}
{{Q3}}                               I     {{Q4}}
{{Q5}}                               I     {{Q6}}
{{Q7}}                               I     {{Q8}}
En {{Q2}} mesas hay {{A1}} comensales.
Las mesas en las que hay {{Q7}} comensales son {{A2}}.</t>
  </si>
  <si>
    <t>A1 = {{Q1}}
A2 = {{Q8}}</t>
  </si>
  <si>
    <t>{"id":"M3-EyP-1c-E-2","stimulus":"&lt;p&gt;Com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</si>
  <si>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Axel ha anotado en esta tabla de frecuencias los géneros de las {{T1}} primeras canciones de su lista de reproducción. Escribe cuántas canciones ha escuchado de estos géneros.
Tabla:
Género | Frecuencia absoluta 
{{Q5}}    |     {{Q1}}  
{{Q6}}    |     {{Q2}} 
{{Q7}}    |     {{Q3}}
{{Q8}}    |     {{Q4}}
Ha escuchado {{A1}} canciones de {{Q6}}.
Ha escuchado {{A2}} canciones de {{Q8}}.</t>
  </si>
  <si>
    <r>
      <rPr>
        <rFont val="Calibri"/>
        <color theme="1"/>
        <sz val="12.0"/>
      </rPr>
      <t xml:space="preserve">Q1: Mín: 1; Máx: 15; Step: 1
Q2: Mín: 1; Máx: 15; Step: 1
Q3: Mín: 1; Máx: 15; Step: 1
Q4: Mín: 1; Máx: 15; Step: 1
Q5-Q8: "&lt;i&gt;rock&lt;/i&gt;", "pop", "electrónica", "&lt;i&gt;jazz&lt;/i&gt;", "clásica"
</t>
    </r>
    <r>
      <rPr>
        <rFont val="Calibri"/>
        <b/>
        <color rgb="FF4285F4"/>
        <sz val="12.0"/>
      </rPr>
      <t>(uniques: true)</t>
    </r>
  </si>
  <si>
    <t>T1 = {{Q1}}+{{Q2}}+{{Q3}}+{{Q4}}
A1 = {{Q2}}
A2 = {{Q4}}</t>
  </si>
  <si>
    <t>&lt;p&gt;La frecuencia absoluta es el número de veces que un valor se repite. En este caso, si se quisiera saber cuántas canciones de {{Q7}} ha escuchado Axel, la solución sería {{Q3}}.&lt;/p&gt;</t>
  </si>
  <si>
    <t>{"id":"M3-EyP-1c-A-1","stimulus":"&lt;p&gt;Axel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t>
  </si>
  <si>
    <t>En una escuela se va a realizar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</si>
  <si>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</si>
  <si>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A1 = {{Q5}}+{{Q6}}+{{Q7}}+{{Q8}}</t>
  </si>
  <si>
    <t>&lt;p&gt;Para calcular la cantidad total de inscritos, hay que sumar las frecuencias absolutas de todas las edades.&lt;/p&gt;&lt;p&gt;Participantes = {{Q5}} + {{Q6}} + {{Q7}} + {{Q8}} = {{A1}}&lt;/p&gt;</t>
  </si>
  <si>
    <t>{"id":"M3-EyP-1c-A-2","stimulus":"&lt;p&gt;Em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t>
  </si>
  <si>
    <t>En esta tabla de frecuencias se han apuntado los resultados obtenidos al lanzar un dado. Completa las siguientes oraciones.
Tabla:
Resultado | Frecuencia absoluta 
1       |     {{Q1}}  
2       |     {{Q2}} 
3       |     {{Q3}}
4       |     {{Q4}}
5       |     {{Q5}}
6       |     {{Q6}}
El 2 salió {{A1}} veces.
El 6 salió {{A2}} veces.
Se ha tirado el dado {{A3}} veces.</t>
  </si>
  <si>
    <t>A1 = {{Q2}}
A2 = {{Q6}}
A3 = {{Q1}}+{{Q2}}+{{Q3}}+{{Q4}}+{{Q5}}+{{Q6}}</t>
  </si>
  <si>
    <t>&lt;p&gt;La frecuencia absoluta es el número de veces que un valor se repite. En este caso, si se quisiera saber cuántas veces salió el 1, la solución sería {{Q1}}.&lt;/p&gt;</t>
  </si>
  <si>
    <t>{"id":"M3-EyP-1c-A-3","stimulus":"&lt;p&gt;Nesta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t>
  </si>
  <si>
    <t>M3-EyP-2a</t>
  </si>
  <si>
    <t>Interpreta datos en gráficos de barras y de líneas</t>
  </si>
  <si>
    <t>En este gráfico de barras se han representado las temperaturas máximas en Sevilla durante los primeros días de junio.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</si>
  <si>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20; Max= 35; Step= 1</t>
  </si>
  <si>
    <t>La altura que alcanza cada barra representa la temperatura máxima.</t>
  </si>
  <si>
    <t>&lt;p&gt;La altura que alcanza cada barra representa la temperatura máxima.&lt;/p&gt;</t>
  </si>
  <si>
    <t>{"id":"M3-EyP-2a-I-1","stimulus":"&lt;p&gt;Neste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t>
  </si>
  <si>
    <t>&lt;p&gt;Un concesionario ha representado los coches que ha vendido durante los últimos meses en la siguiente curva de frecuencias. Indica si las afirmaciones son correctas o incorrectas.&lt;/p&gt;
Gráfica: (línea)
"Coches": {{Q1}}, {{Q2}}, {{Q3}}, {{Q4}}
Eje X: "Enero", "Febrero", "Marzo", "Abril"
Ha vendido {{Q1}} coches en enero.*
Ha vendido {{Q2}} coches en febrero.*
Ha vendido {{Q3}} coches en marzo.*
Ha vendido {{Q4}} coches en abril.*
Ha vendido {{Q1}} coches en marzo.
Ha vendido {{Q4}} coches en enero.
Ha vendido {{Q3}} coches en abril.
Ha vendido {{Q2}} coches en enero.
(Se ven 3 opciones, 1 correcta)</t>
  </si>
  <si>
    <t>Q1-Q4 = Min= 10; Max= 20; Step= 1</t>
  </si>
  <si>
    <t>&lt;p&gt;La altura que alcanza la curva representa los coches vendidos en cada mes.&lt;/p&gt;</t>
  </si>
  <si>
    <t>{"id":"M3-EyP-2a-I-2","stimulus":"&lt;p&gt;A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t>
  </si>
  <si>
    <t>&lt;p&gt;Mauro ha dibujado un diagrama de barras con el número de actividades de matemáticas que ha resuelto cada día. Indica si las afirmaciones son correctas o incorrectas.&lt;/p&gt;
Gráfica: (barras)
Serie "Actividades": {{Q1}}, {{Q2}}, {{Q3}}, {{Q4}}, {{Q5}}
Eje X: "Lunes", "Martes", "Miércoles", "Jueves", "Viernes"
El lunes hizo {{Q1}} actividades.*
El martes hizo {{Q2}} actividades.*
El miércoles hizo {{Q3}} actividades.*
El jueves hizo {{Q4}} actividades.*
El lunes hizo {{Q2}} actividades.
El martes hizo {{Q3}} actividades.
El miércoles hizo {{Q1}} actividades.
El jueves hizo {{Q5}} actividades.
El viernes hizo {{Q4}} actividades.
(Se ven 3 opciones, 1 correcta)</t>
  </si>
  <si>
    <t>Q1-Q5 = Min= 5; Max= 15; Step= 1</t>
  </si>
  <si>
    <t>La altura que alcanza la curva cada día representa el número de ejercicios resueltos.</t>
  </si>
  <si>
    <t>{"id":"M3-EyP-2a-I-3","stimulus":"&lt;p&gt;Mauro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t>
  </si>
  <si>
    <t>Este polígono de frecuencias representa las actividades favoritas de un grupo de niños. Completa las siguientes oraciones.
Gráfica:
Serie "Niños": {{Q1}}, {{Q2}}, {{Q3}},{{Q4}}
Eje X:  "Hacer deporte"; "Ir al parque"; "Jugar con videojuegos", "Leer un libro"
{{A1}} niños prefieren hacer deporte.
{{A2}} niños prefieren leer un libro.</t>
  </si>
  <si>
    <t>{{A1}} adolescentes prefieren jugar a videojuegos. 
{{A2}} niños prefieren hacer deporte.
Se ha realizado esta encuesta a {{A3}} adolescentes.</t>
  </si>
  <si>
    <t>Q1-Q4= Min= 20; Max= 25; Step= 1</t>
  </si>
  <si>
    <t>A1 = {{Q1}}
A2 = {{Q4}}</t>
  </si>
  <si>
    <t>La altura que alcanza la línea representa a cuántos niños les gusta cada actividad.</t>
  </si>
  <si>
    <t>&lt;p&gt;La altura que alcanza la línea representa a cuántos niños les gusta cada actividad.&lt;/p&gt;</t>
  </si>
  <si>
    <t>{"id":"M3-EyP-2a-E-1","stimulus":"&lt;p&gt;Esta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t>
  </si>
  <si>
    <t>Este gráfico de barras representa el número de huevos que ha producido una granja durante cinco días. Completa las siguientes oraciones.
Gráfica (barras):
Serie : "Huevos" {{Q1}}, {{Q2}}, {{Q3}},{{Q4}},{{Q5}}
Eje X:  "Lunes", "Martes", "Miércoles", "Jueves", "Viernes"
El martes se recogieron {{A1}} huevos.
El jueves se recogieron {{A2}} huevos.</t>
  </si>
  <si>
    <t>Q1-Q5= Min= 15; Max= 30; Step= 1</t>
  </si>
  <si>
    <t>A1 = {{Q2}}
A2 = {{Q4}}</t>
  </si>
  <si>
    <t>La altura que alcanza cada barra representa los huevos recogidos.</t>
  </si>
  <si>
    <t>&lt;p&gt;La altura que alcanza cada barra representa los huevos recogidos.&lt;/p&gt;</t>
  </si>
  <si>
    <t>{"id":"M3-EyP-2a-E-2","stimulus":"&lt;p&gt;Este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t>
  </si>
  <si>
    <t>Juan ha dibujado este polígono de frecuencias con los trofeos que ha ganado en varios deportes. Completa las siguientes oraciones.
Gráfica (línea):
Serie : {{Q1}}, {{Q2}}, {{Q3}},{{Q4}}
Eje X: "Rugby", "Baloncesto", "Tenis", "Voleibol"
Juan ha ganado {{A1}} trofeos en voleibol.
Juan ha ganado {{A2}} trofeos en rugby.</t>
  </si>
  <si>
    <t>Q1-Q4= Min= 5; Max= 12; Step= 1</t>
  </si>
  <si>
    <t>A1 = {{Q4}}
A2 = {{Q1}}</t>
  </si>
  <si>
    <t>La altura que alcanza la línea en cada deporte representa los trofeos ganados.</t>
  </si>
  <si>
    <t>&lt;p&gt;La altura que alcanza la línea en cada deporte representa los trofeos ganados.&lt;/p&gt;</t>
  </si>
  <si>
    <t>{"id":"M3-EyP-2a-E-3","stimulus":"&lt;p&gt;Lucas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t>
  </si>
  <si>
    <t>M3-EyP-3a</t>
  </si>
  <si>
    <t>Interpreta datos en pictogramas</t>
  </si>
  <si>
    <t>Este pictograma representa los libros prestados por una biblioteca durante los últimos tres días. Indica si las afirmaciones son correctas o no.
Gráfico de pictograma
Serie: {{Q1}}, {{Q2}}, {{Q3}}
Eje X : "Lunes", "Martes", "Miércoles"
Icono: libro
El miércoles se prestaron {{Q3}} libros.*
El martes se prestaron más libros.*
El lunes se prestaron {{Q1}} libros.*
El martes se prestaron menos libros.
El miércoles se prestaron {{Q1}} libros.
El lunes se prestaron {{Q3}} libros.
(Se ven 3: 1 correcta y dos incorrectas)</t>
  </si>
  <si>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</si>
  <si>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List = 2, 3, 4, 5
Q2 = List = 6, 7, 8, 9
Q3 = List = 2, 3, 4, 5</t>
  </si>
  <si>
    <t>El número de iconos representa el número de libros.</t>
  </si>
  <si>
    <t>{"id":"M3-EyP-3a-I-1","stimulus":"&lt;p&gt;Este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t>
  </si>
  <si>
    <t>El siguiente pictograma representa los árboles que se han plantado durante este año en varios parques de la ciudad. Indica si las afirmaciones son verdaderas o no.
Gráfico de pictograma
Serie: {{Q1}}, {{Q2}}, {{Q3}}, {{Q4}}
Eje X : "Parque 1", "Parque 2", "Parque 3", "Parque 4"
Icono: árbol
En el parque 1 se han plantado {{Q1}} árboles.*
En el parque 2 se han plantado {{Q2}} árboles.*
En el parque 3 se han plantado {{Q3}} árboles.*
En el parque 4 se han plantado {{Q4}} árboles.*
En el parque 1 se han plantado {{Q2}} árboles.
En el parque 2 se han plantado {{Q4}} árboles.
En el parque 3 se han plantado {{Q1}} árboles.
En el parque 4 se han plantado {{Q3}} árboles.
(Se ven 3: 1 correcta y dos incorrectas)</t>
  </si>
  <si>
    <t>Q1 = List = 2, 3, 4, 5, 6
Q2 = List = 2, 3, 4, 5, 6
Q3 = List = 2, 3, 4, 5, 6
Q4 = List = 2, 3, 4, 5, 6</t>
  </si>
  <si>
    <t>El número de iconos representa el número de árboles plantados.</t>
  </si>
  <si>
    <t>&lt;p&gt;El número de iconos representa el número de árboles plantados.&lt;/p&gt;</t>
  </si>
  <si>
    <t>{"id":"M3-EyP-3a-I-2","stimulus":"&lt;p&gt;O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t>
  </si>
  <si>
    <r>
      <rPr>
        <rFont val="Calibri"/>
        <color theme="1"/>
        <sz val="12.0"/>
      </rPr>
      <t xml:space="preserve">Un entrenador ha dibujado este pictograma con los goles que han marcado algunos de sus jugadores. Indica si las afirmaciones son verdaderas o no.
</t>
    </r>
    <r>
      <rPr>
        <rFont val="Calibri"/>
        <b/>
        <color theme="1"/>
        <sz val="12.0"/>
      </rPr>
      <t xml:space="preserve">Gráfico de pictograma
Serie: {{Q1}}, {{Q2}}, {{Q3}}
Eje X : {{Q11}}, {{Q22}}, {{Q33}}
</t>
    </r>
    <r>
      <rPr>
        <rFont val="Calibri"/>
        <color theme="1"/>
        <sz val="12.0"/>
      </rPr>
      <t>Icono: pelota de fútbol
{{Q11}} ha marcado {{Q1}} goles.*
{{Q22}} ha marcado {{Q2}} goles.*
{{Q33}} ha marcado {{Q3}} goles.*
{{Q11}} ha marcado {{Q2}} goles.
{{Q22}} ha marcado {{Q3}} goles.
{{Q33}} ha marcado {{Q1}} goles.
(Se ven 3: 1 correcta y dos incorrectas)</t>
    </r>
  </si>
  <si>
    <t>Q1 = List = 2, 3, 4, 5, 6
Q2 = List = 2, 3, 4, 5, 6
Q3 = List = 2, 3, 4, 5, 6
Q11 = "Lucas", "Analía", "Joaquín"
Q22 = "Sofía", "Fernando", "César"
Q33 = "Laura", "Camilo", "Silvia"</t>
  </si>
  <si>
    <t>El número de iconos representa los goles.</t>
  </si>
  <si>
    <t>&lt;p&gt;El número de iconos representa los goles.&lt;/p&gt;</t>
  </si>
  <si>
    <t>{"id":"M3-EyP-3a-I-3","stimulus":"&lt;p&gt;Um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t>
  </si>
  <si>
    <t>{{Q1}} y sus compañeras de piso han apuntado en este pictograma las veces que cada una ha sacado a pasear al perro. Completa las siguientes oraciones.
(Pictograma)
Serie: {{Q01}}, {{Q02}}, {{Q03}}, {{Q04}}
Label: {{Q1}}, {{Q2}}, {{Q3}}, {{Q4}}
Icono: Perro
{{Q4}} ha sacado al perro {{A1}} veces.
{{Q1}} ha sacado al perro {{A2}} veces.</t>
  </si>
  <si>
    <t>Q1-Q4= List="Ana", "Míriam", "Lola", "Charo", "Carmela", "Noelia", "Lucía"
Q01-Q04 = List = 2, 3, 4, 5, 6</t>
  </si>
  <si>
    <t>A1={{Q04}}
A2={{Q01}}</t>
  </si>
  <si>
    <t>El número de iconos representa el número de veces que se ha sacado a pasear al perro.</t>
  </si>
  <si>
    <t>&lt;p&gt;El número de iconos representa el número de veces que se ha sacado a pasear al perro.&lt;/p&gt;</t>
  </si>
  <si>
    <t>{"id":"M3-EyP-3a-E-1","stimulus":"&lt;p&gt;{{Q1}}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t>
  </si>
  <si>
    <t>Una tienda ha dibujado este pictograma basándose en las bicicletas que ha vendido en sus tres primeros meses de apertura. Completa las siguientes oraciones.
Gráfico de pictograma
Serie: {{Q1}}, {{Q2}}, {{Q3}}
Eje X : "Enero", "Febrero", "Marzo"
Icono: bicicleta
En enero vendieron {{A1}} bicicletas.
En total han vendido {{A2}} bicicletas.</t>
  </si>
  <si>
    <t>Q1 = List = 2, 3, 4, 5, 6
Q2 = List = 2, 3, 4, 5, 6 
Q3 = List = 2, 3, 4, 5, 6</t>
  </si>
  <si>
    <t>A1 = {{Q1}}
A2 = {{Q1}}+{{Q2}}+{{Q3}}</t>
  </si>
  <si>
    <t>El número de iconos representa las bicicletas vendidas.</t>
  </si>
  <si>
    <t>&lt;p&gt;El número de iconos representa las bicicletas vendidas.&lt;/p&gt;</t>
  </si>
  <si>
    <t>{"id":"M3-EyP-3a-E-2","stimulus":"&lt;p&gt;Uma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t>
  </si>
  <si>
    <t>Carmen ha representado en este pictograma las rosquillas de cada tipo que ha cocinado hoy. Completa las siguientes oraciones.
Gráfico de pictograma
Serie: {{Q1}}, {{Q2}}, {{Q3}}
Eje X : "Chocolate", "Fresa", "Azúcar"
Icono: Rosquillas
Carmen ha preparado {{A1}} rosquillas de fresa.
Carmen ha preparado {{A2}} rosquillas de azúcar.</t>
  </si>
  <si>
    <t>Q1 = List = 2, 3, 4, 5, 6
Q2 = List = 2, 3, 4, 5, 6
Q3 = List = 2, 3, 4, 5, 6</t>
  </si>
  <si>
    <t>A1 = {{Q2}}
A2 = {{Q3}}</t>
  </si>
  <si>
    <t>El número de iconos representa las rosquillas de cada sabor.</t>
  </si>
  <si>
    <t>&lt;p&gt;El número de iconos representa las rosquillas de cada sabor.&lt;/p&gt;</t>
  </si>
  <si>
    <t>{"id":"M3-EyP-3a-E-3","stimulus":"&lt;p&gt;Camila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t>
  </si>
  <si>
    <t>M3-EyP-3b</t>
  </si>
  <si>
    <t>Elabora pictogramas</t>
  </si>
  <si>
    <t>Estos son el número de libros que han leído tres hermanos durante las vacaciones de verano. Completa el pictograma.</t>
  </si>
  <si>
    <t>Pictograma</t>
  </si>
  <si>
    <t>Marca en el gráfico los libros que ha leído cada uno.</t>
  </si>
  <si>
    <t>En un pictograma, cada columna de iconos representa una cantidad.</t>
  </si>
  <si>
    <t>{
    "id": "M3-EyP-3b-I-1",
    "stimulus": "&lt;p&gt;Esse é o número de livros lidos por três irmãos durante as férias de verão. Complete o pictograma.&lt;/p&gt;",
    "hint": "&lt;p&gt;Marque no gráfico os livros que cada irmão leu.&lt;/p&gt;",
    "feedback": "&lt;p&gt;Em um pictograma, cada coluna de ícones representa uma quantidade.&lt;/p&gt;",
    "seed": {
        "parameters": [
            {
                "name": "Q1",
                "label": "Aline",
                "img": "https://blueberry-assets.oneclick.es/M5_EyP_6a_8.svg",
                "min": 2,
                "max": 6,
                "step": 1
            },
            {
                "name": "Q2",
                "label": "Marcia",
                "img": "https://blueberry-assets.oneclick.es/M5_EyP_6a_8.svg",
                "min": 2,
                "max": 6,
                "step": 1
            },
            {
                "name": "Q3",
                "label": "Tiago",
                "img": "https://blueberry-assets.oneclick.es/M5_EyP_6a_8.svg",
                "min": 2,
                "max": 6,
                "step": 1
            }
        ],
        "uniques": true
    },
    "algorithm": {
        "name": "pictograph",
        "params": {
            "labelY": "",
            "labelX": "Livros",
            "tableEnable": true,
            "tablePosition": "LEFT",
            "multiplier": 1
        }
    }
}</t>
  </si>
  <si>
    <t>Después del cumpleños de Carla, sus amigos se pudieron llevar los globos a casa. En la tabla aparecen los que se llevaron Celia, Blanca y Óliver. Completa el pictograma. Ten en cuenta que cada icono equivale a 2 globos.</t>
  </si>
  <si>
    <t>Marca en el gráfico los globos que tiene cada uno.</t>
  </si>
  <si>
    <t>{
    "id": "M3-EyP-3b-I-2",
    "stimulus": "&lt;p&gt;Após o aniversário de Carla, seus amigos puderam levar os balões para casa. A tabela mostra os balões que Celia, Blanca e Óliver tomaram. Complete o pictograma sabendo que cada ícone é equivalente a &lt;u&gt;2 balões&lt;/u&gt;.&lt;/p&gt;",
    "hint": "&lt;p&gt;Marque no gráfico os balões que têm cada amigo.&lt;/p&gt;",
    "feedback": "&lt;p&gt;Em um pictograma, cada coluna de ícones representa uma quantidade.&lt;/p&gt;",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"Balões",
            "tableEnable": true,
            "tablePosition": "LEFT",
            "multiplier": 2
        }
    }
}</t>
  </si>
  <si>
    <t>Cuatro pintores se han manchado sus monos de trabajo tantas veces como aparece en la tabla. Completa el pictograma. Ten en cuenta que cada icono equivale a &lt;u&gt;3 manchas&lt;/u&gt;.</t>
  </si>
  <si>
    <t>Marca en el gráfico las manchas que tiene cada uno.</t>
  </si>
  <si>
    <t>{
    "id": "M3-EyP-3b-I-3",
    "stimulus": "&lt;p&gt;Quatro pintores mancharam seus macacões tantas vezes como mostrado na tabela. Complete o pictograma sabendo que cada ícone é equivalente a &lt;u&gt;3 manchas&lt;/u&gt;.&lt;/p&gt;",
    "hint": "&lt;p&gt;Marque no gráfico as manchas que cada um tem.&lt;/p&gt;",
    "feedback": "&lt;p&gt;Em um pictograma, cada coluna de ícones representa uma quantidade.&lt;/p&gt;",
    "seed": {
        "parameters": [
            {
                "name": "Q1",
                "label": "Marcelo",
                "img": "https://blueberry-assets.oneclick.es/M2_EyP_3a_5.svg",
                "min": 1,
                "max": 8,
                "step": 1
            },
            {
                "name": "Q2",
                "label": "Manuel",
                "img": "https://blueberry-assets.oneclick.es/M2_EyP_3a_5.svg",
                "min": 1,
                "max": 8,
                "step": 1
            },
            {
                "name": "Q3",
                "label": "Larissa",
                "img": "https://blueberry-assets.oneclick.es/M2_EyP_3a_5.svg",
                "min": 1,
                "max": 8,
                "step": 1
            },
            {
                "name": "Q4",
                "label": "Ricardo",
                "img": "https://blueberry-assets.oneclick.es/M2_EyP_3a_5.svg",
                "min": 1,
                "max": 8,
                "step": 1
            }
        ],
        "uniques": true
    },
    "algorithm": {
        "name": "pictograph",
        "params": {
            "labelY": "",
            "labelX": "Manchas",
            "tableEnable": true,
            "tablePosition": "LEFT",
            "multiplier": 3
        }
    }
}</t>
  </si>
  <si>
    <t>M3-EyP-4a</t>
  </si>
  <si>
    <t>Reconoce experiencias de azar</t>
  </si>
  <si>
    <t>Señala la experiencia que depende del azar.
Se saca un as de una baraja de cartas que se acaba de mezclar.*
Se obtiene un 2 al tirar un dado.*
Se extrae una bola amarilla de una urna con bolas de muchos colores.*
Se obtiene cruz al lanzar una moneda.*
La temperatua de un vaso de leche sube si se calienta en un microondas.
Se enciende una lámpara al pulsar su interruptor.
Una botella se llena si está debajo de un grifo abierto.
En invierno hace más frío que en el resto del año.
Una piedra cae al suelo si se suelta por una ventana.
(se ven 3 opciones, una es correcta)</t>
  </si>
  <si>
    <t>La experiencias de azar son aquellas en las que el resultado no se puede saber con antelación.</t>
  </si>
  <si>
    <t>&lt;p&gt;La experiencias de azar son aquellas en las que el resultado no se puede saber con antelación.&lt;/p&gt;</t>
  </si>
  <si>
    <t>{"id":"M3-EyP-4a-I-1","stimulus":"&lt;p&gt;Aponte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t>
  </si>
  <si>
    <t>M3-EyP-4b</t>
  </si>
  <si>
    <t>Identifica cuándo un suceso es seguro, posible e imposible</t>
  </si>
  <si>
    <t>Une cada experiencia con el tipo de suceso que la describe.
{{Q1}} ---- Suceso seguro
{{Q2}} ---- Suceso posible
{{Q3}} ---- Suceso imposible</t>
  </si>
  <si>
    <t>Q1: "Obtener cara o cruz al tirar una moneda."; "Obtener un número mayor que cero al tirar un dado."; "Después de llover, el suelo de la calle está mojado."
Q2: "Obtener un dos al tirar un dado."; "Obtener cruz al tirar una moneda."; "Un partido de fútbol acaba en empate."
Q3: "Nieva con treinta grados."; "Obtener un siete al tirar un dado."; "No obtener cara ni cruz al tirar una moneda."</t>
  </si>
  <si>
    <t>Un suceso es seguro cuando ocurre siempre, es posible cuando ocurre solo a veces y es imposible cuando no puede ocurrir nunca.</t>
  </si>
  <si>
    <t>&lt;p&gt;Un suceso es seguro cuando ocurre siempre, es posible cuando ocurre solo a veces y es imposible cuando no puede ocurrir nunca.&lt;/p&gt;
- Si falla A1:
&lt;p&gt;Es un suceso seguro porque siempre ocurre.&lt;/p&gt;
- Si falla A2:
&lt;p&gt;Es un suceso posible porque puede que ocurra.&lt;/p&gt;
- Si falla A3:
&lt;p&gt;Es un suceso imposible porque jamás ocurre.&lt;/p&gt;</t>
  </si>
  <si>
    <t>{
    "id": "M3-EyP-4b-I-1",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t>
  </si>
  <si>
    <t>Indica qué tipo de suceso es el siguiente: &lt;i&gt;{{Q1}}.&lt;/i&gt;
Suceso seguro*
Suceso posible
Suceso imposible</t>
  </si>
  <si>
    <t>Q1: "sacar de la caja una bola coloreada", "sacar de la caja una bola con un número"</t>
  </si>
  <si>
    <t>&lt;p&gt;Un suceso es seguro cuando ocurre siempre, es posible cuando ocurre solo a veces y es imposible cuando no puede ocurrir nunca.&lt;/p&gt;
- Si falla A2 o A3:
&lt;p&gt;Este es un suceso que va a pasar con certeza, por lo que es seguro.&lt;/p&gt;</t>
  </si>
  <si>
    <t>{"id":"M3-EyP-4b-E-1","stimulus":"&lt;p&gt;Indique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</si>
  <si>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</si>
  <si>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con un número par", "sacar de la caja una bola de color azul", "sacar de la caja una bola roja con el número 2", "sacar de la caja dos bolas azules"</t>
  </si>
  <si>
    <t>&lt;p&gt;Un suceso es seguro cuando ocurre siempre, es posible cuando ocurre solo a veces y es imposible cuando no puede ocurrir nunca.&lt;/p&gt;
- Si falla A1 o A3:
&lt;p&gt;Este suceso puede que ocurra, por lo que es posible.&lt;/p&gt;</t>
  </si>
  <si>
    <t>{"id":"M3-EyP-4b-E-2","stimulus":"&lt;p&gt;Indique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</si>
  <si>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</si>
  <si>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sin número", "sacar de la caja dos bolas con el número 1", "sacar de la caja cuatro bolas azules", "sacar de la caja una bola roja con el número 5"</t>
  </si>
  <si>
    <t>&lt;p&gt;Un suceso es seguro cuando ocurre siempre, es posible cuando ocurre solo a veces y es imposible cuando no puede ocurrir nunca.&lt;/p&gt;
- Si falla A1 o A2:
&lt;p&gt;Este suceso no va a ocurrir nunca, por lo que es imposible.&lt;/p&gt;</t>
  </si>
  <si>
    <t>{"id":"M3-EyP-4b-E-3","stimulus":"&lt;p&gt;Indique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t>
  </si>
  <si>
    <t>Códigos</t>
  </si>
  <si>
    <t>M3-NyO-8a</t>
  </si>
  <si>
    <t>Utiliza la propiedad conmutativa de la suma (nºs naturales de entre 3 y 5 cifras)</t>
  </si>
  <si>
    <t>No hacer</t>
  </si>
  <si>
    <t>M3-NyO-8b</t>
  </si>
  <si>
    <t>Utiliza la propiedad asociativa de la suma (nºs naturales de entre 3 y 5 cifras)</t>
  </si>
  <si>
    <t>Comprueba el resultado de una resta utilizando la prueba correspondiente (nºs naturales de entre 3 y 5 cifras)</t>
  </si>
  <si>
    <t>Construye series numéricas ascendentes y descendentes de cadencia 2, 5, 10, 25, 50 y 100 con números de hasta cuatro cifras</t>
  </si>
  <si>
    <t>M3-NyO-15a</t>
  </si>
  <si>
    <t>Utiliza la propiedad conmutativa de la multiplicación (nºs de una cifra)</t>
  </si>
  <si>
    <t>M3-NyO-15b</t>
  </si>
  <si>
    <t>Utiliza la propiedad asociativa de la multiplicación (nºs de una cifra)</t>
  </si>
  <si>
    <t>M3-NyO-21b</t>
  </si>
  <si>
    <t>Reconoce divisores utilizando las tablas de multiplicar</t>
  </si>
  <si>
    <t>M3-NyO-22f</t>
  </si>
  <si>
    <t>Representa fracciones en la recta numérica</t>
  </si>
  <si>
    <t>Esperando plantilla</t>
  </si>
  <si>
    <t>M3-NyO-26b</t>
  </si>
  <si>
    <t>Lee números decimales hasta la centésima (pasa número a texto)</t>
  </si>
  <si>
    <t>M3-NyO-26c</t>
  </si>
  <si>
    <t>Escribe números decimales hasta la centésima (pasa texto a número)</t>
  </si>
  <si>
    <t>M3-MyM-16c</t>
  </si>
  <si>
    <t>Reconoce las equivalencias entre monedas y billetes brasileños</t>
  </si>
  <si>
    <t>M3-MyM-16d</t>
  </si>
  <si>
    <t>M3-G-2a</t>
  </si>
  <si>
    <t>Reconoce distintas posiciones de rectas y circunferencias entre sí (recta exterior, tangente y secante)</t>
  </si>
  <si>
    <t>M3-G-2b</t>
  </si>
  <si>
    <t>Reconoce distintas posiciones de dos circunferencias entre sí (exterior, interior, tangente (exterior e interior) y secante)</t>
  </si>
  <si>
    <t>M3-G-3a</t>
  </si>
  <si>
    <t>Clasifica ángulos según su amplitud (recto, agudo, obtuso y llano)</t>
  </si>
  <si>
    <t>M3-G-3b</t>
  </si>
  <si>
    <t>Mide ángulos con el transportador</t>
  </si>
  <si>
    <t>M3-G-4a</t>
  </si>
  <si>
    <t>Clasifica ángulos según su posición (consecutivos, adyacentes, opuestos por el vértice)</t>
  </si>
  <si>
    <t>M3-G-5a</t>
  </si>
  <si>
    <t>Identifica simetrías</t>
  </si>
  <si>
    <t>Reconoce cuerpos geométricos a partir de su desarrollo plano</t>
  </si>
  <si>
    <t>M3-EyP-1b</t>
  </si>
  <si>
    <t>Nombre de la imagen</t>
  </si>
  <si>
    <t>Posición (vertical/horizontal)</t>
  </si>
  <si>
    <t>Medidas</t>
  </si>
  <si>
    <t>Reutilizar de</t>
  </si>
  <si>
    <t>Descripción</t>
  </si>
  <si>
    <t>Nombre</t>
  </si>
  <si>
    <t>Observaciones</t>
  </si>
  <si>
    <t>imágenes SVG 300px ancho (o 300px de alto si es estrecha)</t>
  </si>
  <si>
    <t>Triángulo isósceles, equilátero y escaleno</t>
  </si>
  <si>
    <t>M3-G-8a
IDENTIFICAR</t>
  </si>
  <si>
    <t>M5-G-10a
EVOCAR</t>
  </si>
  <si>
    <t>Una única imagen con un triángulo equilátero, otro isósceles y otro escaleno, cada uno al lado del otro. Los nombres debajo de cada uno.
- En equilátero: todos los lados con un color destacado
- En isósceles: los dos lados iguales destacados, el tercero en negro
- En escaleno: todos los lados de negro</t>
  </si>
  <si>
    <t>OK</t>
  </si>
  <si>
    <t>M3_G_8a_7</t>
  </si>
  <si>
    <t>Quita el margen inferior.</t>
  </si>
  <si>
    <t>https://drive.google.com/file/d/1qhpDVeK4FEdYWwFy4a4AHTthZkdlPXSh/view?usp=sharing</t>
  </si>
  <si>
    <t>M3-G-8a-7</t>
  </si>
  <si>
    <t>Traducir: equilateral, isosceles, scalene</t>
  </si>
  <si>
    <t>M3_G_8a_7b</t>
  </si>
  <si>
    <t>https://drive.google.com/file/d/1niFBKgc0UpgxW9NIS69-WQ05jLQfmAJ-/view?usp=share_link</t>
  </si>
  <si>
    <t>M3-G-8a
EVOCAR</t>
  </si>
  <si>
    <t>Isósceles</t>
  </si>
  <si>
    <t>M3_G_8a_1</t>
  </si>
  <si>
    <t>https://drive.google.com/file/d/1QNKHL2KJZZ5LwunpVnMQaXzWXBdOKjCJ/view?usp=share_link</t>
  </si>
  <si>
    <t xml:space="preserve">
M3_G_8a_2</t>
  </si>
  <si>
    <t>https://drive.google.com/file/d/1ejf4u8ykwudRjQ_fJRtsIQK9ICq6y8dE/view?usp=share_link</t>
  </si>
  <si>
    <t>Equilátero</t>
  </si>
  <si>
    <t>M3_G_8a_3</t>
  </si>
  <si>
    <t>https://drive.google.com/file/d/1evcrgXCKO4YrHz0U3wRpttkDuqk4Kct0/view?usp=share_link</t>
  </si>
  <si>
    <t>M3_G_8a_4</t>
  </si>
  <si>
    <t>https://drive.google.com/file/d/115sSGXZS4fwXt1SZS9z7A-FBG6-5177z/view?usp=share_link</t>
  </si>
  <si>
    <t>Escaleno</t>
  </si>
  <si>
    <t>M3_G_8a_5</t>
  </si>
  <si>
    <t>https://drive.google.com/file/d/11kP65NbXfJPfrX9h-DhNnNA5k_iAcnBw/view?usp=share_link</t>
  </si>
  <si>
    <t>M3_G_8a_6</t>
  </si>
  <si>
    <t>https://drive.google.com/file/d/14C5pGmVQpTCtHeVKkhdJdRayc_zx-B1h/view?usp=share_link</t>
  </si>
  <si>
    <t>Triángulo rectángulo, acutángulo y obtusángulo</t>
  </si>
  <si>
    <t>M3-G-8b
IDENTIFICAR</t>
  </si>
  <si>
    <t>M5-G-10b
EVOCAR</t>
  </si>
  <si>
    <t>Una única imagen con un triángulo acutángulo, otro rectángulo y otro obtusángulo, cada uno al lado del otro. Los nombres debajo de cada uno.
- En acutángulo: todos los ángulos coloreados
- En rectángulo: el ángulo recto coloreado
- En obtusángulo: el ángulo obtuso coloreado</t>
  </si>
  <si>
    <t>M3_G_8b_7</t>
  </si>
  <si>
    <t>Puede quedar el nombre acutángulo debajo de la figura? Separa los triángulos un poco más y quita el margen inferior.</t>
  </si>
  <si>
    <t>https://drive.google.com/file/d/1CP7e95AAUkjTvndMgNVfJsBRKMEQaP5I/view?usp=sharing</t>
  </si>
  <si>
    <t>M3-G-8b-7</t>
  </si>
  <si>
    <t>Traducir: acute-angled, right-angled, obtuse-angled</t>
  </si>
  <si>
    <t>M3_G_8b_7b</t>
  </si>
  <si>
    <t>https://drive.google.com/file/d/1KTy56Tbvwu74MSw8rhrmkvtNaIb9b5XG/view?usp=share_link</t>
  </si>
  <si>
    <t>En portugués</t>
  </si>
  <si>
    <t>M3_G_8b_8</t>
  </si>
  <si>
    <t>https://drive.google.com/file/d/1rYdei-3zGjw5hjfxb-HqB_lO3ahVtGWW/view?usp=share_link</t>
  </si>
  <si>
    <t>M3-G-8b
EVOCAR</t>
  </si>
  <si>
    <t>Acutángulo</t>
  </si>
  <si>
    <t>M3_G_8b_1</t>
  </si>
  <si>
    <t>https://drive.google.com/file/d/1uwvgD4JOwz_khRknycbeos24-hRUgH9w/view?usp=share_link</t>
  </si>
  <si>
    <t>M3_G_8b_2</t>
  </si>
  <si>
    <t>https://drive.google.com/file/d/1Xe6cigT5OkYiSewSchegqSGw2Z0Auqre/view?usp=share_link</t>
  </si>
  <si>
    <t>Rectángulo</t>
  </si>
  <si>
    <t>M3_G_8b_3</t>
  </si>
  <si>
    <t>https://drive.google.com/file/d/1tm7hO5kHvCMUDCvt3JqLsTZrjp_dafVU/view?usp=share_link</t>
  </si>
  <si>
    <t>M3_G_8b_4</t>
  </si>
  <si>
    <t>https://drive.google.com/file/d/10yOKBfaiPFOK-7nuam0-e3dXDjWBXzcO/view?usp=share_link</t>
  </si>
  <si>
    <t>Obtusángulo</t>
  </si>
  <si>
    <t>M3_G_8b_5</t>
  </si>
  <si>
    <t>https://drive.google.com/file/d/1ILX_S6YShUIl6ugeDUx2hrRliO9d1yWP/view?usp=share_link</t>
  </si>
  <si>
    <t>M3_G_8b_6</t>
  </si>
  <si>
    <t>https://drive.google.com/file/d/1vWmtvBzI_EynEy_EjoIvubwl4jkgA94x/view?usp=share_link</t>
  </si>
  <si>
    <t>Cuadriláteros</t>
  </si>
  <si>
    <t>M3-G-9a
EVOCAR</t>
  </si>
  <si>
    <t>M5-G-11a
EVOCAR
(mates 5º)</t>
  </si>
  <si>
    <t>Cuadrado</t>
  </si>
  <si>
    <t>M3_G_9a_1</t>
  </si>
  <si>
    <t>https://drive.google.com/file/d/1vCXJgCBLKr59eX9_JEslPW8nFaxu9uTi/view?usp=share_link</t>
  </si>
  <si>
    <t>Rombo</t>
  </si>
  <si>
    <t>M3_G_9a_2</t>
  </si>
  <si>
    <t>https://drive.google.com/file/d/1w9A5kud-BGtSEEjdJXLUdIisGHaGjAva/view?usp=share_link</t>
  </si>
  <si>
    <t>M3_G_9a_3</t>
  </si>
  <si>
    <t>https://drive.google.com/file/d/1qdXnqOoCoFLWNuFNZ_MHQjRIAxUA-eR3/view?usp=share_link</t>
  </si>
  <si>
    <t>Trapecio</t>
  </si>
  <si>
    <t>M3_G_9a_4</t>
  </si>
  <si>
    <t>https://drive.google.com/file/d/12yWOpuuz-AY6cc1CdHIS73pcSWCclmd9/view?usp=share_link</t>
  </si>
  <si>
    <t>M3-G-9a
EVOCAR TE</t>
  </si>
  <si>
    <t>M3-G-9a
EVOCAR</t>
  </si>
  <si>
    <t>Una única imagen con las cuatro formas, su nombre debajo: "Cuadrado", "Rectángulo", "Rombo", "Romboide".</t>
  </si>
  <si>
    <t>M3_G_9a_5</t>
  </si>
  <si>
    <t>https://drive.google.com/file/d/1HcQWZyCqaWbalGwmjkyOZ-u58mmDKmHW/view?usp=sharing</t>
  </si>
  <si>
    <t>M3_G_9a_6</t>
  </si>
  <si>
    <t>https://drive.google.com/file/d/1_yAlImzlFOnwu1XeqifLPjFOwdh-s5NP/view?usp=share_link</t>
  </si>
  <si>
    <t>En inglés:
-Cuadrado &gt; Square
-Rectángulo &gt; Rectangle
-Rombo &gt; Rhombus
-Romboide &gt; Rhomboid</t>
  </si>
  <si>
    <t>M3_G_9a_5a</t>
  </si>
  <si>
    <t>https://drive.google.com/file/d/1PjrS3wCx-CV76dOuSLrcA0K5Gh_w_3ao/view?usp=share_link</t>
  </si>
  <si>
    <t>Circunferencias</t>
  </si>
  <si>
    <t>M3-G-10a
IDENTIFICAR</t>
  </si>
  <si>
    <t>Circunferencia con centro, radio, diámetro y arco. Salen líneas desde los elementos.</t>
  </si>
  <si>
    <t>M3_G_10a_1</t>
  </si>
  <si>
    <t>Las líneas que unen nombres y elementos siempre de color negro y tocando al objeto que señalan. El arco es mejor que esté entre dos puntos de la circunferencia, no "volando". Por ejemplo, entre uno de los puntos de corte del diámetro y el punto de corte del radio.</t>
  </si>
  <si>
    <t>https://drive.google.com/file/d/1EZhs7mXD4q1gUi7TSteJPnamGb1emfq_/view?usp=share_link</t>
  </si>
  <si>
    <t>M4-G-9a-1a</t>
  </si>
  <si>
    <t>M3_G_10a_1a</t>
  </si>
  <si>
    <t>https://drive.google.com/file/d/1gbu3USgpQuVE0JRcIxzoOcNmr7gPzAvt/view?usp=share_link</t>
  </si>
  <si>
    <t>M3-G-10a
EVOCAR</t>
  </si>
  <si>
    <t>En la primera se ve centro y radio</t>
  </si>
  <si>
    <t>M3_G_10a_2</t>
  </si>
  <si>
    <r>
      <rPr>
        <rFont val="Calibri"/>
        <sz val="12.0"/>
      </rPr>
      <t>Le he quitado márgenes arriba y abajo, asegurarse de que se usan los pngs.
----------
Quita márgenes superiores e inferiores, se ve en la actividad mucho blanco</t>
    </r>
    <r>
      <rPr>
        <rFont val="Calibri"/>
        <color rgb="FF000000"/>
        <sz val="12.0"/>
      </rPr>
      <t xml:space="preserve">: </t>
    </r>
    <r>
      <rPr>
        <rFont val="Calibri"/>
        <color rgb="FF1155CC"/>
        <sz val="12.0"/>
        <u/>
      </rPr>
      <t>https://gyazo.com/195f6acec49712169475cc14752cd14a</t>
    </r>
    <r>
      <rPr>
        <rFont val="Calibri"/>
        <sz val="12.0"/>
      </rPr>
      <t xml:space="preserve"> 
----------
Quita márgenes superiores e inferiores. Ponerlo como png para que se ajuste a la pantalla.
-------
Las líneas que unen nombres y elementos siempre de color negro y tocando al objeto que señalan. El arco es mejor que esté entre dos puntos de la circunferencia, no "volando".</t>
    </r>
  </si>
  <si>
    <t>https://drive.google.com/file/d/1rUiUGYDgiwb0iVdfpS9Vs-2cRJlS4j7J/view?usp=share_link</t>
  </si>
  <si>
    <t>En la primera se ve radio y diámetro</t>
  </si>
  <si>
    <t>M3_G_10a_3</t>
  </si>
  <si>
    <t>https://drive.google.com/file/d/1cnFxM5S6G1vf5EEicgDliMK-2K3xzNqD/view?usp=share_link</t>
  </si>
  <si>
    <t>En la primera se ve diámetro y arco</t>
  </si>
  <si>
    <t>M3_G_10a_4</t>
  </si>
  <si>
    <t>https://drive.google.com/file/d/1ga4qpZa6ZfixAHqencHRsWp4MjoaEo-e/view?usp=share_link</t>
  </si>
  <si>
    <t>Prismas y pirámides</t>
  </si>
  <si>
    <t>M3-G-12a
EVOCAR</t>
  </si>
  <si>
    <t>M5-G-13a 
Actividad 1
EVOCAR
(mates 5º)</t>
  </si>
  <si>
    <t>Pirámide</t>
  </si>
  <si>
    <t>M3_G_12a_1</t>
  </si>
  <si>
    <t>https://drive.google.com/file/d/1Wx9Gev5QpqcVVFv5X9-ifHfeyoxmSUqv/view?usp=share_link</t>
  </si>
  <si>
    <t>M3_G_12a_2</t>
  </si>
  <si>
    <t>https://drive.google.com/file/d/1eYm9BkR1FKJmSIjTOFVfhIwU4qELJkBP/view?usp=share_link</t>
  </si>
  <si>
    <t>M3_G_12a_3</t>
  </si>
  <si>
    <t>https://drive.google.com/file/d/133hOecTayBmE4PgOb2lARiw5BEVKtfGy/view?usp=share_link</t>
  </si>
  <si>
    <t>Prisma</t>
  </si>
  <si>
    <t>M3_G_12a_4</t>
  </si>
  <si>
    <t>https://drive.google.com/file/d/1CKDgXmLGMaZrj0eE1cMvG7rVppM_qEjx/view?usp=share_link</t>
  </si>
  <si>
    <t>M3_G_12a_5</t>
  </si>
  <si>
    <t>https://drive.google.com/file/d/1fDFYYg2VPIV2lcqUht-eqh2QCoQ0npw5/view?usp=share_link</t>
  </si>
  <si>
    <t>M3_G_12a_6</t>
  </si>
  <si>
    <t>https://drive.google.com/file/d/1ontrF5Plfuyx44qf1yXVJ4Ohy_XXLHkn/view?usp=share_link</t>
  </si>
  <si>
    <t>Ángulos agudos, obtusos, rectos, llanos</t>
  </si>
  <si>
    <t>M3-G-3a
ENTERO</t>
  </si>
  <si>
    <t>M5-G-7e
ENTERO</t>
  </si>
  <si>
    <t>ángulos rectos</t>
  </si>
  <si>
    <t>M3_G_3a_1</t>
  </si>
  <si>
    <t>https://drive.google.com/file/d/1ARNiV49ofKBCniocrO45lJiEGldnFa78/view?usp=share_link</t>
  </si>
  <si>
    <t>M3_G_3a_2</t>
  </si>
  <si>
    <t>https://drive.google.com/file/d/1uYEreTWL0Sw1l4_XznOMiWBK6bk3PSFW/view?usp=share_link</t>
  </si>
  <si>
    <t>ángulos agudos</t>
  </si>
  <si>
    <t>M3_G_3a_3</t>
  </si>
  <si>
    <t>https://drive.google.com/file/d/1AinxE85TdLQ9_GNdyV8w1UWwsRiVebs3/view?usp=share_link</t>
  </si>
  <si>
    <t>M3_G_3a_4</t>
  </si>
  <si>
    <t>https://drive.google.com/file/d/10WZcP5-uiXm4fB5DZM-813wFRJ-0GOgs/view?usp=share_link</t>
  </si>
  <si>
    <t>ángulos obtusos</t>
  </si>
  <si>
    <t>M3_G_3a_5</t>
  </si>
  <si>
    <t>https://drive.google.com/file/d/1Pd5T5gPMLfTVqRBzpN85L-Cs9_YXMcCL/view?usp=share_link</t>
  </si>
  <si>
    <t>M3_G_3a_6</t>
  </si>
  <si>
    <t>https://drive.google.com/file/d/1Pe2blM4Rr25nzzZYJz3swtxM_jK7Y-aw/view?usp=share_link</t>
  </si>
  <si>
    <t>ángulos llanos</t>
  </si>
  <si>
    <t>M3_G_3a_7</t>
  </si>
  <si>
    <t>https://drive.google.com/file/d/1VX94YT2Q3sjjfLvug5PkQgIaTWtiltiw/view?usp=share_link</t>
  </si>
  <si>
    <t>M3_G_3a_8</t>
  </si>
  <si>
    <t>https://drive.google.com/file/d/1_0cOcCqOarswFOX72hVQ1-Mvil-SiLUD/view?usp=share_link</t>
  </si>
  <si>
    <t>Ángulos adyacentes, consecutivos y opuestos por el vértice</t>
  </si>
  <si>
    <t>M3-G-4a
EVOCAR</t>
  </si>
  <si>
    <t>M5-G-7b
EVOCAR</t>
  </si>
  <si>
    <t>ángulos adyacentes</t>
  </si>
  <si>
    <t>M3_G_4a_1</t>
  </si>
  <si>
    <r>
      <rPr>
        <rFont val="Calibri"/>
        <sz val="12.0"/>
      </rPr>
      <t>Las líneas de base está cada una a una altura. Si utliizas un único lienzo asegúrate plis de que están a la misma altura todas.
Cómo se ve:</t>
    </r>
    <r>
      <rPr>
        <rFont val="Calibri"/>
        <color rgb="FF000000"/>
        <sz val="12.0"/>
        <u/>
      </rPr>
      <t xml:space="preserve"> </t>
    </r>
    <r>
      <rPr>
        <rFont val="Calibri"/>
        <color rgb="FF1155CC"/>
        <sz val="12.0"/>
        <u/>
      </rPr>
      <t>https://gyazo.com/7652de6e1ae04415631f2648a28b1d6</t>
    </r>
    <r>
      <rPr>
        <rFont val="Calibri"/>
        <sz val="12.0"/>
      </rPr>
      <t>5 
Cuando esté hay que subirlo al S3. 
M3_G_4a_1 y M3_G_4a_2 tienen que ser los consecutivos
M3_G_4a_3 y M3_G_4a_4 tienen que ser los adyacentes
M3_G_4a_5 y M3_G_4a_6 tienen que ser los opuestos</t>
    </r>
  </si>
  <si>
    <t>https://drive.google.com/file/d/1mq-LtP2OMkpTJvAaVJErPu3Ve6txslTG/view?usp=share_link</t>
  </si>
  <si>
    <t>M3_G_4a_2</t>
  </si>
  <si>
    <t>https://drive.google.com/file/d/1UX7_IzIoeQ6O1s_yuqSdvAVCPQfGVxDm/view?usp=share_link</t>
  </si>
  <si>
    <t>ángulos consecutivos (pero que no sean adyacentes)</t>
  </si>
  <si>
    <t>M3_G_4a_3</t>
  </si>
  <si>
    <t>https://drive.google.com/file/d/1SUe8SFldCIkMW9OMUAgS4983ijdETXm9/view?usp=share_link</t>
  </si>
  <si>
    <t>M3_G_4a_4</t>
  </si>
  <si>
    <t>https://drive.google.com/file/d/1hGW-AFff1lDDMiaI1jHZdhQM7vkFNezS/view?usp=share_link</t>
  </si>
  <si>
    <t>- ángulos opuestos por el vértice</t>
  </si>
  <si>
    <t>M3_G_4a_5</t>
  </si>
  <si>
    <t>https://drive.google.com/file/d/16N-Fk8ZsOu5Qkr3spGp8H9pAX7Ebktar/view?usp=share_link</t>
  </si>
  <si>
    <t>M3_G_4a_6</t>
  </si>
  <si>
    <t>https://drive.google.com/file/d/1-mPMX3130ABve6l9LT7o6tOXvvW4S7Nu/view?usp=share_link</t>
  </si>
  <si>
    <t>M3-G-4a
IDENTIFICAR</t>
  </si>
  <si>
    <t>Una única imagen con 1º ángulos adyacentes, 2º ángulos consecutivos y 3º ángulos opuestos por el vértice. Con los nombres debajo de cada uno.</t>
  </si>
  <si>
    <t>M3_G_4a_7</t>
  </si>
  <si>
    <t>Pon en mayúsculas las primeras Á en Ángulos</t>
  </si>
  <si>
    <t>https://drive.google.com/file/d/120-WgKt-GfBZAIqAZqlVLTR_fCUv0_0d/view?usp=sharing</t>
  </si>
  <si>
    <t>cuadriláteros, hexágono y pentágono</t>
  </si>
  <si>
    <t>M3-G-7a
IDENTIFICAR</t>
  </si>
  <si>
    <t>M5-G-9a
EVOCAR</t>
  </si>
  <si>
    <t>Una misma imagen con triángulo, cuadrilátero, pentágono y hexágono (todos ellos no regulares, formas un poco curiosas pero no demasiado extravagantes). Con los nombres debajo.</t>
  </si>
  <si>
    <t>M3_G_7a_6</t>
  </si>
  <si>
    <t>https://drive.google.com/file/d/1jWQMIgh4J57M35iRzfDlr_Es_QL4cnn0/view?usp=sharing</t>
  </si>
  <si>
    <t>M3-G-7a-6</t>
  </si>
  <si>
    <t>Traducir los textos al inglés: Triangle, quadrilateral, pentagon, hexagon</t>
  </si>
  <si>
    <t>M3_G_7a_6b</t>
  </si>
  <si>
    <t>https://drive.google.com/file/d/13ZruVHaHlDQCGV9JqrzTZH8-9l0zOHuf/view?usp=share_link</t>
  </si>
  <si>
    <t>M3_G_7a_7</t>
  </si>
  <si>
    <t>https://drive.google.com/file/d/12GQD7PsXh7Oj-iuE7Ew8j-ITXE2zG_QC/view?usp=sharing</t>
  </si>
  <si>
    <t>M3-G-7a
EVOCAR</t>
  </si>
  <si>
    <t>rectángulo</t>
  </si>
  <si>
    <t>M3_G_7a_1</t>
  </si>
  <si>
    <t>https://drive.google.com/file/d/1FvUt1GQKQTSVy4gQRaFW-WYvecn7E655/view?usp=share_link</t>
  </si>
  <si>
    <t>cuadrado</t>
  </si>
  <si>
    <t>M3_G_7a_2</t>
  </si>
  <si>
    <t>https://drive.google.com/file/d/1jYEcSKvijR-2glRR-CY3rRl5YYl3zX4z/view?usp=share_link</t>
  </si>
  <si>
    <t xml:space="preserve"> trapecio</t>
  </si>
  <si>
    <t>M3_G_7a_3</t>
  </si>
  <si>
    <t>https://drive.google.com/file/d/1CR9Yfhx0-GUjbjdOmIb3XvgwQ1c8x-SF/view?usp=share_link</t>
  </si>
  <si>
    <t>Hexágono</t>
  </si>
  <si>
    <t>M3_G_7a_4</t>
  </si>
  <si>
    <t>https://drive.google.com/file/d/1LM4ygRbigSZp6GCo4xwL3L491i-UqKyD/view?usp=share_link</t>
  </si>
  <si>
    <t>Pentágono</t>
  </si>
  <si>
    <t>M3_G_7a_5</t>
  </si>
  <si>
    <t>https://drive.google.com/file/d/1nq6NAd-lcoCEg9C7tkxtQ0Agg2A5xJ8M/view?usp=share_link</t>
  </si>
  <si>
    <t>M3-G-2b
ENTERO</t>
  </si>
  <si>
    <t>M5-G-6b
ENTERO</t>
  </si>
  <si>
    <t>Mismas imágenes que en mates de 5º</t>
  </si>
  <si>
    <t>M3_G_2b_1</t>
  </si>
  <si>
    <t>Quizás mejor en svg, como en 5º</t>
  </si>
  <si>
    <t>https://drive.google.com/file/d/1LG69XsLp4mac87SeXRNAtazbOVHRa6tJ/view?usp=share_link</t>
  </si>
  <si>
    <t>M3_G_2b_2</t>
  </si>
  <si>
    <t>https://drive.google.com/file/d/1CiFVYjPhRElwzKkwqTopayfhLa0Rt5q7/view?usp=share_link</t>
  </si>
  <si>
    <t>M3_G_2b_3</t>
  </si>
  <si>
    <t>https://drive.google.com/file/d/1Ua6o3BfTL3TOTLCA-p5_Syq8Ja_NxeDM/view?usp=share_link</t>
  </si>
  <si>
    <t>M3_G_2b_4</t>
  </si>
  <si>
    <t>https://drive.google.com/file/d/10dtUBwj8LQ3YNUdc-pj9TUg90S1TMvAA/view?usp=share_link</t>
  </si>
  <si>
    <t>M3_G_2b_5</t>
  </si>
  <si>
    <t>https://drive.google.com/file/d/1pL_JV08BEaSuRQeO4SyFRBZwU_HXn5TU/view?usp=share_link</t>
  </si>
  <si>
    <t>Rectas y circunferencias</t>
  </si>
  <si>
    <t>M3-G-2a
ENTERO</t>
  </si>
  <si>
    <t>M5-G-6c
ENTERO</t>
  </si>
  <si>
    <t>M3_G_2a_1</t>
  </si>
  <si>
    <t>https://drive.google.com/file/d/1AvaQXnAlCLcskZb1AsXmXNYGrdobaptG/view?usp=share_link</t>
  </si>
  <si>
    <t>M3_G_2a_2</t>
  </si>
  <si>
    <t>https://drive.google.com/file/d/1FQVF6-_vFcJ5TSpSzm3_5Z-7CYIR_RAB/view?usp=share_link</t>
  </si>
  <si>
    <t>M3_G_2a_3</t>
  </si>
  <si>
    <t>https://drive.google.com/file/d/1jAg22oHfXfTpjCPMW3loshEL5z2kq6at/view?usp=share_link</t>
  </si>
  <si>
    <t>M3_G_2a_4</t>
  </si>
  <si>
    <t>https://drive.google.com/file/d/1yRoE_ImXUnDFxq6fr5JXVzNF7nY6iZrG/view?usp=share_link</t>
  </si>
  <si>
    <t>Rectas</t>
  </si>
  <si>
    <t>M3-G-1a
EVOCAR</t>
  </si>
  <si>
    <t>M5-G-5a
EVOCAR</t>
  </si>
  <si>
    <t>Recta</t>
  </si>
  <si>
    <t>M3_G_1a_1</t>
  </si>
  <si>
    <t>https://drive.google.com/file/d/1Ae4YvbOX2OwHxeZARwqZj2lBuEMPUoCz/view?usp=share_link</t>
  </si>
  <si>
    <t>M3_G_1a_2</t>
  </si>
  <si>
    <t>https://drive.google.com/file/d/1IA_yU7ghQudS1EYVKJVGCIyDbmAx_DPE/view?usp=share_link</t>
  </si>
  <si>
    <t>Semirrecta</t>
  </si>
  <si>
    <t>M3_G_1a_3</t>
  </si>
  <si>
    <t>https://drive.google.com/file/d/1EnCKBrx8QDhWPiaWDkEge4E1EhUUr4eR/view?usp=share_link</t>
  </si>
  <si>
    <t>M3_G_1a_4</t>
  </si>
  <si>
    <t>https://drive.google.com/file/d/1bt4S4yw0wWsNkhBQa3hLxoYOZ0KzcNaD/view?usp=share_link</t>
  </si>
  <si>
    <t>Segmento</t>
  </si>
  <si>
    <t>M3_G_1a_5</t>
  </si>
  <si>
    <t>https://drive.google.com/file/d/1pSYyM_qHa9LW2n8wq7GlJynBR1CxjjBA/view?usp=share_link</t>
  </si>
  <si>
    <t>M3_G_1a_6</t>
  </si>
  <si>
    <t>https://drive.google.com/file/d/13L9-qHgAX_ZI5sbKpQ0vDUHmHUYqGLqe/view?usp=share_link</t>
  </si>
  <si>
    <t>Caja con bolas</t>
  </si>
  <si>
    <t>M3-EyP-4b
EVOCAR</t>
  </si>
  <si>
    <t>M5-EyP-8a
EVOC</t>
  </si>
  <si>
    <t>Una caja con 5 bolas de colores con números:
-nº 1, azul
- nº 2, rojo
- nº 3, azul
- nº 4, rojo
- nº 5, azul</t>
  </si>
  <si>
    <t>M3_EyP_4b_1</t>
  </si>
  <si>
    <t>https://drive.google.com/file/d/1sQGkm0Ar8aSV3gyICMjSoRuSLqdCu8jm/view?usp=sharing</t>
  </si>
  <si>
    <t>M3-NyO-22d
IDENTIFICAR 1</t>
  </si>
  <si>
    <t>M5-NyO-19c
IDENTIFICAR 1</t>
  </si>
  <si>
    <r>
      <rPr>
        <rFont val="Calibri, Arial"/>
        <b/>
        <sz val="12.0"/>
      </rPr>
      <t>Utilizar distintos colores que en 5º.</t>
    </r>
    <r>
      <rPr>
        <rFont val="Calibri, Arial"/>
        <sz val="12.0"/>
      </rPr>
      <t xml:space="preserve">
un rectángulo horizontal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</si>
  <si>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M3_NyO_22d_1</t>
  </si>
  <si>
    <t>https://drive.google.com/file/d/1YaVNLoIdzSRv1kBj5e6w_4L1yhvImSnQ/view?usp=share_link</t>
  </si>
  <si>
    <r>
      <rPr>
        <rFont val="Calibri, Arial"/>
        <b/>
        <sz val="12.0"/>
      </rPr>
      <t>Utilizar distintos colores que en 5º.</t>
    </r>
    <r>
      <rPr>
        <rFont val="Calibri, Arial"/>
        <sz val="12.0"/>
      </rPr>
      <t xml:space="preserve">
círculo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</si>
  <si>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M3_NyO_22d_2</t>
  </si>
  <si>
    <t>https://drive.google.com/file/d/1avhoxKbwYyNfErvbYTUsmOlxUcMlYbgs/view?usp=share_link</t>
  </si>
  <si>
    <t>M3-NyO-22d
IDENTIFICAR 2</t>
  </si>
  <si>
    <t>M5-NyO-19c
IDENTIFICAR 2</t>
  </si>
  <si>
    <r>
      <rPr>
        <rFont val="Calibri, Arial"/>
        <b/>
        <sz val="12.0"/>
      </rPr>
      <t>Utilizar distintos colores que en 5º.</t>
    </r>
    <r>
      <rPr>
        <rFont val="Calibri, Arial"/>
        <sz val="12.0"/>
      </rPr>
      <t xml:space="preserve">
rectángulo horizontal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</si>
  <si>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M3_NyO_22d_3</t>
  </si>
  <si>
    <t>https://drive.google.com/file/d/1coAUwNc-fAxiBijywD9-kBr_hk8PdHtw/view?usp=share_link</t>
  </si>
  <si>
    <r>
      <rPr>
        <rFont val="Calibri, Arial"/>
        <b/>
        <sz val="12.0"/>
      </rPr>
      <t>Utilizar distintos colores que en 5º.</t>
    </r>
    <r>
      <rPr>
        <rFont val="Calibri, Arial"/>
        <sz val="12.0"/>
      </rPr>
      <t xml:space="preserve">
círculo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</si>
  <si>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M3_NyO_22d_4</t>
  </si>
  <si>
    <t>https://drive.google.com/file/d/1uhCa4ItVDwIx5zezeAr2PgqhMwZ3yRR6/view?usp=share_link</t>
  </si>
  <si>
    <t>M3-NyO-22d
IDENTIFICAR 3</t>
  </si>
  <si>
    <t>M5-NyO-19c
IDENTIFICAR 3</t>
  </si>
  <si>
    <r>
      <rPr>
        <rFont val="Calibri, Arial"/>
        <b/>
        <sz val="12.0"/>
      </rPr>
      <t>Utilizar distintos colores que en 5º.</t>
    </r>
    <r>
      <rPr>
        <rFont val="Calibri, Arial"/>
        <sz val="12.0"/>
      </rPr>
      <t xml:space="preserve">
rectángulo horizontal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</si>
  <si>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M3_NyO_22d_5</t>
  </si>
  <si>
    <t>https://drive.google.com/file/d/1yf811u7F9c2oIURNyfFPjVMkWq4uEtEH/view?usp=share_link</t>
  </si>
  <si>
    <r>
      <rPr>
        <rFont val="Calibri, Arial"/>
        <b/>
        <sz val="12.0"/>
      </rPr>
      <t>Utilizar distintos colores que en 5º.</t>
    </r>
    <r>
      <rPr>
        <rFont val="Calibri, Arial"/>
        <sz val="12.0"/>
      </rPr>
      <t xml:space="preserve">
círculo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</si>
  <si>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M3_NyO_22d_6</t>
  </si>
  <si>
    <t>https://drive.google.com/file/d/1ofmvQ9H8av4eSPHCLkATB8XJ5EzZGArt/view?usp=share_link</t>
  </si>
  <si>
    <t>M3-NyO-22d
IDENTIFICAR 4</t>
  </si>
  <si>
    <t xml:space="preserve">Hacer igual que las anteriores imágenes. La imagen está dividida en 9 partes, 7 de ellas (consecutivas y del mismo color desde la izquierda) coloreadas. un rectángulo horizontal </t>
  </si>
  <si>
    <t>M3_NyO_22d_7</t>
  </si>
  <si>
    <t>https://drive.google.com/file/d/1eXNS6bKwIrpjb_bVMWAuEcpI0shsghCl/view?usp=share_link</t>
  </si>
  <si>
    <t>Hacer igual que las anteriores imágenes. La imagen está dividida en 9 partes, 7 de ellas (consecutivas y del mismo color desde la izquierda) coloreadas. círculo.</t>
  </si>
  <si>
    <t>M3_NyO_22d_8</t>
  </si>
  <si>
    <t>https://drive.google.com/file/d/1Ucpamrbtkz395-79dznX584zDdrchoI3/view?usp=share_link</t>
  </si>
  <si>
    <t>M3-NyO-22d
IDENTIFICAR 5</t>
  </si>
  <si>
    <t>Hacer igual que las anteriores imágenes. La imagen está dividida en 7 partes, 4 de ellas (consecutivas y del mismo color desde la izquierda) coloreadas. rectángulo horizontal</t>
  </si>
  <si>
    <t>M3_NyO_22d_9</t>
  </si>
  <si>
    <t>https://drive.google.com/file/d/1Z11UHJaS2rVf9k0OTcrzE-OTiJC0GOBr/view?usp=share_link</t>
  </si>
  <si>
    <t>Hacer igual que las anteriores imágenes. La imagen está dividida en 7 partes, 4 de ellas (consecutivas y del mismo color desde la izquierda) coloreadas. círculo.</t>
  </si>
  <si>
    <t>M3_NyO_22d_10</t>
  </si>
  <si>
    <t>https://drive.google.com/file/d/1zzV-9Cm0OhWfWut2OOSNo7Q9wvgXU69i/view?usp=share_link</t>
  </si>
  <si>
    <t>M3-NyO-22d
Aplicar 1</t>
  </si>
  <si>
    <t>M5-NyO-19c
Actividad 1 
APLICAR</t>
  </si>
  <si>
    <t>Igual que en 5º.</t>
  </si>
  <si>
    <t>M3_NyO_22d_11</t>
  </si>
  <si>
    <t>https://drive.google.com/file/d/1g3VXeLL-e-cfPTkixsa8ABZDbw-l5Rih/view?usp=sharing</t>
  </si>
  <si>
    <t>M3-NyO-22d
Aplicar 2</t>
  </si>
  <si>
    <t>M5-NyO-19c
Actividad 2 
APLICAR</t>
  </si>
  <si>
    <t>M3_NyO_22d_12</t>
  </si>
  <si>
    <t>https://drive.google.com/file/d/1BvhTz09eU6wno2R5GW8war3KSg6o9SN5/view?usp=sharing</t>
  </si>
  <si>
    <t>M3-NyO-22d
Aplicar3</t>
  </si>
  <si>
    <t>M5-NyO-19c
Actividad 3 
APLICAR</t>
  </si>
  <si>
    <t>M3_NyO_22d_13</t>
  </si>
  <si>
    <t>https://drive.google.com/file/d/1kkuaC0GDnoragemLLa-kbu-WxzCUoS8B/view?usp=sharing</t>
  </si>
  <si>
    <t>M3-NyO-22d
Aplicar 4</t>
  </si>
  <si>
    <t>La imagen está dividida en 8 partes, 5 de ellas pintadas. Las zonas pintadas son consecutivas y empiezan desde la izquierda. Poner en cada parte el icono de una tomatera/tomate.</t>
  </si>
  <si>
    <t>M3_NyO_22d_14</t>
  </si>
  <si>
    <t>https://drive.google.com/file/d/1CPfKoLOwWADcSzOs5GA0_cWkjdh_5HiJ/view?usp=sharing</t>
  </si>
  <si>
    <t>M3-NyO-22d
Aplicar 5</t>
  </si>
  <si>
    <t>Una caja de quesitos con forma de hexágono dividido en 6 triángulos quiláteros. 6 de ellos tienen dentro quesitos como los de El Caserío, papel de plata y un dibujo sencillo.</t>
  </si>
  <si>
    <t>M3_NyO_22d_15</t>
  </si>
  <si>
    <t>https://drive.google.com/file/d/13YQit0UsLub6a77-gDoZbqXLr4w3Fw86/view?usp=sharing</t>
  </si>
  <si>
    <t>Árbol</t>
  </si>
  <si>
    <t>M3-MyM-1b
APLICAR 2</t>
  </si>
  <si>
    <t>M5-MyM-1b-1
Tomar de referencia</t>
  </si>
  <si>
    <t>Dibujar un chopo y añadir a la derecha una línea con flechas que refiera a la altura para poner nosotros la medida.</t>
  </si>
  <si>
    <t>M3_MyM_1b_1</t>
  </si>
  <si>
    <t>https://drive.google.com/file/d/1IuHlpPcBGzIwS-0bWXcZXXiMMS-OJh0e/view?usp=sharing</t>
  </si>
  <si>
    <t>Relojes analógicos y digitales</t>
  </si>
  <si>
    <t>M3-MyM-15a IDENTIFICAR</t>
  </si>
  <si>
    <t>Tomar de modelo las imágenes de M5-MyM-5a</t>
  </si>
  <si>
    <t>M3_MyM_15a_1</t>
  </si>
  <si>
    <t>https://drive.google.com/file/d/1sw56u4-ZeFpeMfjM-ZzoFdHfTdFanDVc/view?usp=share_link</t>
  </si>
  <si>
    <t>M3_MyM_15a_2</t>
  </si>
  <si>
    <t>https://drive.google.com/file/d/1oSMjETBOezoK3IxLkj6uvv59AmtxVPsk/view?usp=share_link</t>
  </si>
  <si>
    <t>M3_MyM_15a_3</t>
  </si>
  <si>
    <t>https://drive.google.com/file/d/1GHprbC4AOgv5z-54rIwZPDpXJG7uwNZV/view?usp=share_link</t>
  </si>
  <si>
    <t>M3_MyM_15a_4</t>
  </si>
  <si>
    <t>https://drive.google.com/file/d/1CpOIV9lmsoXZqjWappJeythyMHOhFAf1/view?usp=share_link</t>
  </si>
  <si>
    <t>M3_MyM_15a_5</t>
  </si>
  <si>
    <t>https://drive.google.com/file/d/1QgQpEfZ05Fn5Ir49nELzyF8bXHGNJdYp/view?usp=share_link</t>
  </si>
  <si>
    <t>M3_MyM_15a_6</t>
  </si>
  <si>
    <t>https://drive.google.com/file/d/1RTLQvrTpeqai4BXo2E5OAxANH0YYv_mI/view?usp=share_link</t>
  </si>
  <si>
    <t>M3_MyM_15a_7</t>
  </si>
  <si>
    <t>https://drive.google.com/file/d/1_rXIhY5d5_MIB1VWnPc-ujlFnMMv05YB/view?usp=share_link</t>
  </si>
  <si>
    <t>M3_MyM_15a_8</t>
  </si>
  <si>
    <t>https://drive.google.com/file/d/1O4kKHSwyRWFEEzmQ1bJgNX9D8rNTlgLJ/view?usp=share_link</t>
  </si>
  <si>
    <r>
      <rPr>
        <rFont val="Calibri"/>
        <color rgb="FF1155CC"/>
        <sz val="12.0"/>
        <u/>
      </rPr>
      <t>https://drive.google.com/file/d/1IA_yU7ghQudS1EYVKJVGCIyDbmAx_DPE/view?usp=share_link</t>
    </r>
    <r>
      <rPr>
        <rFont val="Calibri"/>
        <sz val="12.0"/>
      </rPr>
      <t>k</t>
    </r>
  </si>
  <si>
    <r>
      <rPr>
        <rFont val="Calibri"/>
        <color rgb="FF1155CC"/>
        <sz val="12.0"/>
        <u/>
      </rPr>
      <t>https://drive.google.com/file/d/1EnCKBrx8QDhWPiaWDkEge4E1EhUUr4eR/view?usp=share_link</t>
    </r>
    <r>
      <rPr>
        <rFont val="Calibri"/>
        <sz val="12.0"/>
      </rPr>
      <t>k</t>
    </r>
  </si>
  <si>
    <r>
      <rPr>
        <rFont val="Calibri"/>
        <color rgb="FF1155CC"/>
        <sz val="12.0"/>
        <u/>
      </rPr>
      <t>https://drive.google.com/file/d/1bt4S4yw0wWsNkhBQa3hLxoYOZ0KzcNaD/view?usp=share_link</t>
    </r>
    <r>
      <rPr>
        <rFont val="Calibri"/>
        <sz val="12.0"/>
      </rPr>
      <t>k</t>
    </r>
  </si>
  <si>
    <r>
      <rPr>
        <rFont val="Calibri"/>
        <color rgb="FF1155CC"/>
        <sz val="12.0"/>
        <u/>
      </rPr>
      <t>https://drive.google.com/file/d/1pSYyM_qHa9LW2n8wq7GlJynBR1CxjjBA/view?usp=share_link</t>
    </r>
    <r>
      <rPr>
        <rFont val="Calibri"/>
        <sz val="12.0"/>
      </rPr>
      <t>k</t>
    </r>
  </si>
  <si>
    <r>
      <rPr>
        <rFont val="Calibri"/>
        <color rgb="FF1155CC"/>
        <sz val="12.0"/>
        <u/>
      </rPr>
      <t>https://drive.google.com/file/d/13L9-qHgAX_ZI5sbKpQ0vDUHmHUYqGLqe/view?usp=share_link</t>
    </r>
    <r>
      <rPr>
        <rFont val="Calibri"/>
        <sz val="12.0"/>
      </rPr>
      <t>k</t>
    </r>
  </si>
  <si>
    <t>Recta paralelas, perpendiculares y oblicuas</t>
  </si>
  <si>
    <t>M3-G-1b
Identificar</t>
  </si>
  <si>
    <t>M5-G-6a
IDENTIFICAR</t>
  </si>
  <si>
    <t>Hacer un dibujo similar, a partir de ese dibujo crearemos la actividad. Si prefieres hacerlo al revés, que te hagamos un esquema nosotros, dínoslo.
Cambiar los colores y la orientación de alguna respecto las de 5º.</t>
  </si>
  <si>
    <t>M3_G_1b_1</t>
  </si>
  <si>
    <t>https://drive.google.com/file/d/1KYFIRjlVZnNSXEBVLFlfG_hfNJqZa3xi/view?usp=sharing</t>
  </si>
  <si>
    <t>M3_G_1b_2</t>
  </si>
  <si>
    <t>https://drive.google.com/file/d/1r5GPu-u5GXeovu6bzQ-WTjj0DnVhWiDG/view?usp=sharing</t>
  </si>
  <si>
    <t>M3-G-1b
Evocar</t>
  </si>
  <si>
    <t>M5-G-6a EVOCAR</t>
  </si>
  <si>
    <t>Muy similares a las que 5º, no te rompas la cabeza tampoco</t>
  </si>
  <si>
    <t>M3_G_1b_3</t>
  </si>
  <si>
    <t>https://drive.google.com/file/d/1Y2j8gUOW3kPkSn7XMAcanWHMmaugoob8/view?usp=share_link</t>
  </si>
  <si>
    <t>M3_G_1b_4</t>
  </si>
  <si>
    <t>https://drive.google.com/file/d/1n_X52hPJQ1xuUlayq0lsa0t95aq0_7jN/view?usp=share_link</t>
  </si>
  <si>
    <t>M3_G_1b_5</t>
  </si>
  <si>
    <t>https://drive.google.com/file/d/1kqDsEy6FOpHugLGrnsG5LcBQnJEoceeM/view?usp=share_link</t>
  </si>
  <si>
    <t>M3_G_1b_6</t>
  </si>
  <si>
    <t>https://drive.google.com/file/d/1y9TNC22cDOQdsFRbtpo04msa9gjGpl_F/view?usp=share_link</t>
  </si>
  <si>
    <t>M3_G_1b_7</t>
  </si>
  <si>
    <t>https://drive.google.com/file/d/198l5FiV7SB93ykVUJGvcCCPtlxuSrLtM/view?usp=share_link</t>
  </si>
  <si>
    <t>M3_G_1b_8</t>
  </si>
  <si>
    <t>https://drive.google.com/file/d/1HtKSoNpO6OCiMbeAzXkJC9oIG48crw9V/view?usp=share_link</t>
  </si>
  <si>
    <t>Figuras con ejes de simetría</t>
  </si>
  <si>
    <t>M3-G-5b IDENTIFICAR</t>
  </si>
  <si>
    <t>ancla simétrica: una con eje de simetría correcto</t>
  </si>
  <si>
    <t>M3_G_5b_1</t>
  </si>
  <si>
    <t>Haría que el eje de simetría fuera de otro color que no fuera el del borde de la imagen.
Esto por pedir: se podría dar más "profundidad"/"realidad" al corazón y al ancla? No sé si se utilizará pero el corazón me parece el mismo que otro de simetría y el ancla se me queda plano en comparación con el búho por ejemplo.</t>
  </si>
  <si>
    <t>https://drive.google.com/file/d/1QZZnS8EBr02uK9jRzyPBjNxOvrzOP7Lg/view?usp=share_link</t>
  </si>
  <si>
    <t>ancla simétrica con eje asimétrico</t>
  </si>
  <si>
    <t>M3_G_5b_2</t>
  </si>
  <si>
    <t>https://drive.google.com/file/d/1Fi8-YJCeLuQBSmc-p9jX99784NA9DLwX/view?usp=share_link</t>
  </si>
  <si>
    <t>corazón simétrico</t>
  </si>
  <si>
    <t>M3_G_5b_3</t>
  </si>
  <si>
    <t>https://drive.google.com/file/d/1sDJUArsy__uL_5lpZA8h5qVlUqs5YMJt/view?usp=share_link</t>
  </si>
  <si>
    <t>corazón simétrico  con eje asimétrico</t>
  </si>
  <si>
    <t>M3_G_5b_4</t>
  </si>
  <si>
    <t>https://drive.google.com/file/d/1VsGmbtbJYrTJZwsWdCgLsfZqjfVb3bsV/view?usp=share_link</t>
  </si>
  <si>
    <t>búho simétrico</t>
  </si>
  <si>
    <t>M3_G_5b_5</t>
  </si>
  <si>
    <t>https://drive.google.com/file/d/12bJXBLDctvsulMoYUpph_AoE-PZSO4Mn/view?usp=share_link</t>
  </si>
  <si>
    <t>búho simétrico con eje asimétrico</t>
  </si>
  <si>
    <t>M3_G_5b_6</t>
  </si>
  <si>
    <r>
      <rPr>
        <rFont val="Calibri"/>
        <sz val="12.0"/>
      </rPr>
      <t xml:space="preserve">Se ve una línea blanca en Lemontree, en BB no se ve, pero puedes echarle un vistazo? </t>
    </r>
    <r>
      <rPr>
        <rFont val="Calibri"/>
        <color rgb="FF1155CC"/>
        <sz val="12.0"/>
        <u/>
      </rPr>
      <t>https://gyazo.com/12f434262d516d9be63274c71e96dfb6</t>
    </r>
    <r>
      <rPr>
        <rFont val="Calibri"/>
        <sz val="12.0"/>
      </rPr>
      <t xml:space="preserve"> </t>
    </r>
  </si>
  <si>
    <t>https://drive.google.com/file/d/1HNPAsOJI1bXz18PQzhzBPNGFjqZ1PNL0/view?usp=share_link</t>
  </si>
  <si>
    <t>coche desde delante simétrico</t>
  </si>
  <si>
    <t>M3_G_5b_7</t>
  </si>
  <si>
    <t>https://drive.google.com/file/d/1EcvkJYNAOlxma8KVf5nycyqxfuvE6ddX/view?usp=share_link</t>
  </si>
  <si>
    <t>coche desde delante simétrico con eje asimétrico</t>
  </si>
  <si>
    <t>M3_G_5b_8</t>
  </si>
  <si>
    <t>https://drive.google.com/file/d/1-oR4xdiSLh0CToMS-f7k0euv1BKabsI9/view?usp=share_link</t>
  </si>
  <si>
    <t>Cuadrados</t>
  </si>
  <si>
    <t>M3-G-5b
EVOCAR</t>
  </si>
  <si>
    <t>cuadrado del mismo color
-con el eje de simetría vertical</t>
  </si>
  <si>
    <t>M3_G_5b_9</t>
  </si>
  <si>
    <t>https://drive.google.com/file/d/1knN6FO0xKi2d70q4LLyllmypkl32TAHF/view?usp=share_link</t>
  </si>
  <si>
    <t>con un eje de simetría diagonal</t>
  </si>
  <si>
    <t>M3_G_5b_10</t>
  </si>
  <si>
    <t>https://drive.google.com/file/d/12o8bOxx2mF8dKb1SS_tb57TQgsLlJMI7/view?usp=share_link</t>
  </si>
  <si>
    <t>cualquier eje de simetría erróneo</t>
  </si>
  <si>
    <t>M3_G_5b_11</t>
  </si>
  <si>
    <t>https://drive.google.com/file/d/1TIFRBh-jH0luH25IsQmqlLV0kWA6f7r9/view?usp=share_link</t>
  </si>
  <si>
    <t>M3_G_5b_12</t>
  </si>
  <si>
    <t>https://drive.google.com/file/d/12PlUBZWYcUlKmispNeRUmC5ev5c0dsSp/view?usp=share_link</t>
  </si>
  <si>
    <t>M3_G_5b_13</t>
  </si>
  <si>
    <t>https://drive.google.com/file/d/1RwsvdhjlSHCD8mtPd1lglhJKlZkR7q0Z/view?usp=share_link</t>
  </si>
  <si>
    <t>M3_G_5b_14</t>
  </si>
  <si>
    <t>https://drive.google.com/file/d/1c3MLEclD0k3qL59qummBRDoONyKJjKBH/view?usp=share_link</t>
  </si>
  <si>
    <t>rombo del mismo color
-con el eje de simetría vertical</t>
  </si>
  <si>
    <t>M3_G_5b_15</t>
  </si>
  <si>
    <t>Me da la impresión de que el eje horizontal está mal cuadrado, ¿puedes revisarlo?</t>
  </si>
  <si>
    <t>https://drive.google.com/file/d/1_W0HZJosMPLM_8zD5fAkCFQDtI6X8OAS/view?usp=share_link</t>
  </si>
  <si>
    <t xml:space="preserve">con un eje de simetría horizontal
</t>
  </si>
  <si>
    <t>M3_G_5b_16</t>
  </si>
  <si>
    <t>https://drive.google.com/file/d/1XHtyWQmq99Y6uILY0wDsJQtFAspJPiYG/view?usp=share_link</t>
  </si>
  <si>
    <t>cualquier eje de simetría erróneo (diagonal, etc)</t>
  </si>
  <si>
    <t>M3_G_5b_17</t>
  </si>
  <si>
    <t>https://drive.google.com/file/d/1O_K-tk4Z5QBZlMbCKVA3dCF3ow3P11vo/view?usp=share_link</t>
  </si>
  <si>
    <t>M3_G_5b_18</t>
  </si>
  <si>
    <t>https://drive.google.com/file/d/1sPnBQ23i4qvnlpPAUmWc0zhOyijPBPkB/view?usp=share_link</t>
  </si>
  <si>
    <t>M3_G_5b_19</t>
  </si>
  <si>
    <t>https://drive.google.com/file/d/1dvnxOUgXYNhUhLnzQJ0PEed5AtzAj5f1/view?usp=share_link</t>
  </si>
  <si>
    <t>M3_G_5b_20</t>
  </si>
  <si>
    <t>https://drive.google.com/file/d/1-phFq1jzVvYbkQtVlhLtTNNtriCUM4Ml/view?usp=share_link</t>
  </si>
  <si>
    <t>círculo eje de simetría</t>
  </si>
  <si>
    <t>M3_G_5b_21</t>
  </si>
  <si>
    <t>El círculo está bien bordeardo? Parece que arriba, abajo y derecha izquierda hace una forma rara, lo miras plis?</t>
  </si>
  <si>
    <t>https://drive.google.com/file/d/1NZ51113jZv-gi8RJ5_QfxlaUxr_spqyR/view?usp=share_link</t>
  </si>
  <si>
    <t>M3_G_5b_22</t>
  </si>
  <si>
    <t>https://drive.google.com/file/d/178TVfG72tOB0NCJbxNO_Cth_8YPtmz5t/view?usp=share_link</t>
  </si>
  <si>
    <t>círculo cualquier eje de simetría erróneo</t>
  </si>
  <si>
    <t>M3_G_5b_23</t>
  </si>
  <si>
    <t>https://drive.google.com/file/d/1bWlS90hDgkjN6h69yVBsx0UDF0J4zoLE/view?usp=share_link</t>
  </si>
  <si>
    <t>M3_G_5b_24</t>
  </si>
  <si>
    <t>https://drive.google.com/file/d/137yqdu2OXTJ2nthIa4ob6dRH3SkIHP-4/view?usp=share_link</t>
  </si>
  <si>
    <t>M3_G_5b_25</t>
  </si>
  <si>
    <t>https://drive.google.com/file/d/1gZhOHvb6MhwPEUCHsL3QQ45NLXeV-_fm/view?usp=share_link</t>
  </si>
  <si>
    <t>M3_G_5b_26</t>
  </si>
  <si>
    <t>https://drive.google.com/file/d/1x4WMy95kfooWLPhUHcwibN0OvYxtjaL-/view?usp=share_link</t>
  </si>
  <si>
    <t>Calcetines</t>
  </si>
  <si>
    <t>M3-G-5b
APLICAR 1</t>
  </si>
  <si>
    <t xml:space="preserve">Dos calcetines simétricos el eje simétrico es correcto
</t>
  </si>
  <si>
    <t>M3_G_5b_27</t>
  </si>
  <si>
    <t>https://drive.google.com/file/d/1XcFf3gR5Yo3dJLOyPUB3YZm1mYjFoqhP/view?usp=share_link</t>
  </si>
  <si>
    <t>Dos calcetines simétricos el eje simétrico no es correcto</t>
  </si>
  <si>
    <t>M3_G_5b_28</t>
  </si>
  <si>
    <t>https://drive.google.com/file/d/13SoEbbZK2F6he1XM2OGvT42iJoegLQJT/view?usp=share_link</t>
  </si>
  <si>
    <t>M3_G_5b_29</t>
  </si>
  <si>
    <t>https://drive.google.com/file/d/1RQtSvvJG0fQDGaaAuI4sr-B8YAbE8_tq/view?usp=share_link</t>
  </si>
  <si>
    <t>M3_G_5b_30</t>
  </si>
  <si>
    <t>https://drive.google.com/file/d/1whJjMmQzZIO1P7emcxOqVrWWxisFvhmK/view?usp=share_link</t>
  </si>
  <si>
    <t>tetera</t>
  </si>
  <si>
    <t>M3-G-5b
APLICAR 2</t>
  </si>
  <si>
    <t>Dos teteras simétricas
Al estilo de los caltenines</t>
  </si>
  <si>
    <t>M3_G_5b_31</t>
  </si>
  <si>
    <t>https://drive.google.com/file/d/1sngOUn8XMLE3ZowcLAg9XmgHZwVm13qZ/view?usp=share_link</t>
  </si>
  <si>
    <t>Dos teteras simétricas
el eje simétrico no es correcto</t>
  </si>
  <si>
    <t>M3_G_5b_32</t>
  </si>
  <si>
    <t>https://drive.google.com/file/d/16sjLsyFy9OwoTMsd4L2HqOOeb8fXWUTO/view?usp=share_link</t>
  </si>
  <si>
    <t>M3_G_5b_33</t>
  </si>
  <si>
    <t>https://drive.google.com/file/d/102OftK9BmLvffypH5zURi0E-4e1Ohx_z/view?usp=share_link</t>
  </si>
  <si>
    <t>M3_G_5b_34</t>
  </si>
  <si>
    <t>https://drive.google.com/file/d/1R5U_NxVoJz3Ng4AfTo0vijBHCj0HGjsA/view?usp=share_link</t>
  </si>
  <si>
    <t>autos</t>
  </si>
  <si>
    <t>M3-G-5b
APLICAR 3</t>
  </si>
  <si>
    <t>Dos coches simétricos
Al estilo de los caltenines</t>
  </si>
  <si>
    <t>M3_G_5b_35</t>
  </si>
  <si>
    <t>https://drive.google.com/file/d/1Red8YOB8Blq8kWzYWDqgTF_2kYJ9gL4u/view?usp=share_link</t>
  </si>
  <si>
    <t>Dos coches simétricos
el eje simétrico no es correcto</t>
  </si>
  <si>
    <t>M3_G_5b_36</t>
  </si>
  <si>
    <t>https://drive.google.com/file/d/1HxAnan0O__BAKgs-iv1N7UIGllqElhvI/view?usp=share_link</t>
  </si>
  <si>
    <t>M3_G_5b_37</t>
  </si>
  <si>
    <t>https://drive.google.com/file/d/1Rnn5tkpFPsTtrCvl0uIy7d3V8Hss81mB/view?usp=share_link</t>
  </si>
  <si>
    <t>M3_G_5b_38</t>
  </si>
  <si>
    <t>https://drive.google.com/file/d/1kiYN10LXknQ82THBiKJ0dZfLW31DMc3m/view?usp=share_link</t>
  </si>
  <si>
    <t>caracol</t>
  </si>
  <si>
    <t>M3-G-5b
APLICAR 4</t>
  </si>
  <si>
    <t>Dos caracoles simétricos
Al estilo de los caltenines</t>
  </si>
  <si>
    <t>M3_G_5b_39</t>
  </si>
  <si>
    <t>https://drive.google.com/file/d/1xEV66c8XRC8Z6UbBTFBH_yb8AOh7HqXm/view?usp=share_link</t>
  </si>
  <si>
    <t>Dos caracoles simétricos
el eje simétrico no es correcto</t>
  </si>
  <si>
    <t>M3_G_5b_40</t>
  </si>
  <si>
    <t>https://drive.google.com/file/d/152_8uSTqmf8kJltQgKd86-rCDHIoKblH/view?usp=share_link</t>
  </si>
  <si>
    <t>M3_G_5b_41</t>
  </si>
  <si>
    <t>https://drive.google.com/file/d/1WnmywTZF7_XVgEY2vlNKJvc6-wftC4Ff/view?usp=share_link</t>
  </si>
  <si>
    <t>M3_G_5b_42</t>
  </si>
  <si>
    <t>https://drive.google.com/file/d/1ocFO6W4e9y8RB2OMimhDRGljp1nqvLKv/view?usp=share_link</t>
  </si>
  <si>
    <t>flecha</t>
  </si>
  <si>
    <t>M3-G-5b
APLICAR 5</t>
  </si>
  <si>
    <t>Dos flechas simétricas, una señalando a la otra
Al estilo de los caltenines</t>
  </si>
  <si>
    <t>M3_G_5b_43</t>
  </si>
  <si>
    <t>Podríamos poner otro color? No soy muy fan del rojo por el tema de representar error.</t>
  </si>
  <si>
    <t>https://drive.google.com/file/d/1EfxPd7QbnzU1K9wdUZ5GgN3VQU8OS6UE/view?usp=share_link</t>
  </si>
  <si>
    <t>Dos flechas simétricas, una señalando a la otra
el eje simétrico no es correcto</t>
  </si>
  <si>
    <t>M3_G_5b_44</t>
  </si>
  <si>
    <t>https://drive.google.com/file/d/11HuosoO2NuyZc_uAolKbPjvy0M6ariwy/view?usp=share_link</t>
  </si>
  <si>
    <t>M3_G_5b_45</t>
  </si>
  <si>
    <t>https://drive.google.com/file/d/10SXsbdlixWZF8ELfCk1k7Wf3a9iCAcYD/view?usp=share_link</t>
  </si>
  <si>
    <t>M3_G_5b_46</t>
  </si>
  <si>
    <t>https://drive.google.com/file/d/1n_rC5lQh8XRau7pvJhajSQiXVT_InTJe/view?usp=share_link</t>
  </si>
  <si>
    <t>Desarrollo plano de un cilindro</t>
  </si>
  <si>
    <t>M3-G-12c</t>
  </si>
  <si>
    <t>M5-G-14c</t>
  </si>
  <si>
    <t>M3_G_12c_1</t>
  </si>
  <si>
    <t>https://drive.google.com/file/d/130LHdQf2H_MQl5F_Jxwm2_s09sakf3bR/view?usp=sharing</t>
  </si>
  <si>
    <t>Desarrollo plano de un cono</t>
  </si>
  <si>
    <t>M3_G_12c_2</t>
  </si>
  <si>
    <t>https://drive.google.com/file/d/1tMyy8g0Q9QtOTCcwRSRqVD4FsebkL1fp/view?usp=sharing</t>
  </si>
  <si>
    <t>Desarrollo plano de un prisma cuadrangular</t>
  </si>
  <si>
    <t>M3_G_12c_3</t>
  </si>
  <si>
    <t>https://drive.google.com/file/d/1HnBiNeGuL5eba7BrR4PUJVwpY0-M_bD3/view?usp=sharing</t>
  </si>
  <si>
    <t>Desarrollo plano de una pirámide cuadrangular</t>
  </si>
  <si>
    <t>M3_G_12c_4</t>
  </si>
  <si>
    <r>
      <rPr>
        <rFont val="Calibri"/>
        <sz val="12.0"/>
      </rPr>
      <t xml:space="preserve">Ahora salen con el mismo lienzo pero se ven super perqueños y tienen mucho margen superior e inferior, ¿podrías quitar el máximo posible? </t>
    </r>
    <r>
      <rPr>
        <rFont val="Calibri"/>
        <color rgb="FF1155CC"/>
        <sz val="12.0"/>
        <u/>
      </rPr>
      <t>https://gyazo.com/c8ac1383af5f8a43936f1ee22f07eca7</t>
    </r>
    <r>
      <rPr>
        <rFont val="Calibri"/>
        <sz val="12.0"/>
      </rPr>
      <t xml:space="preserve">
---------
Sigue saliendo igual. ¿Lo revisas, por fa?
Tiene que estar en el mismo lienzo que en el resto.</t>
    </r>
  </si>
  <si>
    <t>https://drive.google.com/file/d/1bO9INgbHIRg0AvOc9CvGNhS3SxqMk4rm/view?usp=sharing</t>
  </si>
  <si>
    <t>Desarrollo plano de un prisma pentagonal</t>
  </si>
  <si>
    <t>M3_G_12c_5</t>
  </si>
  <si>
    <t>https://drive.google.com/file/d/142yIjkJFy7NBxbF8-4bodvn2rGOPM_RE/view?usp=sharing</t>
  </si>
  <si>
    <t>Desarrollo plano de una pirámide hexagonal</t>
  </si>
  <si>
    <t>M3_G_12c_6</t>
  </si>
  <si>
    <t>https://drive.google.com/file/d/1EjzRtR76fB9lvYojV3KVO4Rh5qKnsh1c/view?usp=sharing</t>
  </si>
  <si>
    <t>Objetos con forma de círculo y circunferencia</t>
  </si>
  <si>
    <t>Anillo</t>
  </si>
  <si>
    <t>M3_G_10b_1</t>
  </si>
  <si>
    <r>
      <rPr>
        <rFont val="Calibri"/>
        <sz val="12.0"/>
      </rPr>
      <t xml:space="preserve">En la imagen del anillo hay que quitar el blanco del centro para que se vea bien la circunferencia: </t>
    </r>
    <r>
      <rPr>
        <rFont val="Calibri"/>
        <color rgb="FF1155CC"/>
        <sz val="12.0"/>
        <u/>
      </rPr>
      <t>https://gyazo.com/48372004f65ab52c88bfa001071271cf</t>
    </r>
    <r>
      <rPr>
        <rFont val="Calibri"/>
        <sz val="12.0"/>
      </rPr>
      <t xml:space="preserve"> 
La imagen de la moneda la sustituimos por una bola de Navidad tipo estas: </t>
    </r>
    <r>
      <rPr>
        <rFont val="Calibri"/>
        <color rgb="FF1155CC"/>
        <sz val="12.0"/>
        <u/>
      </rPr>
      <t>https://gyazo.com/fb07d0c8e03d806dd5328ee3f7c040bc</t>
    </r>
    <r>
      <rPr>
        <rFont val="Calibri"/>
        <sz val="12.0"/>
      </rPr>
      <t xml:space="preserve">  
---------
Creo que la moneda no se termina de entender.</t>
    </r>
  </si>
  <si>
    <t>https://drive.google.com/file/d/1EkN4Wsy73E1CW3NTkj-3x0jSfpNwkZcK/view?usp=share_link</t>
  </si>
  <si>
    <t>Aro de hula hoop</t>
  </si>
  <si>
    <t>M3_G_10b_2</t>
  </si>
  <si>
    <t>https://drive.google.com/file/d/1--3eD-dT_eW86pJbOwqYnLRlTi6unojm/view?usp=share_link</t>
  </si>
  <si>
    <t>Rueda de bicicleta</t>
  </si>
  <si>
    <t>M3_G_10b_3</t>
  </si>
  <si>
    <t>https://drive.google.com/file/d/1PYkXOZ8wHcq2d4iv9eoJJuS89LNNoRW6/view?usp=share_link</t>
  </si>
  <si>
    <t xml:space="preserve">
Bola de Navidad</t>
  </si>
  <si>
    <t>M3_G_10b_4</t>
  </si>
  <si>
    <t>https://drive.google.com/file/d/1sBgXeS6xBoYOIo4XNkKYAamnT7WznZoS/view?usp=share_link</t>
  </si>
  <si>
    <t>Pizza</t>
  </si>
  <si>
    <t>M3_G_10b_5</t>
  </si>
  <si>
    <t>https://drive.google.com/file/d/1mZSwI4iTKZBqSC6W1FNEM2RV-Q0vx2Zv/view?usp=share_link</t>
  </si>
  <si>
    <t>Diana para dardos</t>
  </si>
  <si>
    <t>M3_G_10b_6</t>
  </si>
  <si>
    <t>https://drive.google.com/file/d/10v47HxdwAngRx300bTZfLKL9prjgrQnb/view?usp=share_link</t>
  </si>
  <si>
    <t>Triángulo</t>
  </si>
  <si>
    <t>M3-G-11a IDENTIFICAR 1</t>
  </si>
  <si>
    <t>Un triángulo cuyos lados sean proporcionales a estos números: un lado de 3 cm, otro de 4 cm y el último de 5 cm. Quizás si la base es el de 5.</t>
  </si>
  <si>
    <t>M3_G_11a_1</t>
  </si>
  <si>
    <t>https://drive.google.com/file/d/1757H0Y7sBB2hA6wkOMVY4UMsDQ0MjQba/view?usp=sharing</t>
  </si>
  <si>
    <t>Hexágono regular</t>
  </si>
  <si>
    <t>M3-G-11a IDENTIFICAR 2</t>
  </si>
  <si>
    <t>Un hexágono regular, todos los lados son iguales</t>
  </si>
  <si>
    <t>M3_G_11a_2</t>
  </si>
  <si>
    <t>https://drive.google.com/file/d/1VyLgb1sJztbyqKd9I40iFvnzD7hEgtRh/view?usp=sharing</t>
  </si>
  <si>
    <t>Pentágono regular</t>
  </si>
  <si>
    <t>M3-G-11a EVOCAR 1</t>
  </si>
  <si>
    <t>Un pentágono regular, todos los lados son iguales</t>
  </si>
  <si>
    <t>M3_G_11a_3</t>
  </si>
  <si>
    <t>https://drive.google.com/file/d/17GlECxrKMYTUe0opYwrazzI2gvOTxhN7/view?usp=sharing</t>
  </si>
  <si>
    <t>M3-G-11a EVOCAR 2</t>
  </si>
  <si>
    <t>Un rectángulo. La base mide el doble que la altura.</t>
  </si>
  <si>
    <t>M3_G_11a_4</t>
  </si>
  <si>
    <t>https://drive.google.com/file/d/18BUGEKuwS3YaCxq5f-3S-5iDnYcqNiOi/view?usp=sharing</t>
  </si>
  <si>
    <t>Mesa cuadrada</t>
  </si>
  <si>
    <t>M3-G-11a APLICAR 1</t>
  </si>
  <si>
    <t>Dos posibilidades: o un cuadrado, o una mesa que se vea cuadrada, que se vea la parte superior. Si lo segundo se pudiese hacer (en poco tiempo y resultón), mejor. Si no, un cuadrado.</t>
  </si>
  <si>
    <t>M3_G_11a_5</t>
  </si>
  <si>
    <r>
      <rPr>
        <rFont val="Calibri"/>
        <sz val="12.0"/>
      </rPr>
      <t xml:space="preserve">Podrías hacer las patas un poco más anchas, tipo así: </t>
    </r>
    <r>
      <rPr>
        <rFont val="Calibri"/>
        <color rgb="FF1155CC"/>
        <sz val="12.0"/>
        <u/>
      </rPr>
      <t>https://gyazo.com/25c7598e05d36c65c38b260d89c15572?</t>
    </r>
  </si>
  <si>
    <t>https://drive.google.com/file/d/1QI8_LDg_wTDYUGfPHmtCA3qEOsTdTvxS/view?usp=sharing</t>
  </si>
  <si>
    <t>Triángulo equilátero</t>
  </si>
  <si>
    <t>M3-G-11a APLICAR 2</t>
  </si>
  <si>
    <t>M3_G_11a_6</t>
  </si>
  <si>
    <t>https://drive.google.com/file/d/1KnMSPgDNdyrcm8r50pJkr90nptYEFkU8/view?usp=sharing</t>
  </si>
  <si>
    <t>M3-G-11a APLICAR 3</t>
  </si>
  <si>
    <t>Rectángulo. El lado mayor mide el triple que el pequeño.</t>
  </si>
  <si>
    <t>M3_G_11a_7</t>
  </si>
  <si>
    <t>https://drive.google.com/file/d/1UaPSE4N70QyGjABXcwomAaicgXSu57Fd/view?usp=sharing</t>
  </si>
  <si>
    <t>Cono</t>
  </si>
  <si>
    <t>M3-G-12b EVOCAR 1</t>
  </si>
  <si>
    <t>Dos rayas, una señala a la base y la otra a cualquier punto de la superficie lateral</t>
  </si>
  <si>
    <t>M3_G_12b_1</t>
  </si>
  <si>
    <t>https://drive.google.com/file/d/1BNJWueIT6GWScToTkpsq8CoPU8OcuQoQ/view?usp=sharing</t>
  </si>
  <si>
    <t>Cilindro</t>
  </si>
  <si>
    <t>M3-G-12b EVOCAR 2</t>
  </si>
  <si>
    <t>Dos rayas, una señala a una de las bases y la otra a cualquier punto de la superficie lateral</t>
  </si>
  <si>
    <t>M3_G_12b_2</t>
  </si>
  <si>
    <t>https://drive.google.com/file/d/1aK25be-18EWudVXqGaMok0nL2g4lLABX/view?usp=sharing</t>
  </si>
  <si>
    <t>Cuerpos curvos</t>
  </si>
  <si>
    <t>M3-G-12b APLICAR</t>
  </si>
  <si>
    <t>M5-G-14a</t>
  </si>
  <si>
    <t>cono de obra</t>
  </si>
  <si>
    <t>M3_G_12b_3</t>
  </si>
  <si>
    <t>Habría que dejarlo en las carpetas del drive del proyecto de Blueberry, para tener acceso a estas imágenes.</t>
  </si>
  <si>
    <t>https://drive.google.com/file/d/1EStIE0R_p912DhDOKNx3fYtpHJXNKBxO/view?usp=share_link</t>
  </si>
  <si>
    <t>tipi</t>
  </si>
  <si>
    <t>M3_G_12b_4</t>
  </si>
  <si>
    <t>https://drive.google.com/file/d/1leWubiU0fmJ9fRI2IpV_VO_mRHgWV5Sj/view?usp=share_link</t>
  </si>
  <si>
    <t>pelota de tenis</t>
  </si>
  <si>
    <t>M3_G_12b_5</t>
  </si>
  <si>
    <t>https://drive.google.com/file/d/1K3-tQE9bkmY7yBb-SUv_CPB7ZWjhH9TZ/view?usp=share_link</t>
  </si>
  <si>
    <t>canica</t>
  </si>
  <si>
    <t>M3_G_12b_6</t>
  </si>
  <si>
    <t>https://drive.google.com/file/d/1LzVb_8BD5ioF20AbvBRixQqbqQw1p_-G/view?usp=share_link</t>
  </si>
  <si>
    <t>lata de comida</t>
  </si>
  <si>
    <t>M3_G_12b_7</t>
  </si>
  <si>
    <t>https://drive.google.com/file/d/14Ob1N_Gvfw1ueeXAb9NQczdh4WHxLl8i/view?usp=share_link</t>
  </si>
  <si>
    <t>tarta</t>
  </si>
  <si>
    <t>M3_G_12b_8</t>
  </si>
  <si>
    <t>https://drive.google.com/file/d/1_3IdSH8EQAtJxFlzRxS-74AiD2PNoWN6/view?usp=share_link</t>
  </si>
  <si>
    <t>Estrella</t>
  </si>
  <si>
    <t>M3-G-5a IDENTIFICAR</t>
  </si>
  <si>
    <t>M5-G-2a-1
M5-G-2a-2
M5-G-2a-3
M5-G-2a-4
M5-G-2a-5</t>
  </si>
  <si>
    <t>Exactamente igual que en 5.º. Ojo, la imagen que se tiene que colocar a la derecha es la única que tiene que ser PNG.</t>
  </si>
  <si>
    <t>M3_G_5a_1</t>
  </si>
  <si>
    <t>https://drive.google.com/file/d/1JNPOFB3hsuY27o4AXq0oEUo--A94UL2s/view?usp=share_link</t>
  </si>
  <si>
    <t>M3_G_5a_2</t>
  </si>
  <si>
    <t>https://drive.google.com/file/d/1j2PQ8unaTl2QQndPawbrQ362zIvDItc2/view?usp=share_link</t>
  </si>
  <si>
    <t>M3_G_5a_3</t>
  </si>
  <si>
    <t>https://drive.google.com/file/d/1LD253-QtKyYBlR_xyjYXjbNmP8guSOTD/view?usp=share_link</t>
  </si>
  <si>
    <t>M3_G_5a_4</t>
  </si>
  <si>
    <t>https://drive.google.com/file/d/1hFoBY61CryrpFqB6XD4IEu7EXVZKOsRq/view?usp=share_link</t>
  </si>
  <si>
    <t>M3_G_5a_5</t>
  </si>
  <si>
    <t>https://drive.google.com/file/d/1RYMI2aHq5H3LPLoWVC8rPipB2I9IsrbU/view?usp=share_link</t>
  </si>
  <si>
    <t>Corazón</t>
  </si>
  <si>
    <t>M5-G-2a-6
M5-G-2a-7
M5-G-2a-8
M5-G-2a-9
M5-G-2a-10</t>
  </si>
  <si>
    <t>M3_G_5a_6</t>
  </si>
  <si>
    <t>https://drive.google.com/file/d/1NNYer_i13vCnQ4PHCfg--2iTbRgDTfP9/view?usp=share_link</t>
  </si>
  <si>
    <t>M3_G_5a_7</t>
  </si>
  <si>
    <t>https://drive.google.com/file/d/1xSVvUiVXztUahqs0kI7D1YbX1lkJXUOE/view?usp=share_link</t>
  </si>
  <si>
    <t>M3_G_5a_8</t>
  </si>
  <si>
    <t>https://drive.google.com/file/d/1qldqP_30g9cB9PB79eL5yJ1jjGPaJBRF/view?usp=share_link</t>
  </si>
  <si>
    <t>M3_G_5a_9</t>
  </si>
  <si>
    <t>https://drive.google.com/file/d/1WHT2PKmxNFkp5mCTGMoVp8uk5vdnk9iW/view?usp=share_link</t>
  </si>
  <si>
    <t>M3_G_5a_10</t>
  </si>
  <si>
    <t>https://drive.google.com/file/d/1-wUC2k0C3bp9j3GFFqou1JMKCHyTYU6N/view?usp=share_link</t>
  </si>
  <si>
    <t>Pino</t>
  </si>
  <si>
    <t>M5-G-2a-11
M5-G-2a-12
M5-G-2a-13
M5-G-2a-14
M5-G-2a-15</t>
  </si>
  <si>
    <t>M3_G_5a_11</t>
  </si>
  <si>
    <t>https://drive.google.com/file/d/1ukbzuUfMRvw2aZa0e2_m9nzLbWX_youe/view?usp=sharing</t>
  </si>
  <si>
    <t>M3_G_5a_12</t>
  </si>
  <si>
    <t>https://drive.google.com/file/d/1uX9SiEjv8y3dD3dvZWI-KqLeLIxiwow6/view?usp=share_link</t>
  </si>
  <si>
    <t>M3_G_5a_13</t>
  </si>
  <si>
    <t>https://drive.google.com/file/d/1vmVZVkjQIcseSdufgGhcp73rrt3biiVj/view?usp=share_link</t>
  </si>
  <si>
    <t>M3_G_5a_14</t>
  </si>
  <si>
    <t>https://drive.google.com/file/d/1ZorrKekPWZaS56OLQyyZryFsHGG29PLl/view?usp=share_link</t>
  </si>
  <si>
    <t>M3_G_5a_15</t>
  </si>
  <si>
    <t>https://drive.google.com/file/d/1WTEiMr5uECk4TjtjL-pZxmJPvxwZWcUx/view?usp=share_link</t>
  </si>
  <si>
    <t>Rectángulos y simetría</t>
  </si>
  <si>
    <t>M3-G-5a EVOCAR</t>
  </si>
  <si>
    <t>M5-G-2a-16
M5-G-2a-17
M5-G-2a-18
M5-G-2a-19
M5-G-2a-20
M5-G-2a-21</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</si>
  <si>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</si>
  <si>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M3_G_5a_16</t>
  </si>
  <si>
    <t>El segundo rectángulo tiene que estar dividido de forma simétrica.</t>
  </si>
  <si>
    <t>https://drive.google.com/file/d/1EWpUHg8Sq8PuFSJbjNda22l2VZ6z3a1B/view?usp=share_link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</si>
  <si>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</si>
  <si>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M3_G_5a_17</t>
  </si>
  <si>
    <t>https://drive.google.com/file/d/1os5zyxhcWJxRmCT6DDjPlmqASk_FTvtc/view?usp=share_link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</si>
  <si>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</si>
  <si>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M3_G_5a_18</t>
  </si>
  <si>
    <t>https://drive.google.com/file/d/1UKBh_CL7P_tPjtN0rfNbLt2g2oV7m7eI/view?usp=share_link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</si>
  <si>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</si>
  <si>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M3_G_5a_19</t>
  </si>
  <si>
    <t>https://drive.google.com/file/d/1uFgBJ2okSojDYDR3uhR6n97_j60eQGxH/view?usp=share_link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</si>
  <si>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</si>
  <si>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M3_G_5a_20</t>
  </si>
  <si>
    <t>https://drive.google.com/file/d/1oeRPdlKPDvdfMnVnZTFrPihREY77BCkA/view?usp=share_link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</si>
  <si>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</si>
  <si>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M3_G_5a_21</t>
  </si>
  <si>
    <t>https://drive.google.com/file/d/1qM8LUmki6xrRhy_EvQGJ0XAE43hdKoXR/view?usp=share_link</t>
  </si>
  <si>
    <t>Trapecios y simetría</t>
  </si>
  <si>
    <t>M5-G-2a-22
M5-G-2a-23
M5-G-2a-24
M5-G-2a-25
M5-G-2a-26
M5-G-2a-27</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</si>
  <si>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</si>
  <si>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M3_G_5a_22</t>
  </si>
  <si>
    <t>https://drive.google.com/file/d/1VlXUZsQJ7jV1J2qdryaWXCjYJO8GyQFk/view?usp=share_link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</si>
  <si>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</si>
  <si>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M3_G_5a_23</t>
  </si>
  <si>
    <t>https://drive.google.com/file/d/1DjriwWgzxxWSHrABikFs5Wmay8EgRxjB/view?usp=share_link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</si>
  <si>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</si>
  <si>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M3_G_5a_24</t>
  </si>
  <si>
    <t>https://drive.google.com/file/d/1OCP0kpP9-IG9rZvBJX4lNIPINVaZy0vu/view?usp=share_link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</si>
  <si>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</si>
  <si>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M3_G_5a_25</t>
  </si>
  <si>
    <t>https://drive.google.com/file/d/1UKKQoWeRieWUTJ_fIH8SY6fK2Bbn_cCL/view?usp=share_link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</si>
  <si>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</si>
  <si>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M3_G_5a_26</t>
  </si>
  <si>
    <t>https://drive.google.com/file/d/15u_VY7ROJqD0AEgzqAcxaB82FthSVr8M/view?usp=share_link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</si>
  <si>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</si>
  <si>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M3_G_5a_27</t>
  </si>
  <si>
    <t>https://drive.google.com/file/d/12LU3YLFhoCp50NncbXwBa20_DCvHVGjS/view?usp=share_link</t>
  </si>
  <si>
    <t>Hexágonos y simetría</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</si>
  <si>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</si>
  <si>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M3_G_5a_28</t>
  </si>
  <si>
    <t>https://drive.google.com/file/d/1jm24PZR32HBemZrkFT8mOUenNKrzRcoW/view?usp=share_link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</si>
  <si>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</si>
  <si>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M3_G_5a_29</t>
  </si>
  <si>
    <t>https://drive.google.com/file/d/1wmhYUj6IBRsfbSOpQjRWMyFxB1UqIJNH/view?usp=share_link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</si>
  <si>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</si>
  <si>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M3_G_5a_30</t>
  </si>
  <si>
    <t>https://drive.google.com/file/d/1qC-f6ERdUEY8y4Yf9kJM7DMlR89YS37I/view?usp=share_link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</si>
  <si>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</si>
  <si>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M3_G_5a_31</t>
  </si>
  <si>
    <t>https://drive.google.com/file/d/1zR8DikpYwQwdU7DlCAl_f1AzlNGuEQSx/view?usp=share_link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</si>
  <si>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</si>
  <si>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M3_G_5a_32</t>
  </si>
  <si>
    <t>https://drive.google.com/file/d/1t-u1OK0vS5y3pg0_Ix7MO22cKuO4e302/view?usp=share_link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</si>
  <si>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</si>
  <si>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M3_G_5a_33</t>
  </si>
  <si>
    <t>https://drive.google.com/file/d/1zXeH0zF1Rh_HxhmcukiFI_yDhqwZKAJ1/view?usp=share_link</t>
  </si>
  <si>
    <t>Figuras simétricas</t>
  </si>
  <si>
    <t>M3-G-5a
APLICAR 1</t>
  </si>
  <si>
    <t>M5-G-2a-34
M5-G-2a-35
M5-G-2a-36
M5-G-2a-37
M5-G-2a-38
M5-G-2a-39
M5-G-2a-40</t>
  </si>
  <si>
    <t>Simétricos:
- Mariquita</t>
  </si>
  <si>
    <t>M3_G_5a_34</t>
  </si>
  <si>
    <t>https://drive.google.com/file/d/1oY2Mk3nkVk3vlSJTya3_iv8q2ourpO_a/view?usp=share_link</t>
  </si>
  <si>
    <t>Piña</t>
  </si>
  <si>
    <t>M3_G_5a_35</t>
  </si>
  <si>
    <t>https://drive.google.com/file/d/1fwSqCNdIQnWv8rB3MW8eWh0r1IfB6F7Y/view?usp=share_link</t>
  </si>
  <si>
    <t>Margarita</t>
  </si>
  <si>
    <t>M3_G_5a_36</t>
  </si>
  <si>
    <t>https://drive.google.com/file/d/1uEm2j6TigiwyIRysaL9-M34DW8AZuHvz/view?usp=share_link</t>
  </si>
  <si>
    <t>Hoja de roble</t>
  </si>
  <si>
    <t>M3_G_5a_37</t>
  </si>
  <si>
    <t>https://drive.google.com/file/d/1PKkV-kldCcHsuVu72-UbId7JStGokaIY/view?usp=share_link</t>
  </si>
  <si>
    <t>Zarza</t>
  </si>
  <si>
    <t>M3_G_5a_38</t>
  </si>
  <si>
    <t>https://drive.google.com/file/d/1YKS0gq4VAACO_amjDGkTBx6XAe9vXk7t/view?usp=share_link</t>
  </si>
  <si>
    <t>Cueva</t>
  </si>
  <si>
    <t>M3_G_5a_39</t>
  </si>
  <si>
    <t>https://drive.google.com/file/d/1hh2sWQArae71cw7NTtc5NrfoEsOSCI7_/view?usp=share_link</t>
  </si>
  <si>
    <t xml:space="preserve">
- Huella de oso</t>
  </si>
  <si>
    <t>M3_G_5a_40</t>
  </si>
  <si>
    <t>https://drive.google.com/file/d/1qtiiXYoHF5_r_ZASymFw6a-AWa1FFS_H/view?usp=share_link</t>
  </si>
  <si>
    <t>M3-G-5a
APLICAR 2</t>
  </si>
  <si>
    <t>M5-G-2a-57
M5-G-2a-58
M5-G-2a-59
M5-G-2a-60
M5-G-2a-61
M5-G-2a-62</t>
  </si>
  <si>
    <t>Simétricos:
El Taj Mahal, India</t>
  </si>
  <si>
    <t>M3_G_5a_41</t>
  </si>
  <si>
    <t>https://drive.google.com/file/d/16eLWUx2QQlB3mZ05cp9g9ZvvGKE-RVBd/view?usp=share_link</t>
  </si>
  <si>
    <t xml:space="preserve">
Torre Eiffel, París</t>
  </si>
  <si>
    <t>M3_G_5a_42</t>
  </si>
  <si>
    <t>https://drive.google.com/file/d/1Gk_-5A8hicKBpH-rZ4jJ8GGn8wCdCGRl/view?usp=share_link</t>
  </si>
  <si>
    <t>La Catedral de Burgos, España</t>
  </si>
  <si>
    <t>M3_G_5a_43</t>
  </si>
  <si>
    <t>https://drive.google.com/file/d/1McN5jp6Phg0os7u00fLI_a9QJcIHU61V/view?usp=share_link</t>
  </si>
  <si>
    <t>La Catedral de San Basilio, Moscú</t>
  </si>
  <si>
    <t>M3_G_5a_44</t>
  </si>
  <si>
    <t>https://drive.google.com/file/d/1AexacKy1BvBEAjlQ0lKS_y_rALfo94WA/view?usp=share_link</t>
  </si>
  <si>
    <t xml:space="preserve">
La Estatua de la Libertad, Estados Unidos</t>
  </si>
  <si>
    <t>M3_G_5a_45</t>
  </si>
  <si>
    <t>https://drive.google.com/file/d/1olZb3TaKdcWM6bfIaQ8IH2pSCf5OAwZB/view?usp=share_link</t>
  </si>
  <si>
    <t xml:space="preserve">
Ópera de Sidney, Australia</t>
  </si>
  <si>
    <t>M3_G_5a_46</t>
  </si>
  <si>
    <t>https://drive.google.com/file/d/1JC0Xxgu1jeYzUzdAGXVJWqGgquEuxqQp/view?usp=share_link</t>
  </si>
  <si>
    <t>M3-G-5a
APLICAR 3</t>
  </si>
  <si>
    <t>Habría que dibujar 5 baldosas cuadradas, pero 2 con un diseño simétrico y 3 con un diseño asimétrico.
De las primeras, yo metería la baldosa típica de Barcelona, el panot. De todo lo demás, un poco libertad. Que tengan más o menos unidad, quizás. Y que no te quiten tiempo.</t>
  </si>
  <si>
    <t>M3_G_5a_47</t>
  </si>
  <si>
    <t>https://drive.google.com/file/d/1My6pfMhFN3R4wLN5gl25WPtC0a2Q2Oup/view?usp=share_link</t>
  </si>
  <si>
    <t>M3_G_5a_48</t>
  </si>
  <si>
    <t>https://drive.google.com/file/d/1i37jKKizCffsyvqt0k3u0Fqlo9zFhYs5/view?usp=share_link</t>
  </si>
  <si>
    <t>M3_G_5a_49</t>
  </si>
  <si>
    <t>https://drive.google.com/file/d/1oESFlSTymMEVRAxwPzWtonOkNdEPcDlq/view?usp=share_link</t>
  </si>
  <si>
    <t>M3_G_5a_50</t>
  </si>
  <si>
    <t>https://drive.google.com/file/d/158joZi6h7gZL4s5NXKeg6lbaAb4jO3Gx/view?usp=share_link</t>
  </si>
  <si>
    <t>M3_G_5a_51</t>
  </si>
  <si>
    <t>https://drive.google.com/file/d/1USDySeMISMhyqHGAvkRHgaj9UAzc056C/view?usp=share_link</t>
  </si>
  <si>
    <t>M5-G-6a-1</t>
  </si>
  <si>
    <r>
      <rPr>
        <rFont val="Calibri, Arial"/>
        <sz val="12.0"/>
      </rPr>
      <t xml:space="preserve">5 rectas que cumplan las siguientes posiciones en el plano:
C y D son paralelas, cortadas por B que es perpendicular a ellas. 
A es oblicua a B, y secante oblicua a las rectas C y D
</t>
    </r>
    <r>
      <rPr>
        <rFont val="Calibri, Arial"/>
        <color rgb="FF1155CC"/>
        <sz val="12.0"/>
        <u/>
      </rPr>
      <t>https://gyazo.com/02d6f3b79cacd4baaba1cb6fe5504680</t>
    </r>
    <r>
      <rPr>
        <rFont val="Calibri, Arial"/>
        <sz val="12.0"/>
      </rPr>
      <t xml:space="preserve">  (Mejor con colores vivos, no tan pastel)</t>
    </r>
  </si>
  <si>
    <t>M5-G-6a-2</t>
  </si>
  <si>
    <t>5 rectas que cumplan las siguientes posiciones en el plano:
A es paralela a D y oblicua a B
B es perpendicular a D y paralela a C
C es perpendcular a D
https://gyazo.com/a3c954989cec04ca71a0c63dd6157cfd (Utilizar colores vivos)</t>
  </si>
  <si>
    <t>Plano de zoologico</t>
  </si>
  <si>
    <r>
      <rPr>
        <rFont val="Calibri"/>
        <sz val="12.0"/>
      </rPr>
      <t xml:space="preserve">Un mapa de zoologico de este estilo: </t>
    </r>
    <r>
      <rPr>
        <rFont val="Calibri"/>
        <color rgb="FF1155CC"/>
        <sz val="12.0"/>
        <u/>
      </rPr>
      <t>https://drive.google.com/file/d/11wwvWrh801c2ZcPpA06wgyKeTRzxawfl/view?usp=sharing</t>
    </r>
    <r>
      <rPr>
        <rFont val="Calibri"/>
        <sz val="12.0"/>
      </rPr>
      <t xml:space="preserve"> Dibujar estos cuatro animales en estas posiciones.
León en (B, 5).
Hipopótamo en (E, 2).
Jirafa en (C, 1).
Elefante (A, 3).</t>
    </r>
  </si>
  <si>
    <t>M3_G_6a_1</t>
  </si>
  <si>
    <t>Resaltaría un poco más la jirafa, apenas se ve.</t>
  </si>
  <si>
    <t>https://drive.google.com/file/d/1iuT5j-9d8BQ13yMfLR2GnIbN_HMOatSf/view?usp=sharing</t>
  </si>
  <si>
    <t>Mapas del tesoro</t>
  </si>
  <si>
    <t>Tres mapas del tesoro, siguiendo el estilo de la anterior imagen. Todo tierra, nada de agua (yo creo).
Mapa 1 tiene tesoros en:
(C, 3)
(A, 1)
(B, 4)</t>
  </si>
  <si>
    <t>M3_G_6a_2</t>
  </si>
  <si>
    <t>Apenas se ven los cofres, se reduce el tamaño de la imagen a estas proporciones y es difícil distinguirlos.  ¿Podrías ajustar colores del fondo para que no se solapen? Además, tarda mucho en cargarse la actividad por el peso, entiendo de la imagen. Quizá deberíamos quitar elementos para que pese menos?https://gyazo.com/1f5ac368de9df35ef6f3ab8a35f34c9a 
-------
Despejaría de elementos las casillas que tienen el cofre (sería mucho trabajo) o darle más viveza al cofre, más profundidad o intensidad, que resalte vaya.</t>
  </si>
  <si>
    <t>https://drive.google.com/file/d/1NHumb3dh-ZiccSU-4xnU6gOHynS8N01r/view?usp=share_link</t>
  </si>
  <si>
    <t>Tres mapas del tesoro, siguiendo el estilo de la anterior imagen. Todo tierra, nada de agua (yo creo).
Mapa 2 tiene tesoros en:
(C, 2)
(B, 1)
(E, 3)</t>
  </si>
  <si>
    <t>M3_G_6a_3</t>
  </si>
  <si>
    <t>https://drive.google.com/file/d/1zHcK91pUvjChMe7h9PAR7RX9LB4GjbOi/view?usp=share_link</t>
  </si>
  <si>
    <t>Tres mapas del tesoro, siguiendo el estilo de la anterior imagen. Todo tierra, nada de agua (yo creo).
Mapa 3 tiene tesoros en:
(A, 3)
(D, 1)
(E, 5)</t>
  </si>
  <si>
    <t>M3_G_6a_4</t>
  </si>
  <si>
    <t>https://drive.google.com/file/d/1o0UBoWXuFzwVTuWrhG7uysqu7yggRLYQ/view?usp=share_link</t>
  </si>
  <si>
    <t>Hundir la flota</t>
  </si>
  <si>
    <t>Un poco con la idea de M5-G-1a-6, pero tiene que ser con columnas y filas, igual que el verdadero juego de hundir la flota. Tiene que haber 5 barquitos dibujados en estas casillas:
Barco rojo: (A, 4)
Barco amarillo: (C, 1)
Barco verde: (E, 5)
Barco naranja: (A, 2) (este color lo puedes cambiar si quieres)
Barco blanco: (B, 5) (este color lo puedes cambiar si quieres)</t>
  </si>
  <si>
    <t>M3_G_6a_5</t>
  </si>
  <si>
    <t>https://drive.google.com/file/d/140Wt0msFy_k6EzUD5ybXLaR1g0JbeJyo/view?usp=sharing</t>
  </si>
  <si>
    <t>Mapa callejero</t>
  </si>
  <si>
    <t>La misma idea, como filas y columnas de una tabla (no como las gráficas de 5º). Habría que hacer un mapa con estos 3 lugares públicos:
Plaza principal: (B, 2) (Este me parece dificil de dibujar, si lo quieres cambiar por algo que se entienda, genial. Avisa y cambiamos la actividad)
Museo: (C, 4)
Campo de fútbol: (E, 1)
Y habría que añadir dos más, te propongo 2 pero puedes cambiarlo por otro tipo de edificios.
Parque de atracciones: (A, 3)
Cine: (B, 5)</t>
  </si>
  <si>
    <t>M3_G_6a_6</t>
  </si>
  <si>
    <t xml:space="preserve">Quitaría el resto de edificios, podrían dar a confusión al hacer la actividad. Haz que los edificios entren dentro de cada casilla, da la sensación de que algunos se salen. Me gusta la idea de que todo sea carretera, quizá puedas jugar con que el resto sea zona verde. </t>
  </si>
  <si>
    <t>https://drive.google.com/file/d/1D2kPd0s55vIWt7cdzjOeLgz7y3RgzVl9/view?usp=sharing</t>
  </si>
  <si>
    <t>Mapa de un parque</t>
  </si>
  <si>
    <t>Similar, un tablero de filas y columnas, la imagen de un parque en la que hay varios objetos.
Pájaro: (A, 2)
Estatua: (C, 5)
Pelota: (D, 1)
Luego aparte, dos objetos más que sean llamativos. Por poner dos ejemplos (puede poner lo que quieras)
Banco: (B, 3)
Niño: (D, 5)
(Mira, esta descripción está poco pensada. Si quieres hacer el dibujo a tu bola y cambiamos la actividad a partir de tu dibujo, sin problema. Únicamente avisa)</t>
  </si>
  <si>
    <t>M3_G_6a_7</t>
  </si>
  <si>
    <t>El pájaro está en B,2 hay que cambiarlo a A,2. 
Hay como cuadros de color verde, ¿es la intención?
Veo mucho verde y mucho árbol, quizá podrías hacer algún camino de tierra, o un lago.. algo que cambie la imagen para que no quede lineal.</t>
  </si>
  <si>
    <t>https://drive.google.com/file/d/1oW2a9gDLu_0HGTePMN1VCpx6l4-uDWcM/view?usp=sharing</t>
  </si>
  <si>
    <t>Nudillos y meses del año</t>
  </si>
  <si>
    <t>Algo de este estilo (pero mejor, porque es bastante feo): https://www.mundoprimaria.com/wp-content/uploads/2021/12/el-calendario-truco-de-los-nudillos.jpg
Que se vea que son nudillos, que salgan los meses, los días...</t>
  </si>
  <si>
    <t>M3_MyM_14a_1a</t>
  </si>
  <si>
    <r>
      <rPr>
        <rFont val="Calibri"/>
        <sz val="12.0"/>
      </rPr>
      <t>Quita plis los números, con el texto que damos en el feedback ya decimos cuál es de 30/31/28 días. 
--------
¿Puedes hacer el texto más grande y dejarlo en negro? Quita también todo el margen superior posible.</t>
    </r>
    <r>
      <rPr>
        <rFont val="Calibri"/>
        <color rgb="FF000000"/>
        <sz val="12.0"/>
      </rPr>
      <t xml:space="preserve">
</t>
    </r>
    <r>
      <rPr>
        <rFont val="Calibri"/>
        <color rgb="FF1155CC"/>
        <sz val="12.0"/>
        <u/>
      </rPr>
      <t>https://gyazo.com/3fefad4e2f0a984422f7641d9201e47d</t>
    </r>
  </si>
  <si>
    <t>https://drive.google.com/file/d/1bx-_A4XDJ0xHI_NkgtGq3sElJxyeJ5YM/view?usp=sharing</t>
  </si>
  <si>
    <t>M3-MyM-14a-1a</t>
  </si>
  <si>
    <t>Traducir el texto de la imagen de arriba: janeiro, fevereiro, março, abril, maio, junho, julho, agosto, setembro, outubro, novembro, dezembro</t>
  </si>
  <si>
    <t>M3_MyM_14a_1b</t>
  </si>
  <si>
    <t>Cambia la segunda o de Outubro en la imagen por u</t>
  </si>
  <si>
    <t>https://drive.google.com/file/d/1M6nW8pKL_Fv6tuwWGi5PDvE1DNGpl19W/view?usp=sharing</t>
  </si>
  <si>
    <t>Traducir el texto de la imagen de arriba: january, february, march, april, may, june, july, august, september, october, november, december</t>
  </si>
  <si>
    <t>M3_MyM_14a_1c</t>
  </si>
  <si>
    <t>Que la imagen se llame M3_MyM_14a_1c, con barra baja</t>
  </si>
  <si>
    <t>https://drive.google.com/file/d/1rE75uHTUtUHyyX9dhalsd1OFtVk1irUc/view?usp=share_link</t>
  </si>
  <si>
    <t>Analógico:
7:15</t>
  </si>
  <si>
    <t>M3_MyM_15e_1</t>
  </si>
  <si>
    <t>https://drive.google.com/file/d/1FEsxCetrqHtDjOumV7Hxd1fyw7V-WAf8/view?usp=share_link</t>
  </si>
  <si>
    <t>Analógico:
10:40</t>
  </si>
  <si>
    <t>M3_MyM_15e_2</t>
  </si>
  <si>
    <t>https://drive.google.com/file/d/1yjERuGgHJyRPBtjIt5iAKgKJ9-4uav8D/view?usp=share_link</t>
  </si>
  <si>
    <t>Analógico:
1:30</t>
  </si>
  <si>
    <t>M3_MyM_15e_3</t>
  </si>
  <si>
    <t>https://drive.google.com/file/d/1cNytGtweSQiDtxMV-KeQ9QIDSuPOIm-K/view?usp=share_link</t>
  </si>
  <si>
    <t>Analógico:
8:20</t>
  </si>
  <si>
    <t>M3_MyM_15e_4</t>
  </si>
  <si>
    <t>https://drive.google.com/file/d/1N2hoho_mM7kiiGUMrPqnlDdBQrp28yRM/view?usp=share_link</t>
  </si>
  <si>
    <t>Digital:
5:45</t>
  </si>
  <si>
    <t>M3_MyM_15e_5</t>
  </si>
  <si>
    <t>https://drive.google.com/file/d/1452aIVGY7IsFcfmGGjePkKssX-AntTUn/view?usp=share_link</t>
  </si>
  <si>
    <t>Digital:
6:25</t>
  </si>
  <si>
    <t>M3_MyM_15e_6</t>
  </si>
  <si>
    <t>https://drive.google.com/file/d/1qZOchZKPkdMLIgliLVfTuJ6SjQ12Xrsz/view?usp=share_link</t>
  </si>
  <si>
    <t>Digital:
2:00</t>
  </si>
  <si>
    <t>M3_MyM_15e_7</t>
  </si>
  <si>
    <t>https://drive.google.com/file/d/1Iy_b2fP5UnM1eUtQxNzJM9NxSuoCQAXU/view?usp=share_link</t>
  </si>
  <si>
    <t>Digital:
4:30</t>
  </si>
  <si>
    <t>M3_MyM_15e_8</t>
  </si>
  <si>
    <t>https://drive.google.com/file/d/1Iu6o0gJy7v2t09ddMxVXBiKSBIelCCoT/view?usp=share_link</t>
  </si>
  <si>
    <t>Relojes</t>
  </si>
  <si>
    <t>M3-MyM-15e
IDENTIFICAR</t>
  </si>
  <si>
    <t>Relojes analógicos 
10:25</t>
  </si>
  <si>
    <t>M3_MyM_15e_I_1</t>
  </si>
  <si>
    <t>https://drive.google.com/file/d/1CriqWzNbo9-BK-GpBYO4gBbmBpKgC0T6/view?usp=share_link</t>
  </si>
  <si>
    <t>M3_MyM_15e_I_2</t>
  </si>
  <si>
    <t>https://drive.google.com/file/d/1xiPHiQZRtQbpgHDbzXgRLsfEmqNoJtXf/view?usp=share_link</t>
  </si>
  <si>
    <t>M3_MyM_15e_I_3</t>
  </si>
  <si>
    <t>https://drive.google.com/file/d/1G1RW9Rr8xVy1ZEVC9BkqYToD6bsZ4-eo/view?usp=share_link</t>
  </si>
  <si>
    <t>M3_MyM_15e_I_4</t>
  </si>
  <si>
    <t>https://drive.google.com/file/d/15HMqy9SHJXfQybVgLtzDIHzRaGxxW-h_/view?usp=share_link</t>
  </si>
  <si>
    <t>M3_MyM_15e_I_5</t>
  </si>
  <si>
    <t>https://drive.google.com/file/d/1Qb_xXbm_PJh_NJRvhDLYTyLqBvszlS0a/view?usp=share_link</t>
  </si>
  <si>
    <t>M3_MyM_15e_I_6</t>
  </si>
  <si>
    <t>https://drive.google.com/file/d/1_AJuYYysCySYWwE7RvbrjpKMZjEL6Mlc/view?usp=share_link</t>
  </si>
  <si>
    <t>M3_MyM_15e_I_7</t>
  </si>
  <si>
    <t>https://drive.google.com/file/d/1NLXklohiBMSnsylNLpz4VVacUf3Rb9Du/view?usp=share_link</t>
  </si>
  <si>
    <t>M3_MyM_15e_I_8</t>
  </si>
  <si>
    <t>https://drive.google.com/file/d/1oMfLs_MYkzRF2fVs28vaHVeLjcCFRTUQ/view?usp=share_link</t>
  </si>
  <si>
    <t>M3_MyM_15e_I_9</t>
  </si>
  <si>
    <t>https://drive.google.com/file/d/1QhySTE6ZOyN4PoNZhM4ivRYkU5EgFCzY/view?usp=share_link</t>
  </si>
  <si>
    <t>Relojes digitales
10:25</t>
  </si>
  <si>
    <t>M3_MyM_15e_I_10</t>
  </si>
  <si>
    <t>https://drive.google.com/file/d/1W_UCXlCHfOmgWs4OHocYFtciA8p_Xlqe/view?usp=share_link</t>
  </si>
  <si>
    <t>M3_MyM_15e_I_11</t>
  </si>
  <si>
    <t>https://drive.google.com/file/d/1pXdxO1HqacJPGY1-6jKVVM5E5w5OnTfv/view?usp=share_link</t>
  </si>
  <si>
    <t>M3_MyM_15e_I_12</t>
  </si>
  <si>
    <t>https://drive.google.com/file/d/18HDWjKMEcSVTWC9zCt4rCBvigWxQ89Je/view?usp=share_link</t>
  </si>
  <si>
    <t>M3_MyM_15e_I_13</t>
  </si>
  <si>
    <t>https://drive.google.com/file/d/1p5p-6RvvcejGmyooVYvJD1OG8RMOZAht/view?usp=share_link</t>
  </si>
  <si>
    <t>M3_MyM_15e_I_14</t>
  </si>
  <si>
    <t>https://drive.google.com/file/d/15JYenVYxqFGx4QKBO_S8wPUSHwyY2fo2/view?usp=share_link</t>
  </si>
  <si>
    <t>M3_MyM_15e_I_15</t>
  </si>
  <si>
    <t>https://drive.google.com/file/d/1gGa58mSRkIDCXOaZ5t-kbbRCM8WYTDNl/view?usp=share_link</t>
  </si>
  <si>
    <t>M3_MyM_15e_I_16</t>
  </si>
  <si>
    <t>https://drive.google.com/file/d/1uLg2TZM7ukB4OgXcPslKhcuaeExJ4QA2/view?usp=share_link</t>
  </si>
  <si>
    <t>M3_MyM_15e_I_17</t>
  </si>
  <si>
    <t>https://drive.google.com/file/d/1_F6K31eveYBY9GSwYGLJIgad2rRTzD6z/view?usp=share_link</t>
  </si>
  <si>
    <t>M3_MyM_15e_I_18</t>
  </si>
  <si>
    <t>https://drive.google.com/file/d/16UnqMFqtxLt9qtavfQGL4Hho4WfznQ-O/view?usp=share_link</t>
  </si>
  <si>
    <t>La base mide el doble que la altura.</t>
  </si>
  <si>
    <t>M3_MyM_13b_1</t>
  </si>
  <si>
    <t>https://drive.google.com/file/d/1aqIsPmLE6gL4PYyXNwZiN7iAT25PMNz8/view?usp=sharing</t>
  </si>
  <si>
    <t>La base mide 1.5 veces la altura.</t>
  </si>
  <si>
    <t>M3_MyM_13b_2</t>
  </si>
  <si>
    <t>https://drive.google.com/file/d/1LfNPvTDsfLAM79sQjlFECeazNP0Q8QuA/view?usp=sharing</t>
  </si>
  <si>
    <t>Dibujo de un mapa rectangular. La altura mide 1.4 veces la base.</t>
  </si>
  <si>
    <t>M3_MyM_13b_3</t>
  </si>
  <si>
    <t>https://drive.google.com/file/d/18Fh5RxChAXXzUpgLK5Gjs9QumpYDTKk2/view?usp=sharing</t>
  </si>
  <si>
    <t>Dibujo de un cuadro de pintura. La altura mide 3 veces la base.</t>
  </si>
  <si>
    <t>M3_MyM_13b_4</t>
  </si>
  <si>
    <t>Pon un pelín de margen superior para que el número que tenemos que meter para la base quepa.</t>
  </si>
  <si>
    <t>https://drive.google.com/file/d/1lEgox1qdajE_XxOIMq6AC4zwI60nmGUg/view?usp=sharing</t>
  </si>
  <si>
    <t>Dibujo de un mantel. La base mide 2.3 veces la altura.</t>
  </si>
  <si>
    <t>M3_MyM_13b_5</t>
  </si>
  <si>
    <t>Quitar márgenes. Deja un poco por arriba porque tenemos números que meter al igual que en el lateral derecho.</t>
  </si>
  <si>
    <t>https://drive.google.com/file/d/13DEF5zAZLqzYUIlcm_wtPwVXJYFlvnqY/view?usp=sharing</t>
  </si>
  <si>
    <t>Calendarios</t>
  </si>
  <si>
    <t>Una imagen en el que se vean los meses de mayo, junio y julio. Que no se vea el año.</t>
  </si>
  <si>
    <t>M3_MyM_14a_1</t>
  </si>
  <si>
    <t>Quita todos los márgenes. Deja solo un mínimo por arriba para que no se pegue al texto del feedback. Si se puede hacer más grandes los números.</t>
  </si>
  <si>
    <t>https://drive.google.com/file/d/1QRYndDkwazZQwgR8Dg8jldSVZJnp7DjI/view?usp=sharing</t>
  </si>
  <si>
    <t>M3-MyM-14a-1</t>
  </si>
  <si>
    <t>Traducir el texto de la imagen: may, june, july.
MUY IMPORTANTE: La semana tiene que empezar por domingo y no por lunes, el orden sería este: sun, mon, tue, wed, thur, fri, sat</t>
  </si>
  <si>
    <t>M3_MyM_14a_4b</t>
  </si>
  <si>
    <t>https://drive.google.com/file/d/15-GmmAjqaxTqHhhtxQ5t4nIV8QfFnjhb/view?usp=share_link</t>
  </si>
  <si>
    <t>Traducir el texto de la imagen: maio, junho, julho</t>
  </si>
  <si>
    <t>M3_MyM_14a_4</t>
  </si>
  <si>
    <t>https://drive.google.com/file/d/1NjYeCZR8UD2tbykXpcseY1XyZ_Gb8HpA/view?usp=sharing</t>
  </si>
  <si>
    <t>Una imagen en el que se vean los meses de julio y agosto. Que no se vea el año.</t>
  </si>
  <si>
    <t>M3_MyM_14a_2</t>
  </si>
  <si>
    <r>
      <rPr>
        <rFont val="Calibri"/>
        <sz val="12.0"/>
      </rPr>
      <t xml:space="preserve">Quita todos los márgenes. Deja solo un mínimo por arriba para que no se pegue al texto del feedback. Si se puede hacer más grandes los números: </t>
    </r>
    <r>
      <rPr>
        <rFont val="Calibri"/>
        <color rgb="FF1155CC"/>
        <sz val="12.0"/>
        <u/>
      </rPr>
      <t>https://gyazo.com/075bfce031e4a50a3dfc8a82b8bcf966</t>
    </r>
    <r>
      <rPr>
        <rFont val="Calibri"/>
        <sz val="12.0"/>
      </rPr>
      <t xml:space="preserve"> </t>
    </r>
  </si>
  <si>
    <t>https://drive.google.com/file/d/1EAp-71y2PMghS3K7rxUbZPCyxDlcIYL5/view?usp=sharing</t>
  </si>
  <si>
    <t>M3-MyM-14a-2</t>
  </si>
  <si>
    <t>July, august
MUY IMPORTANTE: La semana tiene que empezar por domingo y no por lunes, el orden sería este: sun, mon, tue, wed, thur, fri, sat</t>
  </si>
  <si>
    <t>M3_MyM_14a_5b</t>
  </si>
  <si>
    <t>https://drive.google.com/file/d/11375QH_aEZjHJ1OLiCyUJ9u3vYEL5N3G/view?usp=share_link</t>
  </si>
  <si>
    <t>Traducir el texto de la imagen: julho, agosto</t>
  </si>
  <si>
    <t>M3_MyM_14a_5</t>
  </si>
  <si>
    <t>https://drive.google.com/file/d/1cgy5iTn-jDkuVKTeMXvZkUvgvspOkJyv/view?usp=sharing</t>
  </si>
  <si>
    <t>Una imagen en el que se vean los meses de octubre y noviembre. Que no se vea el año.</t>
  </si>
  <si>
    <t>M3_MyM_14a_3</t>
  </si>
  <si>
    <t>https://drive.google.com/file/d/1OhcoDF1uSGguJR3wLzIYWn3QXe5LUQsr/view?usp=sharing</t>
  </si>
  <si>
    <t>M3-MyM-14a-3</t>
  </si>
  <si>
    <t>October, november
MUY IMPORTANTE: La semana tiene que empezar por domingo y no por lunes, el orden sería este: sun, mon, tue, wed, thur, fri, sat</t>
  </si>
  <si>
    <t>M3_MyM_14a_6b</t>
  </si>
  <si>
    <t>https://drive.google.com/file/d/1j2-3WcpeFbQItK2xcez9NL-R5NwruEPr/view?usp=share_link</t>
  </si>
  <si>
    <t>Traducir el texto de la imagen: outubro, novembro</t>
  </si>
  <si>
    <t>M3_MyM_14a_6</t>
  </si>
  <si>
    <t>Hay que cambiar la segunda o de Outubro en la imagen por u</t>
  </si>
  <si>
    <t>https://drive.google.com/file/d/1f4YR4PbrOLdNObw5-YxdwVjMPBS8Rqb2/view?usp=sharing</t>
  </si>
  <si>
    <t>Botella (traslación)</t>
  </si>
  <si>
    <t>M3-G-5c</t>
  </si>
  <si>
    <t>Usa de referencia las siguientes imágenes. En el fondo es hacer lo mismo, pero con el dibujo de una botella.
M5-G-2b-1</t>
  </si>
  <si>
    <t>M3_G_5c_1</t>
  </si>
  <si>
    <t>https://drive.google.com/file/d/16CRWGlnU_Rf1dxwO7nT08Rmd8LCfTs8d/view</t>
  </si>
  <si>
    <t>Usa de referencia las siguientes imágenes. En el fondo es hacer lo mismo, pero con el dibujo de una botella.
M5-G-2b-2</t>
  </si>
  <si>
    <t>M3_G_5c_2</t>
  </si>
  <si>
    <t>https://drive.google.com/file/d/1DyqXAAfMtqZ6be-_z8-QnpHROUTw4sFP/view?usp=share_link</t>
  </si>
  <si>
    <t xml:space="preserve">Usa de referencia las siguientes imágenes. En el fondo es hacer lo mismo, pero con el dibujo de una botella.
M5-G-2b-3
</t>
  </si>
  <si>
    <t>M3_G_5c_3</t>
  </si>
  <si>
    <t>https://drive.google.com/file/d/13F939zQuoZ5rlsuG_5QJTu0qWl-yaFio/view?usp=share_link</t>
  </si>
  <si>
    <t>Usa de referencia las siguientes imágenes. En el fondo es hacer lo mismo, pero con el dibujo de una botella.
M5-G-2b-4</t>
  </si>
  <si>
    <t>M3_G_5c_4</t>
  </si>
  <si>
    <t>https://drive.google.com/file/d/1Jqzae1ZrePUd2nVhnHeVo7SZvWtHshUi/view?usp=share_link</t>
  </si>
  <si>
    <t>Cobaya (traslación)</t>
  </si>
  <si>
    <t>Usa de referencia las siguientes imágenes. En el fondo es hacer lo mismo, pero con el dibujo de una cobaya.
M5-G-2b-1</t>
  </si>
  <si>
    <t>M3_G_5c_5</t>
  </si>
  <si>
    <t>https://drive.google.com/file/d/1V8bUZUWbrX_zUwHfNexxI3PCzIcq4eXu/view?usp=share_link</t>
  </si>
  <si>
    <t>Usa de referencia las siguientes imágenes. En el fondo es hacer lo mismo, pero con el dibujo de una cobaya.
M5-G-2b-2</t>
  </si>
  <si>
    <t>M3_G_5c_6</t>
  </si>
  <si>
    <t>https://drive.google.com/file/d/1Vs4QxntJmY9XxkuUqd836KMcWJ6W4dgA/view?usp=share_link</t>
  </si>
  <si>
    <t>Usa de referencia las siguientes imágenes. En el fondo es hacer lo mismo, pero con el dibujo de una cobaya.
M5-G-2b-3</t>
  </si>
  <si>
    <t>M3_G_5c_7</t>
  </si>
  <si>
    <t>https://drive.google.com/file/d/1hT7Hk-0tmRNe9xLIu-qzLLVmfv8TZAE9/view?usp=share_link</t>
  </si>
  <si>
    <t>Usa de referencia las siguientes imágenes. En el fondo es hacer lo mismo, pero con el dibujo de una cobaya.
M5-G-2b-4</t>
  </si>
  <si>
    <t>M3_G_5c_8</t>
  </si>
  <si>
    <t>https://drive.google.com/file/d/1_h5ekslLYTroGajOSWf1GxrfjmimMcmr/view?usp=share_link</t>
  </si>
  <si>
    <t>Avión (traslación)</t>
  </si>
  <si>
    <t>Usa de referencia las siguientes imágenes. En el fondo es hacer lo mismo, pero con el dibujo de un avión.
M5-G-2b-1</t>
  </si>
  <si>
    <t>M3_G_5c_9</t>
  </si>
  <si>
    <t>https://drive.google.com/file/d/1wparWDAuZEL7gcaZ8tIZQ6-89AmUJ32o/view?usp=share_link</t>
  </si>
  <si>
    <t>Usa de referencia las siguientes imágenes. En el fondo es hacer lo mismo, pero con el dibujo de un avión.
M5-G-2b-2</t>
  </si>
  <si>
    <t>M3_G_5c_10</t>
  </si>
  <si>
    <t>https://drive.google.com/file/d/1AOwFDmi2VYgFV2GpApsHu6v8ng8lcTi8/view?usp=share_link</t>
  </si>
  <si>
    <t>Usa de referencia las siguientes imágenes. En el fondo es hacer lo mismo, pero con el dibujo de un avión.
M5-G-2b-3</t>
  </si>
  <si>
    <t>M3_G_5c_11</t>
  </si>
  <si>
    <t>https://drive.google.com/file/d/1RTJhAM7VBmgqQ7kqYjp__Nkbc7TRcy4C/view?usp=share_link</t>
  </si>
  <si>
    <t>Usa de referencia las siguientes imágenes. En el fondo es hacer lo mismo, pero con el dibujo de un avión.
M5-G-2b-4</t>
  </si>
  <si>
    <t>M3_G_5c_12</t>
  </si>
  <si>
    <t>https://drive.google.com/file/d/1uve92Sf3pLSQp8hOVe2dsKYd0LsZ_cFB/view?usp=share_link</t>
  </si>
  <si>
    <t>Móvil (giro)</t>
  </si>
  <si>
    <t>M3-G-5d</t>
  </si>
  <si>
    <t>Usa de referencia las imágenes de M3-G-5c. Es hacer algo parecido, pero con un teléfono móvil.
M3-G-5d-1: Imagen de referencia</t>
  </si>
  <si>
    <t>M3_G_5d_1</t>
  </si>
  <si>
    <t>https://drive.google.com/file/d/1kKhadCYxzfBY93-N0RD1kUgs9GShI-zK/view?usp=share_link</t>
  </si>
  <si>
    <t>Usa de referencia las imágenes de M3-G-5c. Es hacer algo parecido, pero con un teléfono móvil.
M3-G-5d-2: la misma, pero girada (el ángulo que prefieras, pero que sea perceptible y no 180º)</t>
  </si>
  <si>
    <t>M3_G_5d_2</t>
  </si>
  <si>
    <t>https://drive.google.com/file/d/1-UYPbUKp5ZavYe6UYAx1Muo6Hi_BBt8Q/view?usp=share_link</t>
  </si>
  <si>
    <t>Usa de referencia las imágenes de M3-G-5c. Es hacer algo parecido, pero con un teléfono móvil.
M3-G-5d-3: la misma, pero girada (cualquier otro ángulo, menos 180)</t>
  </si>
  <si>
    <t>M3_G_5d_3</t>
  </si>
  <si>
    <t>https://drive.google.com/file/d/1yRa-GcuMoDUVbOBXZQ-KrhHNLaOgb6GX/view?usp=share_link</t>
  </si>
  <si>
    <t>Usa de referencia las imágenes de M3-G-5c. Es hacer algo parecido, pero con un teléfono móvil.
M3-G-5d-4: la misma, pero girada (cualquier otro ángulo, menos 180)</t>
  </si>
  <si>
    <t>M3_G_5d_4</t>
  </si>
  <si>
    <t>https://drive.google.com/file/d/1MeA56RzRFv6p4FkkI-eM1luH3zojmhTE/view?usp=share_link</t>
  </si>
  <si>
    <t>Usa de referencia las imágenes de M3-G-5c. Es hacer algo parecido, pero con un teléfono móvil.
M3-G-5d-5: la misma, pero desplazada horizontalmente</t>
  </si>
  <si>
    <t>M3_G_5d_5</t>
  </si>
  <si>
    <t>https://drive.google.com/file/d/1WQYhlS2kdGW6K84xSuHfubU3BBhyuoUu/view?usp=share_link</t>
  </si>
  <si>
    <t>Usa de referencia las imágenes de M3-G-5c. Es hacer algo parecido, pero con un teléfono móvil.
M3-G-5d-6: la misma, pero desplazada verticalmente</t>
  </si>
  <si>
    <t>M3_G_5d_6</t>
  </si>
  <si>
    <t>https://drive.google.com/file/d/10ollTI1w1gcS9DJyalz3qwSpac4iMjcq/view?usp=share_link</t>
  </si>
  <si>
    <t>Violín (giro)</t>
  </si>
  <si>
    <t>Usa de referencia las imágenes de M3-G-5c. Es hacer algo parecido, pero con un violín.
M3-G-5d-7: Imagen de referencia</t>
  </si>
  <si>
    <t>M3_G_5d_7</t>
  </si>
  <si>
    <t>https://drive.google.com/file/d/1d4z8k7w8xoU1Xq-0mYIsGkPN-_jqEstx/view?usp=share_link</t>
  </si>
  <si>
    <t>Usa de referencia las imágenes de M3-G-5c. Es hacer algo parecido, pero con un violín.
M3-G-5d-8: la misma, pero girada (el ángulo que prefieras, pero que sea perceptible y no 180º)</t>
  </si>
  <si>
    <t>M3_G_5d_8</t>
  </si>
  <si>
    <t>https://drive.google.com/file/d/1cbcQuRl2rU2syY8ck0G9xAQlsAK3VSdk/view?usp=share_link</t>
  </si>
  <si>
    <t>Usa de referencia las imágenes de M3-G-5c. Es hacer algo parecido, pero con un violín.
M3-G-5d-9: la misma, pero girada (cualquier otro ángulo, menos 180)</t>
  </si>
  <si>
    <t>M3_G_5d_9</t>
  </si>
  <si>
    <t>https://drive.google.com/file/d/1E9U2vD5870xjZsdtXgNKwef7rGb6bxSx/view?usp=share_link</t>
  </si>
  <si>
    <t>Usa de referencia las imágenes de M3-G-5c. Es hacer algo parecido, pero con un violín.
M3-G-5d-10: la misma, pero girada (cualquier otro ángulo, menos 180)</t>
  </si>
  <si>
    <t>M3_G_5d_10</t>
  </si>
  <si>
    <t>https://drive.google.com/file/d/1vxB_neqmvyf9XYll9pbZxA4cizFaM7qa/view?usp=share_link</t>
  </si>
  <si>
    <t>Usa de referencia las imágenes de M3-G-5c. Es hacer algo parecido, pero con un violín.
M3-G-5d-11: la misma, pero desplazada horizontalmente</t>
  </si>
  <si>
    <t>M3_G_5d_11</t>
  </si>
  <si>
    <t>https://drive.google.com/file/d/1RjD8JCtSBb7Lv81_N0gh9X33GZEQFKvt/view?usp=share_link</t>
  </si>
  <si>
    <t>Usa de referencia las imágenes de M3-G-5c. Es hacer algo parecido, pero con un violín.
M3-G-5d-12: la misma, pero desplazada verticalmente</t>
  </si>
  <si>
    <t>M3_G_5d_12</t>
  </si>
  <si>
    <t>https://drive.google.com/file/d/1yJGp9bKUK0gVPnZV1Msdv_wXy5Qks7KD/view?usp=share_link</t>
  </si>
  <si>
    <t>Vaca (giro)</t>
  </si>
  <si>
    <t>Usa de referencia las imágenes de M3-G-5c. Es hacer algo parecido, pero con una vaca.
M3-G-5d-13: Imagen de referencia</t>
  </si>
  <si>
    <t>M3_G_5d_13</t>
  </si>
  <si>
    <t>https://drive.google.com/file/d/1pElq-Tv9C_du_W2-meHT_8dm8Pua05s0/view?usp=share_link</t>
  </si>
  <si>
    <t>Usa de referencia las imágenes de M3-G-5c. Es hacer algo parecido, pero con una vaca.
M3-G-5d-14: la misma, pero girada (el ángulo que prefieras, pero que sea perceptible y no 180º)</t>
  </si>
  <si>
    <t>M3_G_5d_14</t>
  </si>
  <si>
    <t>https://drive.google.com/file/d/15gw9-a5c0eKKtJ2OqXVO_UFsNXqjk1YE/view?usp=share_link</t>
  </si>
  <si>
    <t>Usa de referencia las imágenes de M3-G-5c. Es hacer algo parecido, pero con una vaca.
M3-G-5d-15: la misma, pero girada (cualquier otro ángulo, menos 180)</t>
  </si>
  <si>
    <t>M3_G_5d_15</t>
  </si>
  <si>
    <t>https://drive.google.com/file/d/1LvkYnntVMQVS9yLZCSNKFX0mT8xZImX0/view?usp=share_link</t>
  </si>
  <si>
    <t>Usa de referencia las imágenes de M3-G-5c. Es hacer algo parecido, pero con una vaca.
M3-G-5d-16: la misma, pero girada (cualquier otro ángulo, menos 180)</t>
  </si>
  <si>
    <t>M3_G_5d_16</t>
  </si>
  <si>
    <t>https://drive.google.com/file/d/1gqpTJd0AZoHNYF2ls3UxVextCdl0kNKY/view?usp=share_link</t>
  </si>
  <si>
    <t>Usa de referencia las imágenes de M3-G-5c. Es hacer algo parecido, pero con una vaca.
M3-G-5d-17: la misma, pero desplazada horizontalmente</t>
  </si>
  <si>
    <t>M3_G_5d_17</t>
  </si>
  <si>
    <t>https://drive.google.com/file/d/1RHbgIU9HNUi7-mAqza6NiuaES5iCD6G4/view?usp=share_link</t>
  </si>
  <si>
    <t>Usa de referencia las imágenes de M3-G-5c. Es hacer algo parecido, pero con una vaca.
M3-G-5d-18: la misma, pero desplazada verticalmente</t>
  </si>
  <si>
    <t>M3_G_5d_18</t>
  </si>
  <si>
    <t>https://drive.google.com/file/d/1IogP4AMjem9-xT6D8tc1V4WuCnBNlkJu/view?usp=share_link</t>
  </si>
  <si>
    <t>Figura hecha de rectas y curvas</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</si>
  <si>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https://drive.google.com/file/d/1LIjuW14difVig4cRnrke5dTENRUovuTM/view?usp=sharing</t>
    </r>
  </si>
  <si>
    <t>M3_G_14a_1</t>
  </si>
  <si>
    <t>https://drive.google.com/file/d/1buLdIsKRxyDqpb0RS5xV2zOV9vHG61Kg/view?usp=sharing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</si>
  <si>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https://drive.google.com/file/d/1suS54sDSXodA2qTKQ16D5tWAcXtAoGvt/view?usp=sharing</t>
    </r>
  </si>
  <si>
    <t>M3_G_14a_2</t>
  </si>
  <si>
    <r>
      <rPr>
        <rFont val="Calibri"/>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https://drive.google.com/file/d/1WSUPh7wUdC-rzRM4UBqt7dhsUyLz8npD/view?usp=sharing</t>
    </r>
  </si>
  <si>
    <t>https://drive.google.com/file/d/1SfloDNarNZ_UomYDWChGG18RdBj-Fpks/view?usp=sharing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</si>
  <si>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https://drive.google.com/file/d/1wCK-mo-QdKZ7GlVi2CsySu7vvk-4U2ZH/view?usp=sharing</t>
    </r>
  </si>
  <si>
    <t>M3_G_14a_3</t>
  </si>
  <si>
    <r>
      <rPr>
        <rFont val="Calibri"/>
        <color rgb="FF000000"/>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https://drive.google.com/file/d/1vfWPD0agHAYU2w5ZihbRheoc8Zn2ofp6/view?usp=sharing</t>
    </r>
  </si>
  <si>
    <t>https://drive.google.com/file/d/11YwAL9zKXkVtrsPSNVDIXnULXqokeylh/view?usp=sharing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</si>
  <si>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https://drive.google.com/file/d/1l4BoKzf-_3YrBTew5Vp_D7AMs5bCz5TF/view?usp=sharing</t>
    </r>
  </si>
  <si>
    <t>M3_G_14a_4</t>
  </si>
  <si>
    <t>https://drive.google.com/file/d/1S8ftRfA4CjXc0guC0forD5UZ86WFTOk4/view?usp=sharing</t>
  </si>
  <si>
    <t>Prisma cuadrangular</t>
  </si>
  <si>
    <t>Puede ser el mismo que M3-G-12a-5</t>
  </si>
  <si>
    <t>La imagen del prisma, pero destacando un vértice y una arista (con un color diferente). Una línea negra sale del vértice (tocando el vértice) y llega hasta un texto que diga "vértice". Lo mismo con la arista. Lo suyo sería que el vértice y la arista no se toquen dentro del prisma.</t>
  </si>
  <si>
    <t>M3_G_12a_8</t>
  </si>
  <si>
    <r>
      <rPr>
        <rFont val="Calibri"/>
        <sz val="12.0"/>
      </rPr>
      <t xml:space="preserve">Hay que renderizar el texto y quizá a la línea de la arista más grosor o usar otro color que resalte más: </t>
    </r>
    <r>
      <rPr>
        <rFont val="Calibri"/>
        <color rgb="FF1155CC"/>
        <sz val="12.0"/>
        <u/>
      </rPr>
      <t>https://gyazo.com/295d8e0021252050f5549ec90cd4023a</t>
    </r>
  </si>
  <si>
    <t>https://drive.google.com/file/d/1EdHFtt7m51UgESUOgUVWeIA7aSQpPD70/view?usp=sharing</t>
  </si>
  <si>
    <t>M3-G-12a-8</t>
  </si>
  <si>
    <t>Traducir el texto de arista por "aresta"</t>
  </si>
  <si>
    <t>M3_G_12a_8a</t>
  </si>
  <si>
    <t>https://drive.google.com/file/d/1WESbHM60Qxge5RAg7O4CRfZ7gfVmyuMi/view?usp=sharing</t>
  </si>
  <si>
    <t>La misma imagen que M3-G-12a-8 pero con las palabras en inglés:
-Vértice &gt; Vertex
-Arista &gt; Edge</t>
  </si>
  <si>
    <t>M3_G_12a_8b</t>
  </si>
  <si>
    <t>https://drive.google.com/file/d/1GQWCNGwY45yH-XxvCOVVjlbVvZMQhO6b/view?usp=share_link</t>
  </si>
  <si>
    <t>Prisma triangular</t>
  </si>
  <si>
    <t>Puede ser el mismo que M3-G-12a-4</t>
  </si>
  <si>
    <t>La imagen del prisma triangular, pero destacando un vértice y una arista (con un color diferente). Una línea negra sale del vértice (tocando el vértice) y llega hasta un texto que diga "vértice". Lo mismo con la arista. Lo suyo sería que el vértice y la arista no se toquen dentro del prisma.</t>
  </si>
  <si>
    <t>M3_G_12a_7</t>
  </si>
  <si>
    <t xml:space="preserve">Había un lío entre prisma y pirámide, tiene que ser el prisma triangular, el M3-G-12a-4. </t>
  </si>
  <si>
    <t>https://drive.google.com/file/d/1ghE1KdndoPWV88hCiQSlrCvXwNd99Udh/view?usp=sharing</t>
  </si>
  <si>
    <t>M3-G-12a-7</t>
  </si>
  <si>
    <t>M3_G_12a_7a</t>
  </si>
  <si>
    <t>https://drive.google.com/file/d/1pQ08gl23Sz7Hfcy_n9z-WHizqrX_tKBX/view?usp=sharing</t>
  </si>
  <si>
    <t>La misma imagen que M3-G-12a-7 pero con las palabras en inglés:
-Vértice &gt; Vertex
-Arista &gt; Edge</t>
  </si>
  <si>
    <t>M3_G_12a_7b</t>
  </si>
  <si>
    <t>https://drive.google.com/file/d/1cGi4BXlcWYwjnHf5eKI0sFB3mFu2Zkgo/view?usp=share_link</t>
  </si>
  <si>
    <t>Pirámide triangular</t>
  </si>
  <si>
    <t>Mismo que M3-G-12a-1</t>
  </si>
  <si>
    <t>La imagen de la pirámide triangular,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</si>
  <si>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M3_G_12a_9</t>
  </si>
  <si>
    <t>https://drive.google.com/file/d/1kjmQV7CyCl4aYBM0prQj91Wueh_FLGgy/view?usp=sharing</t>
  </si>
  <si>
    <t>M3-G-12a-9</t>
  </si>
  <si>
    <t>M3_G_12a_9a</t>
  </si>
  <si>
    <t>https://drive.google.com/file/d/1Xc_HTRkmDyTjwng4Nu3V_4XnJZdiyA1O/view?usp=sharing</t>
  </si>
  <si>
    <t>La misma imagen que M3-G-12a-9 pero con las palabras en inglés:
-Vértice &gt; Vertex
-Arista &gt; Edge</t>
  </si>
  <si>
    <t>M3_G_12a_9b</t>
  </si>
  <si>
    <t>https://drive.google.com/file/d/1qFAsUgddfjPZB0dj3X735072l5JUcFG7/view?usp=share_link</t>
  </si>
  <si>
    <t>Pirámide cuadrangular</t>
  </si>
  <si>
    <t>Mismo que M3-G-12a-2</t>
  </si>
  <si>
    <t>La imagen de la pirámide cuadrangular,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</si>
  <si>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M3_G_12a_10</t>
  </si>
  <si>
    <t>https://drive.google.com/file/d/1Psa5adT9kbCEefCbELIPEI7cO9-Lf17I/view?usp=sharing</t>
  </si>
  <si>
    <t>M3-G-12a-10</t>
  </si>
  <si>
    <t>M3_G_12a_10a</t>
  </si>
  <si>
    <t>https://drive.google.com/file/d/1ec1sXWFZ-wH3JU0zyeUPbmVh1QOSIbv8/view?usp=sharing</t>
  </si>
  <si>
    <t>La misma imagen que M3-G-12a-10 pero con las palabras en inglés:
-Vértice &gt; Vertex
-Arista &gt; Edge</t>
  </si>
  <si>
    <t>M3_G_12a_10b</t>
  </si>
  <si>
    <t>https://drive.google.com/file/d/1jxPt0MxgFoUf3b0NhZU6P7bUXIZRWVA6/view?usp=share_link</t>
  </si>
  <si>
    <t>Tres imágenes iguales, pero de diferentes tamaños de un hexágono. (sobre una malla rectangular)
- Grande (el doble de grande)</t>
  </si>
  <si>
    <t>M3_G_15a_1</t>
  </si>
  <si>
    <t>El hexágono pequeño debe ocupar 6 cuadrados de altura. Recuerda situarlo en la línea.</t>
  </si>
  <si>
    <t>https://drive.google.com/file/d/1BccvlFbmz0sSYMmJDEl3LXOy4eu0gHDy/view?usp=share_link</t>
  </si>
  <si>
    <t>Tres imágenes iguales, pero de diferentes tamaños de un hexágono. (sobre una malla rectangular)
- Mediano</t>
  </si>
  <si>
    <t>M3_G_15a_2</t>
  </si>
  <si>
    <t>https://drive.google.com/file/d/1cuGk-ecpVw7nY4GTfA2T2FWdrUgDQQ6q/view?usp=share_link</t>
  </si>
  <si>
    <t>Tres imágenes iguales, pero de diferentes tamaños de un hexágono. (sobre una malla rectangular)
- Pequeño (la mitad de grande)</t>
  </si>
  <si>
    <t>M3_G_15a_3</t>
  </si>
  <si>
    <t>https://drive.google.com/file/d/1D3ChFQxxwfDKH0vIefZMiyYEwueevzLv/view?usp=share_link</t>
  </si>
  <si>
    <t>Casita</t>
  </si>
  <si>
    <t>Tres imágenes iguales, pero de diferentes tamaños de una casa. (sobre una malla rectangular)
- Grande (el doble de grande)</t>
  </si>
  <si>
    <t>M3_G_15a_4</t>
  </si>
  <si>
    <t>Puede ser que la casa pequeña tenga un fondo más grande que el resto?</t>
  </si>
  <si>
    <t>https://drive.google.com/file/d/19gxJNAWSudjLWWs6VXyLSspKwcFvZIco/view?usp=share_link</t>
  </si>
  <si>
    <t>Tres imágenes iguales, pero de diferentes tamaños de una casa. (sobre una malla rectangular)
- Mediano</t>
  </si>
  <si>
    <t>M3_G_15a_5</t>
  </si>
  <si>
    <t>https://drive.google.com/file/d/105R245zP7uXRc0dZ1o2WZz3gQdO9mpw9/view?usp=share_link</t>
  </si>
  <si>
    <t>Tres imágenes iguales, pero de diferentes tamaños de una casa. (sobre una malla rectangular)
- Pequeño (la mitad de grande)</t>
  </si>
  <si>
    <t>M3_G_15a_6</t>
  </si>
  <si>
    <t>https://drive.google.com/file/d/1q1FkNvDL85DyV2dciaQH2TFRa3rIqnsa/view?usp=share_link</t>
  </si>
  <si>
    <t>Estrella de 5 puntas</t>
  </si>
  <si>
    <t>Tres imágenes iguales, pero de diferentes tamaños de una estrella de cinco puntas. (sobre una malla rectangular)
- Grande (el doble de grande)</t>
  </si>
  <si>
    <t>M3_G_15a_7</t>
  </si>
  <si>
    <t>https://drive.google.com/file/d/1of2P-tcmOHGaRrm2a2hpeNKHdUc9QKdD/view?usp=share_link</t>
  </si>
  <si>
    <t>Tres imágenes iguales, pero de diferentes tamaños de una estrella de cinco puntas. (sobre una malla rectangular)
- Mediano</t>
  </si>
  <si>
    <t>M3_G_15a_8</t>
  </si>
  <si>
    <t>https://drive.google.com/file/d/1E_jFNlJvWvU4Wh4y15Oxuxl08ATQl5_z/view?usp=share_link</t>
  </si>
  <si>
    <t>Tres imágenes iguales, pero de diferentes tamaños de una estrella de cinco puntas. (sobre una malla rectangular)
- Pequeño (la mitad de grande)</t>
  </si>
  <si>
    <t>M3_G_15a_9</t>
  </si>
  <si>
    <t>https://drive.google.com/file/d/1696-ElNc_0jUfCqsqmoAA-LD1yQRIUDm/view?usp=share_link</t>
  </si>
  <si>
    <t>Medidas de capacidad
Scaff</t>
  </si>
  <si>
    <t>M5-MyM-3c-1</t>
  </si>
  <si>
    <t>Reutilizar las imágenes pero dándoles la url de 3º.</t>
  </si>
  <si>
    <t>M3_MyM_5c_1</t>
  </si>
  <si>
    <t>https://drive.google.com/file/d/15HSmlV8WNDLwj5h39crEYtRHuanOjyoH/view?usp=share_link</t>
  </si>
  <si>
    <t>M5-MyM-3c-2</t>
  </si>
  <si>
    <t>M3_MyM_5c_2</t>
  </si>
  <si>
    <t>https://drive.google.com/file/d/1SCu8qxIn6YOAkZI_aAnFC_Rl1GlwO_ra/view?usp=share_link</t>
  </si>
  <si>
    <t>M5-MyM-3c-3</t>
  </si>
  <si>
    <t>M3_MyM_5c_3</t>
  </si>
  <si>
    <t>https://drive.google.com/file/d/1zrqWTq3yc2vb7_4hFc8h4GLeUz9WE7E3/view?usp=share_link</t>
  </si>
  <si>
    <t>Mesa</t>
  </si>
  <si>
    <t>M3_MyM_9a_1</t>
  </si>
  <si>
    <r>
      <rPr>
        <rFont val="Calibri"/>
        <sz val="12.0"/>
      </rPr>
      <t xml:space="preserve">He puesto todos los lienzos iguales.
-----
¿Puedes revisar los lienzos de todo M3-MyM-9a? No son iguales en todos: </t>
    </r>
    <r>
      <rPr>
        <rFont val="Calibri"/>
        <color rgb="FF1155CC"/>
        <sz val="12.0"/>
        <u/>
      </rPr>
      <t>https://gyazo.com/f5302115268e563273c18b49ffb95674</t>
    </r>
    <r>
      <rPr>
        <rFont val="Calibri"/>
        <sz val="12.0"/>
      </rPr>
      <t xml:space="preserve"> </t>
    </r>
  </si>
  <si>
    <t>https://drive.google.com/file/d/1uj1DvItnXioULQpWtC4OJdNTHhhLHs5P/view?usp=sharing</t>
  </si>
  <si>
    <t>Tiburón</t>
  </si>
  <si>
    <t>M3_MyM_9a_2</t>
  </si>
  <si>
    <t>https://drive.google.com/file/d/1uiIT97BJekPF7Kw1omsQwaBChqnQsTHX/view?usp=sharing</t>
  </si>
  <si>
    <t>Coche</t>
  </si>
  <si>
    <t>M3_MyM_9a_3</t>
  </si>
  <si>
    <t>Pondría el mismo sentido de orientación a este grupo de imágenes, o mirando a la izkda o derecha (tiburón, coche)</t>
  </si>
  <si>
    <t>https://drive.google.com/file/d/1IZvq7QTwtt_3ER86yH-61vnl_DuUFUC_/view?usp=sharing</t>
  </si>
  <si>
    <t>Televisor</t>
  </si>
  <si>
    <t>M3_MyM_9a_4</t>
  </si>
  <si>
    <t>https://drive.google.com/file/d/1cGI59z16UeS_kanhuyeGauy_EOsMzSK8/view?usp=sharing</t>
  </si>
  <si>
    <t>Móvil</t>
  </si>
  <si>
    <t>M3_MyM_9a_5</t>
  </si>
  <si>
    <t>https://drive.google.com/file/d/1QMKmytgF6-ncSVnIpIi70ffDa1FkWOKg/view?usp=sharing</t>
  </si>
  <si>
    <t>Manzana</t>
  </si>
  <si>
    <t>M3_MyM_9a_6</t>
  </si>
  <si>
    <t>https://drive.google.com/file/d/1bSy52BM7F-fJsL0SXo4RtlNeJVtSAwla/view?usp=sharing</t>
  </si>
  <si>
    <t>Lápiz</t>
  </si>
  <si>
    <t>M3_MyM_9a_7</t>
  </si>
  <si>
    <t>https://drive.google.com/file/d/1lxp4jxexVmXS9bEkrSRcfHW_h8-fB8Yb/view?usp=sharing</t>
  </si>
  <si>
    <t>Gominolas</t>
  </si>
  <si>
    <t>M3_MyM_9a_8</t>
  </si>
  <si>
    <t>Perdona, podrías poner los caramelos en una bolsa (la actividad habla de bolsa de caramelos).</t>
  </si>
  <si>
    <t>https://drive.google.com/file/d/1zCvpn2f_UkVB2qfCsDLmA1DRy9I1_kq1/view?usp=sharing</t>
  </si>
  <si>
    <t>Monedas y billetes</t>
  </si>
  <si>
    <t>Moneda de 1 cent</t>
  </si>
  <si>
    <t>M3_MyM_16a_1</t>
  </si>
  <si>
    <r>
      <rPr>
        <rFont val="Calibri"/>
        <color rgb="FF1155CC"/>
        <sz val="12.0"/>
        <u/>
      </rPr>
      <t xml:space="preserve">https://www.bde.es/bde/es/areas/billemone/Publico_general/Billetes_de_euro/normas/Normas_de_reproduccion.html
</t>
    </r>
    <r>
      <rPr>
        <rFont val="Calibri"/>
        <sz val="12.0"/>
      </rPr>
      <t xml:space="preserve">En el link está el drive en pngs.
-------
Mejor en jpg/png todo. Que el borde del lienzo llegue hasta la imagen. El fondo tiene que ser transparente hasta el borde de la imagen, para no pillarnos los dedos. ¿Hay alguna base de datos desde donde se puedan usar estas imágenes en buena calidad? (Por no cogerla de algún blog regulero). El tamaño debería ser relativamente pequeño, no las vamos a usar muy grandes.
</t>
    </r>
    <r>
      <rPr>
        <rFont val="Calibri"/>
        <color rgb="FF1155CC"/>
        <sz val="12.0"/>
        <u/>
      </rPr>
      <t>https://www.ecb.europa.eu/euro/coins/common/html/index.en.html</t>
    </r>
    <r>
      <rPr>
        <rFont val="Calibri"/>
        <sz val="12.0"/>
      </rPr>
      <t xml:space="preserve">
Para los billetes parece que ponen problemas en esta web en dar escaneados... No sé, parece que es legal usar la imagen de un billete en un libro de texto. No sé si tendríamos que escanearlo, o modificar una imagen escaneada (borrar número de serie o cosas así). ¿Preguntar a un abogado? O leerse el artículo sobre usos legítimos de esa web...
------
Necesitamos que el borde de la imagen llegue hasta casi casi la imagen, no que haya tanto vacío alrededor. Deja solo 3 pixeles por lado en todas las monedas.
https://drive.google.com/file/d/1B-mQ0-mh8grjQB-W-X9oagroHdD6AX4H/view?usp=sharing
Los billetes va a haber que rehacerlos. Voy consultando con Isa el tema legal, de momento no has nada con ellos.</t>
    </r>
  </si>
  <si>
    <t>https://drive.google.com/file/d/1yJV3kTigyY8DXXwqaRwPbE3rkJX4XT0O/view?usp=share_link</t>
  </si>
  <si>
    <t>Moneda de 2 cent</t>
  </si>
  <si>
    <t>M3_MyM_16a_2</t>
  </si>
  <si>
    <t>https://drive.google.com/file/d/1DCWeBH_wFhgsL5E9FAjvbMKfLo3zvEDG/view?usp=share_link</t>
  </si>
  <si>
    <t>Moneda de 5 cent</t>
  </si>
  <si>
    <t>M3_MyM_16a_3</t>
  </si>
  <si>
    <t>https://drive.google.com/file/d/1kvnur-gqYKNFEsJfAWXnbZppDaqw82L9/view?usp=share_link</t>
  </si>
  <si>
    <t>Moneda de 10 cent</t>
  </si>
  <si>
    <t>M3_MyM_16a_4</t>
  </si>
  <si>
    <t>https://drive.google.com/file/d/1qvYOfR-r8nXA1DTagUJQ9D_1d1yawY_S/view?usp=share_link</t>
  </si>
  <si>
    <t>Moneda de 20 cent</t>
  </si>
  <si>
    <t>M3_MyM_16a_5</t>
  </si>
  <si>
    <t>https://drive.google.com/file/d/1fCc_Pkb1EUK4nm2uBT4iw2wMkuURDIF1/view?usp=share_link</t>
  </si>
  <si>
    <t>Moneda de 50 cent</t>
  </si>
  <si>
    <t>M3_MyM_16a_6</t>
  </si>
  <si>
    <t>https://drive.google.com/file/d/1odd6CfqBj27MkY1gRtstMINuYwVzxCHi/view?usp=share_link</t>
  </si>
  <si>
    <t>Billete de 5 €</t>
  </si>
  <si>
    <t>M3_MyM_16a_7</t>
  </si>
  <si>
    <t>Las imágenes pesan 250 KB. Es excesivo teniendo en cuenta el tamaño al que las usamos. Hay que buscar cómo se baja a una décima parte.</t>
  </si>
  <si>
    <t>https://drive.google.com/file/d/14m6CBw0O_6abh-4cTg0i-LFNzD3KWllN/view?usp=share_link</t>
  </si>
  <si>
    <t>Billete de 10 €</t>
  </si>
  <si>
    <t>M3_MyM_16a_8</t>
  </si>
  <si>
    <t>https://drive.google.com/file/d/1_gA_XXps75K-UCc2MLtWbbOGPfMo4bKz/view?usp=share_link</t>
  </si>
  <si>
    <t>Billete de 20 €</t>
  </si>
  <si>
    <t>M3_MyM_16a_9</t>
  </si>
  <si>
    <t>https://drive.google.com/file/d/1AunXyygMDgpg9EiLJCT48l-e4L9PNUbP/view?usp=share_link</t>
  </si>
  <si>
    <t>Billete de 50 €</t>
  </si>
  <si>
    <t>M3_MyM_16a_10b</t>
  </si>
  <si>
    <t>https://drive.google.com/file/d/1Yj7ye9-WdbRGurdEdN2vkvTe4t6mdfTK/view?usp=share_link</t>
  </si>
  <si>
    <t>Billete de 100 €</t>
  </si>
  <si>
    <t>M3_MyM_16a_11b</t>
  </si>
  <si>
    <t>https://drive.google.com/file/d/1XKg7_ch7kZPJxro1MHnGfKVfCHye8Cxo/view?usp=share_link</t>
  </si>
  <si>
    <t>Billete de 200 €</t>
  </si>
  <si>
    <t>M3_MyM_16a_12b</t>
  </si>
  <si>
    <t>https://drive.google.com/file/d/1THeRcOVI6eQSEFCLEGlMNHWjy_BmcSsv/view?usp=share_link</t>
  </si>
  <si>
    <t>M3_MyM_16a_10a</t>
  </si>
  <si>
    <t>https://drive.google.com/file/d/1X56DS4RAupxqyOpeEpS0F8OU8GNM8VJZ/view?usp=share_link</t>
  </si>
  <si>
    <t>M3_MyM_16a_10</t>
  </si>
  <si>
    <t>https://drive.google.com/file/d/1qeb1rZNtSTGmuJn3r_K2l8HZobH7Iqk5/view?usp=share_link</t>
  </si>
  <si>
    <t>Moneda de 25 cent</t>
  </si>
  <si>
    <t>M3_MyM_16a_11</t>
  </si>
  <si>
    <t>https://drive.google.com/file/d/1t_46OD0jSkI4G16vb3FE1rtRKaUaN4-H/view?usp=share_link</t>
  </si>
  <si>
    <t>M3_MyM_16a_12</t>
  </si>
  <si>
    <t>https://drive.google.com/file/d/1wiQ83UBEw9mJRs4c62Plvcie37vhPph3/view?usp=share_link</t>
  </si>
  <si>
    <t>Moneda de R$ 1</t>
  </si>
  <si>
    <t>M3_MyM_16a_13</t>
  </si>
  <si>
    <t>https://drive.google.com/file/d/12hRK45VeK8IKl-b2zu11NiGyvMSOx6dQ/view?usp=share_link</t>
  </si>
  <si>
    <t>Billete de R$ 2</t>
  </si>
  <si>
    <t>M3_MyM_16a_14</t>
  </si>
  <si>
    <t>https://drive.google.com/file/d/1xBmKt81_QJkQoXQxj2pft-pYugdQ1ncR/view?usp=share_link</t>
  </si>
  <si>
    <t xml:space="preserve">Billete de R$ 5 </t>
  </si>
  <si>
    <t>M3_MyM_16a_15</t>
  </si>
  <si>
    <t>https://drive.google.com/file/d/1SEvZXniZYngsvCQMoR1161KaKzDtarD_/view?usp=share_link</t>
  </si>
  <si>
    <t>Billete de R$ 10</t>
  </si>
  <si>
    <t>M3_MyM_16a_16</t>
  </si>
  <si>
    <t>https://drive.google.com/file/d/1-VBb56bdmiQjWoDO0KjIAeUpzUY92bvn/view?usp=share_link</t>
  </si>
  <si>
    <t>Billete de R$ 20</t>
  </si>
  <si>
    <t>M3_MyM_16a_17</t>
  </si>
  <si>
    <t>https://drive.google.com/file/d/1bGOyV5vVB82VD7Ik13YmxJza0ugBGyJ-/view?usp=share_link</t>
  </si>
  <si>
    <t>Recuperar las monedas de centavos estadounidenses de 1º o 2º
Moneda de 1 cent
Moneda de 5 cent
Moneda de 10 cent
Moneda de 25 cent
Moneda de 50 cent</t>
  </si>
  <si>
    <t>M3_MyM_16a_18
M3_MyM_16a_19
M3_MyM_16a_20
M3_MyM_16a_21
M3_MyM_16a_22</t>
  </si>
  <si>
    <t>https://drive.google.com/drive/folders/1TVJIe8thX3Kg6zzJDffC3NVE0LxNFN4P?usp=share_link</t>
  </si>
  <si>
    <t>Rectángulos pegados</t>
  </si>
  <si>
    <t>https://drive.google.com/file/d/1aTmPAJ_OI9r1hmRWtF8X_y3G2VUjw1y9/view?usp=sharing</t>
  </si>
  <si>
    <t>M3_MyM_13c_1</t>
  </si>
  <si>
    <t>https://drive.google.com/file/d/1_VvggmPM8H5k-u9z0_p96OEPcYEjmW7p/view?usp=sharing</t>
  </si>
  <si>
    <t>https://drive.google.com/file/d/1ZD1qa0pNzp6AqjZ-s9SQyxEJnBz7NMX-/view?usp=sharing</t>
  </si>
  <si>
    <t>M3_MyM_13c_3</t>
  </si>
  <si>
    <t>https://drive.google.com/file/d/17clOkeAj3Us0BmXrO5Sg9gmPullBGzPn/view?usp=sharing</t>
  </si>
  <si>
    <t>https://drive.google.com/file/d/1Jj8C9WS2uvyI5MVsVV9X89pW_1oPC171/view?usp=sharing</t>
  </si>
  <si>
    <t>M3_MyM_13c_2</t>
  </si>
  <si>
    <t>https://drive.google.com/file/d/1q6x81zEdfgeHP80olTL2gzZ2YwehyTiG/view?usp=sharing</t>
  </si>
  <si>
    <t>Figuras de cuadraditos</t>
  </si>
  <si>
    <r>
      <rPr>
        <rFont val="Calibri"/>
        <sz val="12.0"/>
      </rPr>
      <t xml:space="preserve">Una figura de 9 cuadraditos. Coloréalos del mismo color todos. </t>
    </r>
    <r>
      <rPr>
        <rFont val="Calibri"/>
        <color rgb="FF1155CC"/>
        <sz val="12.0"/>
        <u/>
      </rPr>
      <t>https://gyazo.com/2dcf613e11d40c74d0d2d7c86f9a4331</t>
    </r>
  </si>
  <si>
    <t>M3_MyM_13a_1</t>
  </si>
  <si>
    <t>https://drive.google.com/file/d/1m1dXNHF-01cyO3fjSaT-hZeGNJqEVcHv/view?usp=sharing</t>
  </si>
  <si>
    <r>
      <rPr>
        <rFont val="Calibri"/>
        <sz val="12.0"/>
      </rPr>
      <t xml:space="preserve">Una figura de 4 cuadraditos. Coloréalos del mismo color todos. </t>
    </r>
    <r>
      <rPr>
        <rFont val="Calibri"/>
        <color rgb="FF1155CC"/>
        <sz val="12.0"/>
        <u/>
      </rPr>
      <t>https://gyazo.com/c5ececbd86f48bb1a6cd3b97ee5fe4b0</t>
    </r>
  </si>
  <si>
    <t>M3_MyM_13a_2</t>
  </si>
  <si>
    <t>https://drive.google.com/file/d/1PunYsIVbS9gwz4gEYBpUt03TcQFK96vp/view?usp=sharing</t>
  </si>
  <si>
    <r>
      <rPr>
        <rFont val="Calibri"/>
        <sz val="12.0"/>
      </rPr>
      <t xml:space="preserve">Una figura de 20 cuadraditos. Coloréalos del mismo color todos. </t>
    </r>
    <r>
      <rPr>
        <rFont val="Calibri"/>
        <color rgb="FF1155CC"/>
        <sz val="12.0"/>
        <u/>
      </rPr>
      <t>https://gyazo.com/862fba0a35f95eecdc578efd19759e61</t>
    </r>
  </si>
  <si>
    <t>M3_MyM_13a_3</t>
  </si>
  <si>
    <t>https://drive.google.com/file/d/1Eoq9oHVg1EJIEujeHEYmdC0-TJuyvVV9/view?usp=sharing</t>
  </si>
  <si>
    <r>
      <rPr>
        <rFont val="Calibri, Arial"/>
        <sz val="12.0"/>
      </rPr>
      <t xml:space="preserve">Una figura de 9 cuadraditos. Coloréalos del mismo color todos. </t>
    </r>
    <r>
      <rPr>
        <rFont val="Calibri, Arial"/>
        <color rgb="FF1155CC"/>
        <sz val="12.0"/>
        <u/>
      </rPr>
      <t>https://gyazo.com/e5bf145a0fbbce8ad07fb82a60ae1ac3</t>
    </r>
  </si>
  <si>
    <t>M3_MyM_13a_4</t>
  </si>
  <si>
    <t>https://drive.google.com/file/d/18DTPi1zQy2VJ9aYNRQ_D81-Cv2Oc2dmJ/view?usp=sharing</t>
  </si>
  <si>
    <r>
      <rPr>
        <rFont val="Calibri, Arial"/>
        <sz val="12.0"/>
      </rPr>
      <t xml:space="preserve">Una figura de 12 cuadraditos. Coloréalos del mismo color todos. </t>
    </r>
    <r>
      <rPr>
        <rFont val="Calibri, Arial"/>
        <color rgb="FF1155CC"/>
        <sz val="12.0"/>
        <u/>
      </rPr>
      <t>https://gyazo.com/f1266fffd064b0e63fbd960dcf80b3c4</t>
    </r>
  </si>
  <si>
    <t>M3_MyM_13a_5</t>
  </si>
  <si>
    <t>https://drive.google.com/file/d/1uZ9VGHynJtRI1yNBpjzKqZVI3Hvrkpz4/view?usp=sharing</t>
  </si>
  <si>
    <r>
      <rPr>
        <rFont val="Calibri, Arial"/>
        <sz val="12.0"/>
      </rPr>
      <t xml:space="preserve">Una figura de 12 cuadraditos. Coloréalos del mismo color todos. </t>
    </r>
    <r>
      <rPr>
        <rFont val="Calibri, Arial"/>
        <color rgb="FF1155CC"/>
        <sz val="12.0"/>
        <u/>
      </rPr>
      <t>https://gyazo.com/2a246d59fcf93c3952ffa0586a00cdbe</t>
    </r>
  </si>
  <si>
    <t>M3_MyM_13a_6</t>
  </si>
  <si>
    <t>https://drive.google.com/file/d/1W5lazdj81XcY0wh-zr76hSmAWvkPFyVI/view?usp=sharing</t>
  </si>
  <si>
    <r>
      <rPr>
        <rFont val="Calibri, Arial"/>
        <sz val="12.0"/>
      </rPr>
      <t xml:space="preserve">Una figura de 7 cuadraditos. Coloréalos del mismo color todos. </t>
    </r>
    <r>
      <rPr>
        <rFont val="Calibri, Arial"/>
        <color rgb="FF1155CC"/>
        <sz val="12.0"/>
        <u/>
      </rPr>
      <t>https://gyazo.com/ef098781750373a03f35bb34c3908dca</t>
    </r>
  </si>
  <si>
    <t>M3_MyM_13a_7</t>
  </si>
  <si>
    <t>https://drive.google.com/file/d/1q1rogKL_8jjZEwyroOruOW1buF6-GiOt/view?usp=sharing</t>
  </si>
  <si>
    <t>Una figura de 10 cuadraditos. Coloréalos del mismo color todos. https://gyazo.com/381a06463d4c216b83c56f915eb75f82</t>
  </si>
  <si>
    <t>M3_MyM_13a_8</t>
  </si>
  <si>
    <t>https://drive.google.com/file/d/1U0lfi2ChZnOB0t2zDYN3j3TiWUl-beQw/view?usp=sharing</t>
  </si>
  <si>
    <r>
      <rPr>
        <rFont val="Calibri, Arial"/>
        <sz val="12.0"/>
      </rPr>
      <t xml:space="preserve">Una figura de 6 cuadraditos. Coloréalos del mismo color todos. </t>
    </r>
    <r>
      <rPr>
        <rFont val="Calibri, Arial"/>
        <color rgb="FF1155CC"/>
        <sz val="12.0"/>
        <u/>
      </rPr>
      <t>https://gyazo.com/5aa8d6dd930f7ff40d59eb1bf29289b5</t>
    </r>
  </si>
  <si>
    <t>M3_MyM_13a_9</t>
  </si>
  <si>
    <t>https://drive.google.com/file/d/1IojfqccKB1CYhTvUTG7kmEKHTtgEVaSu/view?usp=sharing</t>
  </si>
  <si>
    <r>
      <rPr>
        <rFont val="Calibri"/>
        <sz val="12.0"/>
      </rPr>
      <t xml:space="preserve">Un polígono con un color. No pongas los textos.
</t>
    </r>
    <r>
      <rPr>
        <rFont val="Calibri"/>
        <color rgb="FF1155CC"/>
        <sz val="12.0"/>
        <u/>
      </rPr>
      <t>https://drive.google.com/file/d/135gtBZ-Lnv82nzuAFWKvBaZwq00NILFt/view?usp=sharing</t>
    </r>
    <r>
      <rPr>
        <rFont val="Calibri"/>
        <sz val="12.0"/>
      </rPr>
      <t xml:space="preserve"> </t>
    </r>
  </si>
  <si>
    <t>M3_MyM_13d_1</t>
  </si>
  <si>
    <t>https://drive.google.com/file/d/11RUqLCoR0hTCjB-qWzOMdi60ifeYMD13/view?usp=sharing</t>
  </si>
  <si>
    <r>
      <rPr>
        <rFont val="Calibri"/>
        <color rgb="FF000000"/>
        <sz val="12.0"/>
      </rPr>
      <t xml:space="preserve">Un polígono con un color. No pongas los textos.
</t>
    </r>
    <r>
      <rPr>
        <rFont val="Calibri"/>
        <color rgb="FF1155CC"/>
        <sz val="12.0"/>
        <u/>
      </rPr>
      <t>https://drive.google.com/file/d/1lYhWIzwkW82t2Am2eXJuU7UyZl_eg8sd/view?usp=sharing</t>
    </r>
  </si>
  <si>
    <t>M3_MyM_13d_2</t>
  </si>
  <si>
    <t>https://drive.google.com/file/d/1DUzdXXDXhERYJS2_2LQiNexbRgEbywNw/view?usp=sharing</t>
  </si>
  <si>
    <r>
      <rPr>
        <rFont val="Calibri"/>
        <sz val="12.0"/>
      </rPr>
      <t xml:space="preserve">Un polígono con un color. No pongas los textos.
</t>
    </r>
    <r>
      <rPr>
        <rFont val="Calibri"/>
        <color rgb="FF1155CC"/>
        <sz val="12.0"/>
        <u/>
      </rPr>
      <t>https://drive.google.com/file/d/17HSpJSpe0bZFIfMHBdEG3vu1AKJC8Dyk/view?usp=sharing</t>
    </r>
  </si>
  <si>
    <t>M3_MyM_13d_3</t>
  </si>
  <si>
    <t>https://drive.google.com/file/d/1gU8NdErYdFFGohm1dxEquY6sDPNYEqCd/view?usp=sharing</t>
  </si>
  <si>
    <r>
      <rPr>
        <rFont val="Calibri"/>
        <sz val="12.0"/>
      </rPr>
      <t xml:space="preserve">Un polígono con un color. No pongas los textos.
</t>
    </r>
    <r>
      <rPr>
        <rFont val="Calibri"/>
        <color rgb="FF1155CC"/>
        <sz val="12.0"/>
        <u/>
      </rPr>
      <t>https://drive.google.com/file/d/1UWBg_pO7wDun3TbEUgWdPrnZMU0RxnFG/view?usp=sharing</t>
    </r>
  </si>
  <si>
    <t>M3_MyM_13d_4</t>
  </si>
  <si>
    <t>https://drive.google.com/file/d/1jzqyXWlKLQAwjMT9MHhqXU3COIX26Zvb/view?usp=sharing</t>
  </si>
  <si>
    <r>
      <rPr>
        <rFont val="Calibri"/>
        <sz val="12.0"/>
      </rPr>
      <t xml:space="preserve">Dos imágenes separadas, mismo color que M3-MyM-13d-1.
</t>
    </r>
    <r>
      <rPr>
        <rFont val="Calibri"/>
        <color rgb="FF1155CC"/>
        <sz val="12.0"/>
        <u/>
      </rPr>
      <t>https://drive.google.com/file/d/1HnU-f0pSwyQbO2Ruaf2dh6YG4xCbkRoV/view?usp=sharing</t>
    </r>
  </si>
  <si>
    <t>M3_MyM_13d_8</t>
  </si>
  <si>
    <t>https://drive.google.com/file/d/1lK6vP-Ll-BM3e20fIIgQWjjzHaqHzPEN/view?usp=share_link</t>
  </si>
  <si>
    <r>
      <rPr>
        <rFont val="Calibri"/>
        <sz val="12.0"/>
      </rPr>
      <t xml:space="preserve">Dos imágenes separadas, mismo color que M3-MyM-13d-1.
</t>
    </r>
    <r>
      <rPr>
        <rFont val="Calibri"/>
        <color rgb="FF1155CC"/>
        <sz val="12.0"/>
        <u/>
      </rPr>
      <t>https://drive.google.com/file/d/1HnU-f0pSwyQbO2Ruaf2dh6YG4xCbkRoV/view?usp=sharing</t>
    </r>
  </si>
  <si>
    <t>M3_MyM_13d_9</t>
  </si>
  <si>
    <t>https://drive.google.com/file/d/153AHE0OAjkjRA5_YeRT037Ew6fhwPkNi/view?usp=share_link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</si>
  <si>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</si>
  <si>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M3_MyM_13d_10</t>
  </si>
  <si>
    <t>https://drive.google.com/file/d/1uqohM6dnmI9HzZgpHaY7gX0j344q_YtG/view?usp=share_link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</si>
  <si>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</si>
  <si>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M3_MyM_13d_11</t>
  </si>
  <si>
    <t>https://drive.google.com/file/d/1O97eJ5IH0Voau5d4xFU3NufhfHLFMkmx/view?usp=share_link</t>
  </si>
  <si>
    <t>Dos imágenes separadas, mismo color que M3-MyM-13d-3.
https://drive.google.com/file/d/1y50JmK8gwUx4nP4lbI09iZ0q69AHlueJ/view?usp=sharing</t>
  </si>
  <si>
    <t>M3_MyM_13d_12</t>
  </si>
  <si>
    <t>https://drive.google.com/file/d/1juGSsk7jy78koOwAqt0F0HUjiHT1XwQA/view?usp=share_link</t>
  </si>
  <si>
    <t>M3_MyM_13d_13</t>
  </si>
  <si>
    <t>https://drive.google.com/file/d/13e764MKCi25XqOZGNnMUHkjT8F4A_m33/view?usp=share_link</t>
  </si>
  <si>
    <t>Dos imágenes separadas, mismo color que M3-MyM-13d-4.
https://drive.google.com/file/d/1AUNMZ8Gn30RnpfoQkXjcry6tLpfJU8sU/view?usp=sharing</t>
  </si>
  <si>
    <t>M3_MyM_13d_14</t>
  </si>
  <si>
    <r>
      <rPr>
        <rFont val="Calibri"/>
        <sz val="12.0"/>
      </rPr>
      <t xml:space="preserve">Se podría quitar el margen de abajo para que no haya tanto espacio? </t>
    </r>
    <r>
      <rPr>
        <rFont val="Calibri"/>
        <color rgb="FF1155CC"/>
        <sz val="12.0"/>
        <u/>
      </rPr>
      <t>https://gyazo.com/54514a410b80aba1d3c027040eb87ef5</t>
    </r>
    <r>
      <rPr>
        <rFont val="Calibri"/>
        <sz val="12.0"/>
      </rPr>
      <t xml:space="preserve"> </t>
    </r>
  </si>
  <si>
    <t>https://drive.google.com/file/d/1ieroI11vtq1V8uG3kBr-VflPhccPUVPV/view?usp=share_link</t>
  </si>
  <si>
    <t>M3_MyM_13d_15</t>
  </si>
  <si>
    <t>https://drive.google.com/file/d/1BCMC47JqVbQZW8f2B_fmKp0i7LnwXIdJ/view?usp=share_link</t>
  </si>
  <si>
    <t>Pictogramas</t>
  </si>
  <si>
    <t>Mira a ver si puedes usar de 5º</t>
  </si>
  <si>
    <t>Una imagen cada una:
- Árbol</t>
  </si>
  <si>
    <t>M3_EyP_3a_1</t>
  </si>
  <si>
    <t>https://drive.google.com/file/d/1aDQRrDE-8Cz0N9QCKj6yn1y8_hqcCow0/view?usp=share_link</t>
  </si>
  <si>
    <t>Pelota de fútbol</t>
  </si>
  <si>
    <t>M3_EyP_3a_2</t>
  </si>
  <si>
    <t>https://drive.google.com/file/d/1liYVIz5B7rvGBvyIKIea0XeHVblgoa0g/view?usp=share_link</t>
  </si>
  <si>
    <t>Perro</t>
  </si>
  <si>
    <t>M3_EyP_3a_3</t>
  </si>
  <si>
    <t>https://drive.google.com/file/d/1sYPnwDU2cxb3Ihk2bI-2TT8AWlsLNowO/view?usp=share_link</t>
  </si>
  <si>
    <t>Bicicleta</t>
  </si>
  <si>
    <t>M3_EyP_3a_4</t>
  </si>
  <si>
    <t>https://drive.google.com/file/d/18smszMXXK4Rlmw5RrINhZ4GhycC5_4FR/view?usp=share_link</t>
  </si>
  <si>
    <t>Rosquilla de chocolate</t>
  </si>
  <si>
    <t>M3_EyP_3a_5</t>
  </si>
  <si>
    <t>https://drive.google.com/file/d/1_7muhXh5OX_TjR5h15_h36DExSNhUiRv/view?usp=share_link</t>
  </si>
  <si>
    <t>Rosquilla de fresa</t>
  </si>
  <si>
    <t>M3_EyP_3a_6</t>
  </si>
  <si>
    <t>https://drive.google.com/file/d/16dZCpCSUcpivff2cx2qvSSX7-N7XtQQn/view?usp=share_link</t>
  </si>
  <si>
    <t>Rosquilla de mantequilla</t>
  </si>
  <si>
    <t>M3_EyP_3a_7</t>
  </si>
  <si>
    <t>https://drive.google.com/file/d/1CqLVRm0JcZYk8QPE627dzCGlYAXr4gFb/view?usp=share_link</t>
  </si>
  <si>
    <t>Figuras de 6 unidades cuadradas</t>
  </si>
  <si>
    <t>M3-MyM-18a</t>
  </si>
  <si>
    <t>https://drive.google.com/file/d/1wsx9pxG8he-RMK3w3tVDry_2nrwDKzWU/view?usp=share_link</t>
  </si>
  <si>
    <t>M3_MyM_18a_1</t>
  </si>
  <si>
    <t>https://drive.google.com/file/d/1nO8K24tivpsC4fdd5F17IO040Zj4Bq4b/view?usp=share_link</t>
  </si>
  <si>
    <t>M3_MyM_18a_2</t>
  </si>
  <si>
    <t>https://drive.google.com/file/d/1Ybdtv8LrOZEHU0iSCO-T3fYtIXlIlyxZ/view?usp=share_link</t>
  </si>
  <si>
    <t>M3_MyM_18a_3</t>
  </si>
  <si>
    <t>https://drive.google.com/file/d/1BqMNaXpE-JvvYFAzV1UIH2Q65NFVAuYa/view?usp=share_link</t>
  </si>
  <si>
    <t>M3_MyM_18a_4</t>
  </si>
  <si>
    <t>https://drive.google.com/file/d/1BiQrnaROeawiUo04nS4-YCDruDwGDfEI/view?usp=share_link</t>
  </si>
  <si>
    <t>M3_MyM_18a_5</t>
  </si>
  <si>
    <t>https://drive.google.com/file/d/1auk9yb3EgCylsRJhxHPf9tHU4LpXGh5V/view?usp=share_link</t>
  </si>
  <si>
    <t>M3_MyM_18a_6</t>
  </si>
  <si>
    <t>https://drive.google.com/file/d/1afJ_J7YKtuRF5T-1Y30Yn4kvQjg-v1O_/view?usp=share_link</t>
  </si>
  <si>
    <t>Figuras de 7 unidades cuadradas</t>
  </si>
  <si>
    <t>https://drive.google.com/file/d/1TiSOKUtlRgwsiooB8d6KCnm6l028UdT5/view?usp=share_link</t>
  </si>
  <si>
    <t>M3_MyM_18a_7</t>
  </si>
  <si>
    <t>Cámbiales el color.</t>
  </si>
  <si>
    <t>https://drive.google.com/file/d/1TfIYHoEjYYkH0EVxlfHZ_JQBIQlQ1H_c/view?usp=share_link</t>
  </si>
  <si>
    <t>M3_MyM_18a_8</t>
  </si>
  <si>
    <t>https://drive.google.com/file/d/1s47k4eRlQZ1xRCwaEUrH2WG8aO1qz8T2/view?usp=share_link</t>
  </si>
  <si>
    <t>M3_MyM_18a_9</t>
  </si>
  <si>
    <t>https://drive.google.com/file/d/1ka1C2F43FKbJ0LAtz1lI61t7QXu89L9k/view?usp=share_link</t>
  </si>
  <si>
    <t>M3_MyM_18a_10</t>
  </si>
  <si>
    <t>https://drive.google.com/file/d/1YiI77uHEeH-jNsoHGI9m2jWq77kqq8xP/view?usp=share_link</t>
  </si>
  <si>
    <t>M3_MyM_18a_11</t>
  </si>
  <si>
    <t>https://drive.google.com/file/d/19GoqcEXdajjAbKtBe9Bs5AxASpUlwead/view?usp=share_link</t>
  </si>
  <si>
    <t>M3_MyM_18a_12</t>
  </si>
  <si>
    <t>https://drive.google.com/file/d/1fi3sbdVKWs5G-tWbZWbLpBozTmLBbu2b/view?usp=share_link</t>
  </si>
  <si>
    <t>Figuras de 8 unidades cuadradas</t>
  </si>
  <si>
    <t>https://drive.google.com/file/d/1kMFDzgl-u20oPHLbjbejqcO5v79y_QBM/view?usp=share_link</t>
  </si>
  <si>
    <t>M3_MyM_18a_13</t>
  </si>
  <si>
    <t>https://drive.google.com/file/d/1FXdYJXmShY9T1JHFgJPP4QwIje5yISRt/view?usp=share_link</t>
  </si>
  <si>
    <t>M3_MyM_18a_14</t>
  </si>
  <si>
    <t>https://drive.google.com/file/d/1PttOA7hG2wFValugsojHJlattQqnsJpS/view?usp=share_link</t>
  </si>
  <si>
    <t>M3_MyM_18a_15</t>
  </si>
  <si>
    <t>https://drive.google.com/file/d/1eiHgouJBvWQjRHpAXAZas_OQdausVH2c/view?usp=share_link</t>
  </si>
  <si>
    <t>M3_MyM_18a_16</t>
  </si>
  <si>
    <t>https://drive.google.com/file/d/18rR9c2jRhSouSa1tWWI2fYbRiJGI9aIG/view?usp=share_link</t>
  </si>
  <si>
    <t>M3_MyM_18a_17</t>
  </si>
  <si>
    <t>https://drive.google.com/file/d/1Fav_gv8Skmuu_G91QnbdvW_GQIeOAA0s/view?usp=share_link</t>
  </si>
  <si>
    <t>M3_MyM_18a_18</t>
  </si>
  <si>
    <t>https://drive.google.com/file/d/1DAi-buOGCn_ORquVuDDL7otpkaO1Xpo0/view?usp=share_link</t>
  </si>
  <si>
    <t>Tornillo pulgadas</t>
  </si>
  <si>
    <t>M3-MyM-17a</t>
  </si>
  <si>
    <t>Un tornillo de 2 pulgadas y cuarto de longitud. Debajo hay una regla en pulgadas de 4 pulgadas para poder medirlo.</t>
  </si>
  <si>
    <t>M3_MyM_17a_1</t>
  </si>
  <si>
    <t>https://drive.google.com/file/d/1AAQ6Jum58jDdnUK-gQsrxnClgqNIdFwr/view?usp=share_link</t>
  </si>
  <si>
    <t>Lápiz pulgadas</t>
  </si>
  <si>
    <t>Un lápiz de 3 pulgadas y media. Debajo una regla en pulgadas de 4 pulgadas para poder medirlo.</t>
  </si>
  <si>
    <t>M3_MyM_17a_2</t>
  </si>
  <si>
    <t>https://drive.google.com/file/d/18jQJjlnr37JBITQ5oqbRUvMCR8un32UL/view?usp=share_link</t>
  </si>
  <si>
    <t>Tuerca pulgadas</t>
  </si>
  <si>
    <t>Una tuerca de un cuarto de pulgada de longitud. Debajo una regla en pulgadas de 4 pulgadas para poder medirla.</t>
  </si>
  <si>
    <t>M3_MyM_17a_3</t>
  </si>
  <si>
    <t>https://drive.google.com/file/d/1vEjlLtLiY_t_F76B2gfVPupdLxOhfwct/view?usp=share_link</t>
  </si>
  <si>
    <t>Flor roja</t>
  </si>
  <si>
    <t>M3-EyP-7b</t>
  </si>
  <si>
    <t>Creo que saldrá como máximo con un ancho y alto de 70px. Decide la altura necesaria, que no quede mucho espacio vacío arriba y abajo en el liezo. Es decir, que la imagen quede bastante cerca del borde.</t>
  </si>
  <si>
    <t>M3_EyP_7b_1</t>
  </si>
  <si>
    <t>https://drive.google.com/file/d/1Oq2wRe7vsaADOz56OkE808SRj8ZSFV2u/view?usp=share_link</t>
  </si>
  <si>
    <t>Flor rosa</t>
  </si>
  <si>
    <t>M3_EyP_7b_2</t>
  </si>
  <si>
    <t>https://drive.google.com/file/d/1qyQWtvQbL6WMZkcilfILq3d5-_3F25HS/view?usp=share_link</t>
  </si>
  <si>
    <t>Flor amarilla</t>
  </si>
  <si>
    <t>M3_EyP_7b_3</t>
  </si>
  <si>
    <t>https://drive.google.com/file/d/14OdiMy0tata4U6zoMbbvwTYjoxZ5O2W1/view?usp=share_link</t>
  </si>
  <si>
    <t>Flor azul</t>
  </si>
  <si>
    <t>M3_EyP_7b_4</t>
  </si>
  <si>
    <t>https://drive.google.com/file/d/1tP6HAVMbCbnRwML9H2CerxezgdHLw1-V/view?usp=share_link</t>
  </si>
  <si>
    <t>Bola de billar blanca</t>
  </si>
  <si>
    <t>M3_EyP_7b_5</t>
  </si>
  <si>
    <r>
      <rPr>
        <rFont val="Calibri"/>
        <sz val="12.0"/>
      </rPr>
      <t xml:space="preserve">Le hacía un poco más de contorno, apenas se ve claro: </t>
    </r>
    <r>
      <rPr>
        <rFont val="Calibri"/>
        <color rgb="FF1155CC"/>
        <sz val="12.0"/>
        <u/>
      </rPr>
      <t>https://gyazo.com/b43ed9e976ae3fd44d4e8806146de874</t>
    </r>
    <r>
      <rPr>
        <rFont val="Calibri"/>
        <sz val="12.0"/>
      </rPr>
      <t xml:space="preserve"> </t>
    </r>
  </si>
  <si>
    <t>https://drive.google.com/file/d/1Nr0eP1mMi13EiY31cBHgrostULWCvxkK/view?usp=share_link</t>
  </si>
  <si>
    <t>Bola de billar negra</t>
  </si>
  <si>
    <t>M3_EyP_7b_6</t>
  </si>
  <si>
    <t>https://drive.google.com/file/d/1aIN06P1JFGnt2R8Kz5Cz8ZW0C5lzibfC/view?usp=share_link</t>
  </si>
  <si>
    <t>Bola de billar roja lisa</t>
  </si>
  <si>
    <t>M3_EyP_7b_7</t>
  </si>
  <si>
    <t>Que no sea roja, de otro color plis.</t>
  </si>
  <si>
    <t>https://drive.google.com/file/d/1vn0qNrwhEszIj4joXyW-6qIPhFh236zg/view?usp=share_link</t>
  </si>
  <si>
    <t>Bola de billar roja rallada</t>
  </si>
  <si>
    <t>M3_EyP_7b_8</t>
  </si>
  <si>
    <t>https://drive.google.com/file/d/1fSX2khYk5r8d_YeCkkOsaKvoDTMC3va_/view?usp=share_link</t>
  </si>
  <si>
    <t>M2_EyP_2a_6</t>
  </si>
  <si>
    <t>M3_EyP_7b_9</t>
  </si>
  <si>
    <t>https://drive.google.com/file/d/1VQrJkULltW_oXmuZXgrVF83SjvTB7ZxK/view?usp=share_link</t>
  </si>
  <si>
    <t>Moto</t>
  </si>
  <si>
    <t>M2_EyP_2a_7</t>
  </si>
  <si>
    <t>M3_EyP_7b_10</t>
  </si>
  <si>
    <t>https://drive.google.com/file/d/14HN0TfpSVFuPCxkzmAs4t3dHRzG7rGsB/view?usp=share_link</t>
  </si>
  <si>
    <t>M2_EyP_2a_8</t>
  </si>
  <si>
    <t>M3_EyP_7b_11</t>
  </si>
  <si>
    <t>https://drive.google.com/file/d/1A9ZDa_p7ODQ6Bb-tzoLCFlO8A-iMYY7i/view?usp=share_link</t>
  </si>
  <si>
    <t>Patinete</t>
  </si>
  <si>
    <t>M2_EyP_2a_9</t>
  </si>
  <si>
    <t>M3_EyP_7b_12</t>
  </si>
  <si>
    <t>https://drive.google.com/file/d/1a7SdjIJXduFVGrs1M-D-E27MuE5PfOkI/view?usp=share_link</t>
  </si>
  <si>
    <t>Recta numérica multiplicación</t>
  </si>
  <si>
    <t>M3-NyO-42a</t>
  </si>
  <si>
    <r>
      <rPr>
        <rFont val="Calibri"/>
        <sz val="12.0"/>
      </rPr>
      <t xml:space="preserve">Que tenga un parecido con M2_NyO_29a_1.
Tiene que representar la multiplicación 7*3 = 21:
</t>
    </r>
    <r>
      <rPr>
        <rFont val="Calibri"/>
        <color rgb="FF1155CC"/>
        <sz val="12.0"/>
        <u/>
      </rPr>
      <t>https://drive.google.com/file/d/1w699wCe1uqUnYkUYsBWHuQfwg9-Rfw2O/view?usp=share_link</t>
    </r>
  </si>
  <si>
    <t>M3_NyO_42a_1</t>
  </si>
  <si>
    <t>https://drive.google.com/file/d/1ht2CLi_HerpUJWAzl8UP4GV4F6WZOSi9/view?usp=share_link</t>
  </si>
  <si>
    <t>Recta numérica suma</t>
  </si>
  <si>
    <r>
      <rPr>
        <rFont val="Calibri"/>
        <sz val="12.0"/>
      </rPr>
      <t xml:space="preserve">Una image con esta forma aproximada: </t>
    </r>
    <r>
      <rPr>
        <rFont val="Calibri"/>
        <color rgb="FF1155CC"/>
        <sz val="12.0"/>
        <u/>
      </rPr>
      <t xml:space="preserve">https://drive.google.com/file/d/1ahALwrXSrbYyjPzR1wj9O3Ze9kdRLxJr/view?usp=share_link
</t>
    </r>
    <r>
      <rPr>
        <rFont val="Calibri"/>
        <sz val="12.0"/>
      </rPr>
      <t xml:space="preserve">Con un estilo similar a M2_NyO_29a_1
Nosotros luego lo rellenaremos arriba y abajo con textos como estos: </t>
    </r>
    <r>
      <rPr>
        <rFont val="Calibri"/>
        <color rgb="FF1155CC"/>
        <sz val="12.0"/>
        <u/>
      </rPr>
      <t>https://drive.google.com/file/d/1Bko06XaoEbwWqdiDhHMLVUv6qxAzv2ew/view?usp=share_link</t>
    </r>
  </si>
  <si>
    <t>M3_NyO_31b_1</t>
  </si>
  <si>
    <t>https://drive.google.com/file/d/1u2VCb074aGaMJa0cVef7GtQ4Vp69c6DD/view?usp=share_link</t>
  </si>
  <si>
    <r>
      <rPr>
        <rFont val="Calibri"/>
        <sz val="12.0"/>
      </rPr>
      <t xml:space="preserve">Una image con esta forma aproximada: </t>
    </r>
    <r>
      <rPr>
        <rFont val="Calibri"/>
        <color rgb="FF1155CC"/>
        <sz val="12.0"/>
        <u/>
      </rPr>
      <t>https://drive.google.com/file/d/1JX7C0ETAMmgJdXvkdcAXCNxLsj6rW8BQ/view?usp=share_link</t>
    </r>
    <r>
      <rPr>
        <rFont val="Calibri"/>
        <sz val="12.0"/>
      </rPr>
      <t xml:space="preserve">
Con un estilo similar a M2_NyO_29a_1
Nosotros luego lo rellenaremos arriba y abajo con textos como estos: </t>
    </r>
    <r>
      <rPr>
        <rFont val="Calibri"/>
        <color rgb="FF1155CC"/>
        <sz val="12.0"/>
        <u/>
      </rPr>
      <t>https://drive.google.com/file/d/11x7zfDFfa9EV-DkglCgh_w8d5TacX2rr/view?usp=share_link</t>
    </r>
  </si>
  <si>
    <t>M3_NyO_32b_1</t>
  </si>
  <si>
    <t>https://drive.google.com/file/d/1SfAKjv3nFcwHhNtOab1bb5UZu-5Khap-/view?usp=share_link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</si>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</sst>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0.00 %"/>
  </numFmts>
  <fonts count="36">
    <font>
      <sz val="10.0"/>
      <color rgb="FF000000"/>
      <name val="Arial"/>
      <scheme val="minor"/>
    </font>
    <font>
      <b/>
      <sz val="12.0"/>
      <color theme="1"/>
      <name val="Calibri"/>
    </font>
    <font>
      <b/>
      <sz val="12.0"/>
      <color rgb="FF000000"/>
      <name val="Calibri"/>
    </font>
    <font>
      <sz val="12.0"/>
      <color rgb="FF000000"/>
      <name val="Docs-Calibri"/>
    </font>
    <font>
      <sz val="12.0"/>
      <color rgb="FF000000"/>
      <name val="Calibri"/>
    </font>
    <font>
      <sz val="12.0"/>
      <color theme="1"/>
      <name val="Calibri"/>
    </font>
    <font>
      <sz val="12.0"/>
      <color rgb="FFFFFFFF"/>
      <name val="Calibri"/>
    </font>
    <font>
      <sz val="12.0"/>
      <color rgb="FFEA4335"/>
      <name val="Calibri"/>
    </font>
    <font>
      <color theme="1"/>
      <name val="Arial"/>
    </font>
    <font>
      <color theme="1"/>
      <name val="Arial"/>
      <scheme val="minor"/>
    </font>
    <font>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strike/>
      <sz val="12.0"/>
      <color rgb="FF000000"/>
      <name val="Calibri"/>
    </font>
    <font>
      <u/>
      <sz val="12.0"/>
      <color rgb="FF0000FF"/>
      <name val="Calibri"/>
    </font>
    <font>
      <sz val="12.0"/>
      <color rgb="FF202124"/>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quot;docs-Calibri&quot;"/>
    </font>
    <font>
      <u/>
      <sz val="12.0"/>
      <color rgb="FF0000FF"/>
      <name val="Calibri"/>
    </font>
    <font>
      <u/>
      <sz val="12.0"/>
      <color rgb="FF0000FF"/>
      <name val="Calibri"/>
    </font>
    <font>
      <u/>
      <sz val="12.0"/>
      <color rgb="FF0000FF"/>
      <name val="Calibri"/>
    </font>
    <font>
      <u/>
      <sz val="12.0"/>
      <color rgb="FF0000FF"/>
      <name val="Calibri"/>
    </font>
    <font>
      <b/>
      <sz val="12.0"/>
      <color rgb="FFFFFFFF"/>
      <name val="Arial"/>
    </font>
    <font>
      <sz val="12.0"/>
      <color theme="1"/>
      <name val="Arial"/>
    </font>
    <font/>
    <font>
      <b/>
      <sz val="14.0"/>
      <color theme="1"/>
      <name val="Calibri"/>
    </font>
    <font>
      <b/>
      <sz val="14.0"/>
      <color rgb="FFFFFFFF"/>
      <name val="Calibri"/>
    </font>
    <font>
      <sz val="14.0"/>
      <color theme="1"/>
      <name val="Calibri"/>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B7E1CD"/>
        <bgColor rgb="FFB7E1CD"/>
      </patternFill>
    </fill>
    <fill>
      <patternFill patternType="solid">
        <fgColor rgb="FFFF0000"/>
        <bgColor rgb="FFFF0000"/>
      </patternFill>
    </fill>
    <fill>
      <patternFill patternType="solid">
        <fgColor theme="0"/>
        <bgColor theme="0"/>
      </patternFill>
    </fill>
    <fill>
      <patternFill patternType="solid">
        <fgColor rgb="FFF4CCCC"/>
        <bgColor rgb="FFF4CCCC"/>
      </patternFill>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5" fontId="3" numFmtId="0" xfId="0" applyAlignment="1" applyFill="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5" fontId="4" numFmtId="0" xfId="0" applyAlignment="1" applyFont="1">
      <alignment horizontal="center"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center" wrapText="1"/>
    </xf>
    <xf borderId="0" fillId="5"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5" fontId="5" numFmtId="0" xfId="0" applyAlignment="1" applyFont="1">
      <alignment horizontal="center" shrinkToFit="0" vertical="center" wrapText="1"/>
    </xf>
    <xf borderId="0" fillId="0" fontId="4" numFmtId="0" xfId="0" applyAlignment="1" applyFont="1">
      <alignment horizontal="left" shrinkToFit="0" vertical="center" wrapText="1"/>
    </xf>
    <xf borderId="0" fillId="0" fontId="5" numFmtId="0" xfId="0" applyAlignment="1" applyFont="1">
      <alignment shrinkToFit="0" vertical="bottom" wrapText="1"/>
    </xf>
    <xf borderId="0" fillId="5" fontId="4" numFmtId="0" xfId="0" applyAlignment="1" applyFont="1">
      <alignment horizontal="center" readingOrder="0" vertical="center"/>
    </xf>
    <xf borderId="0" fillId="0" fontId="4" numFmtId="11" xfId="0" applyAlignment="1" applyFont="1" applyNumberFormat="1">
      <alignment readingOrder="0" shrinkToFit="0" vertical="center" wrapText="1"/>
    </xf>
    <xf borderId="0" fillId="0" fontId="4" numFmtId="11" xfId="0" applyAlignment="1" applyFont="1" applyNumberFormat="1">
      <alignment horizontal="left" readingOrder="0" shrinkToFit="0" vertical="center" wrapText="1"/>
    </xf>
    <xf borderId="0" fillId="5" fontId="4" numFmtId="0" xfId="0" applyAlignment="1" applyFont="1">
      <alignment horizontal="left" shrinkToFit="0" vertical="center" wrapText="1"/>
    </xf>
    <xf borderId="0" fillId="0" fontId="4" numFmtId="0" xfId="0" applyAlignment="1" applyFont="1">
      <alignment horizontal="left"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6" fontId="5" numFmtId="0" xfId="0" applyAlignment="1" applyFill="1" applyFont="1">
      <alignment horizontal="center" shrinkToFit="0" vertical="center" wrapText="1"/>
    </xf>
    <xf borderId="0" fillId="0" fontId="5" numFmtId="0" xfId="0" applyAlignment="1" applyFont="1">
      <alignment vertical="center"/>
    </xf>
    <xf borderId="0" fillId="7" fontId="5" numFmtId="0" xfId="0" applyAlignment="1" applyFill="1" applyFont="1">
      <alignment horizontal="center" shrinkToFit="0" vertical="center" wrapText="1"/>
    </xf>
    <xf borderId="0" fillId="8" fontId="5" numFmtId="0" xfId="0" applyAlignment="1" applyFill="1" applyFont="1">
      <alignment horizontal="center" shrinkToFit="0" vertical="center" wrapText="1"/>
    </xf>
    <xf borderId="0" fillId="0" fontId="3" numFmtId="0" xfId="0" applyAlignment="1" applyFont="1">
      <alignment horizontal="center" readingOrder="0" vertical="center"/>
    </xf>
    <xf borderId="0" fillId="9" fontId="4" numFmtId="0" xfId="0" applyAlignment="1" applyFill="1" applyFont="1">
      <alignment readingOrder="0" shrinkToFit="0" vertical="center" wrapText="0"/>
    </xf>
    <xf borderId="0" fillId="0" fontId="5" numFmtId="0" xfId="0" applyAlignment="1" applyFont="1">
      <alignment horizontal="center" shrinkToFit="0" vertical="center" wrapText="1"/>
    </xf>
    <xf borderId="0" fillId="10" fontId="4" numFmtId="0" xfId="0" applyAlignment="1" applyFill="1" applyFont="1">
      <alignment horizontal="left" readingOrder="0" shrinkToFit="0" vertical="center" wrapText="1"/>
    </xf>
    <xf borderId="0" fillId="5" fontId="4" numFmtId="0" xfId="0" applyAlignment="1" applyFont="1">
      <alignment readingOrder="0" shrinkToFit="0" vertical="center" wrapText="1"/>
    </xf>
    <xf borderId="0" fillId="5" fontId="4" numFmtId="0" xfId="0" applyAlignment="1" applyFont="1">
      <alignment shrinkToFit="0" vertical="center" wrapText="1"/>
    </xf>
    <xf borderId="0" fillId="9" fontId="4"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0" fillId="4" fontId="5" numFmtId="0" xfId="0" applyAlignment="1" applyFont="1">
      <alignment shrinkToFit="0" vertical="center" wrapText="1"/>
    </xf>
    <xf borderId="0" fillId="5" fontId="8" numFmtId="0" xfId="0" applyAlignment="1" applyFont="1">
      <alignment shrinkToFit="0" vertical="center" wrapText="1"/>
    </xf>
    <xf borderId="0" fillId="0" fontId="9" numFmtId="0" xfId="0" applyFont="1"/>
    <xf borderId="0" fillId="0" fontId="6" numFmtId="0" xfId="0" applyAlignment="1" applyFont="1">
      <alignment horizontal="center" shrinkToFit="0" vertical="center" wrapText="1"/>
    </xf>
    <xf borderId="0" fillId="11" fontId="5" numFmtId="0" xfId="0" applyAlignment="1" applyFill="1" applyFont="1">
      <alignment readingOrder="0" shrinkToFit="0" vertical="center" wrapText="1"/>
    </xf>
    <xf borderId="0" fillId="11" fontId="5" numFmtId="0" xfId="0" applyAlignment="1" applyFont="1">
      <alignment readingOrder="0" shrinkToFit="0" vertical="center" wrapText="1"/>
    </xf>
    <xf borderId="0" fillId="0" fontId="9" numFmtId="0" xfId="0" applyAlignment="1" applyFont="1">
      <alignment vertical="center"/>
    </xf>
    <xf borderId="0" fillId="5" fontId="5" numFmtId="0" xfId="0" applyAlignment="1" applyFont="1">
      <alignment horizontal="center" shrinkToFit="0" vertical="center" wrapText="1"/>
    </xf>
    <xf borderId="0" fillId="5" fontId="5" numFmtId="0" xfId="0" applyAlignment="1" applyFont="1">
      <alignment shrinkToFit="0" vertical="center" wrapText="1"/>
    </xf>
    <xf borderId="0" fillId="5" fontId="10" numFmtId="0" xfId="0" applyAlignment="1" applyFont="1">
      <alignment readingOrder="0" shrinkToFit="0" vertical="center" wrapText="1"/>
    </xf>
    <xf borderId="0" fillId="11" fontId="5" numFmtId="0" xfId="0" applyAlignment="1" applyFont="1">
      <alignment readingOrder="0" shrinkToFit="0" vertical="center" wrapText="1"/>
    </xf>
    <xf borderId="0" fillId="5" fontId="11" numFmtId="0" xfId="0" applyAlignment="1" applyFont="1">
      <alignment readingOrder="0" shrinkToFit="0" vertical="center" wrapText="1"/>
    </xf>
    <xf borderId="0" fillId="5" fontId="5" numFmtId="0" xfId="0" applyAlignment="1" applyFont="1">
      <alignment shrinkToFit="0" vertical="center" wrapText="1"/>
    </xf>
    <xf borderId="0" fillId="5" fontId="5" numFmtId="0" xfId="0" applyAlignment="1" applyFont="1">
      <alignment vertical="center"/>
    </xf>
    <xf borderId="0" fillId="5"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14" numFmtId="0" xfId="0" applyAlignment="1" applyFont="1">
      <alignment readingOrder="0" shrinkToFit="0" wrapText="1"/>
    </xf>
    <xf borderId="0" fillId="0" fontId="5" numFmtId="0" xfId="0" applyAlignment="1" applyFont="1">
      <alignment shrinkToFit="0" vertical="center" wrapText="1"/>
    </xf>
    <xf borderId="0" fillId="0" fontId="1" numFmtId="0" xfId="0" applyAlignment="1" applyFont="1">
      <alignment shrinkToFit="0" vertical="center" wrapText="1"/>
    </xf>
    <xf borderId="0" fillId="5"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4" numFmtId="0" xfId="0" applyAlignment="1" applyFont="1">
      <alignment shrinkToFit="0" vertical="center" wrapText="1"/>
    </xf>
    <xf borderId="0" fillId="0" fontId="15" numFmtId="0" xfId="0" applyAlignment="1" applyFont="1">
      <alignment readingOrder="0" shrinkToFit="0" vertical="bottom" wrapText="1"/>
    </xf>
    <xf borderId="0" fillId="0" fontId="5" numFmtId="0" xfId="0" applyAlignment="1" applyFont="1">
      <alignment vertical="center"/>
    </xf>
    <xf borderId="0" fillId="12" fontId="4" numFmtId="0" xfId="0" applyAlignment="1" applyFill="1" applyFont="1">
      <alignment shrinkToFit="0" vertical="center" wrapText="1"/>
    </xf>
    <xf borderId="0" fillId="0" fontId="16"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readingOrder="0" shrinkToFit="0" vertical="center" wrapText="1"/>
    </xf>
    <xf borderId="0" fillId="0" fontId="8" numFmtId="0" xfId="0" applyAlignment="1" applyFont="1">
      <alignment vertical="center"/>
    </xf>
    <xf borderId="0" fillId="0" fontId="4" numFmtId="0" xfId="0" applyAlignment="1" applyFont="1">
      <alignment readingOrder="0" vertical="center"/>
    </xf>
    <xf borderId="0" fillId="0" fontId="5" numFmtId="0" xfId="0" applyAlignment="1" applyFont="1">
      <alignment readingOrder="0" vertical="center"/>
    </xf>
    <xf borderId="0" fillId="5" fontId="5" numFmtId="0" xfId="0" applyAlignment="1" applyFont="1">
      <alignment vertical="center"/>
    </xf>
    <xf borderId="0" fillId="0" fontId="17" numFmtId="0" xfId="0" applyAlignment="1" applyFont="1">
      <alignment shrinkToFit="0" vertical="bottom" wrapText="1"/>
    </xf>
    <xf borderId="0" fillId="5" fontId="4" numFmtId="0" xfId="0" applyAlignment="1" applyFont="1">
      <alignment horizontal="left" readingOrder="0" vertical="center"/>
    </xf>
    <xf borderId="0" fillId="0" fontId="8" numFmtId="0" xfId="0" applyAlignment="1" applyFont="1">
      <alignment shrinkToFit="0" vertical="center" wrapText="1"/>
    </xf>
    <xf borderId="0" fillId="5" fontId="5" numFmtId="0" xfId="0" applyAlignment="1" applyFont="1">
      <alignment horizontal="center" readingOrder="0" shrinkToFit="0" vertical="center" wrapText="1"/>
    </xf>
    <xf borderId="0" fillId="5"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0" fontId="18" numFmtId="0" xfId="0" applyAlignment="1" applyFont="1">
      <alignment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3"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12" fontId="5" numFmtId="0" xfId="0" applyAlignment="1" applyFont="1">
      <alignment horizontal="center" shrinkToFit="0" vertical="center" wrapText="1"/>
    </xf>
    <xf borderId="0" fillId="9" fontId="5" numFmtId="0" xfId="0" applyAlignment="1" applyFont="1">
      <alignment horizontal="center" shrinkToFit="0" vertical="center" wrapText="1"/>
    </xf>
    <xf borderId="1"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0" fontId="19" numFmtId="0" xfId="0" applyAlignment="1" applyBorder="1" applyFont="1">
      <alignment readingOrder="0" shrinkToFit="0" vertical="center" wrapText="1"/>
    </xf>
    <xf borderId="3" fillId="0" fontId="20" numFmtId="0" xfId="0" applyAlignment="1" applyBorder="1" applyFont="1">
      <alignment readingOrder="0" shrinkToFit="0" vertical="center" wrapText="1"/>
    </xf>
    <xf borderId="3" fillId="12" fontId="5" numFmtId="0" xfId="0" applyAlignment="1" applyBorder="1" applyFont="1">
      <alignment horizontal="center" readingOrder="0" shrinkToFit="0" vertical="center" wrapText="1"/>
    </xf>
    <xf borderId="3" fillId="0" fontId="21" numFmtId="0" xfId="0" applyAlignment="1" applyBorder="1" applyFont="1">
      <alignment readingOrder="0" shrinkToFit="0" vertical="center" wrapText="1"/>
    </xf>
    <xf borderId="0" fillId="0" fontId="5" numFmtId="164" xfId="0" applyAlignment="1" applyFont="1" applyNumberFormat="1">
      <alignment horizontal="center" shrinkToFit="0" vertical="center" wrapText="1"/>
    </xf>
    <xf borderId="0" fillId="0" fontId="8" numFmtId="0" xfId="0" applyAlignment="1" applyFont="1">
      <alignment vertical="center"/>
    </xf>
    <xf borderId="0" fillId="0" fontId="22" numFmtId="0" xfId="0" applyAlignment="1" applyFont="1">
      <alignment readingOrder="0"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5" numFmtId="20" xfId="0" applyAlignment="1" applyFont="1" applyNumberFormat="1">
      <alignment readingOrder="0" shrinkToFit="0" vertical="center" wrapText="1"/>
    </xf>
    <xf borderId="0" fillId="0" fontId="23" numFmtId="0" xfId="0" applyAlignment="1" applyFont="1">
      <alignment horizontal="center" readingOrder="0" vertical="center"/>
    </xf>
    <xf borderId="0" fillId="0" fontId="24"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10"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0" fillId="0" fontId="8" numFmtId="0" xfId="0" applyAlignment="1" applyFont="1">
      <alignment readingOrder="0" vertical="center"/>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center" wrapText="1"/>
    </xf>
    <xf borderId="1" fillId="0" fontId="5"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0" fillId="0" fontId="4" numFmtId="0" xfId="0" applyAlignment="1" applyFont="1">
      <alignment readingOrder="0" shrinkToFit="0" vertical="center" wrapText="1"/>
    </xf>
    <xf borderId="1" fillId="0" fontId="26" numFmtId="0" xfId="0" applyAlignment="1" applyBorder="1" applyFont="1">
      <alignment horizontal="left" readingOrder="0" shrinkToFit="0" vertical="center" wrapText="1"/>
    </xf>
    <xf borderId="1" fillId="0" fontId="27"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5"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0" fillId="0" fontId="5" numFmtId="0" xfId="0" applyAlignment="1" applyFont="1">
      <alignment shrinkToFit="0" wrapText="1"/>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0" fillId="14" fontId="28" numFmtId="0" xfId="0" applyAlignment="1" applyFill="1" applyFont="1">
      <alignment horizontal="center" vertical="center"/>
    </xf>
    <xf borderId="4" fillId="14" fontId="28" numFmtId="0" xfId="0" applyAlignment="1" applyBorder="1" applyFont="1">
      <alignment horizontal="center" vertical="center"/>
    </xf>
    <xf borderId="4" fillId="14" fontId="28" numFmtId="0" xfId="0" applyAlignment="1" applyBorder="1" applyFont="1">
      <alignment horizontal="center" shrinkToFit="0" vertical="center" wrapText="1"/>
    </xf>
    <xf borderId="4" fillId="15" fontId="29" numFmtId="0" xfId="0" applyAlignment="1" applyBorder="1" applyFill="1" applyFont="1">
      <alignment horizontal="center" readingOrder="0" shrinkToFit="0" vertical="center" wrapText="1"/>
    </xf>
    <xf borderId="4" fillId="15" fontId="29" numFmtId="0" xfId="0" applyAlignment="1" applyBorder="1" applyFont="1">
      <alignment horizontal="center" readingOrder="0" vertical="center"/>
    </xf>
    <xf borderId="4" fillId="15" fontId="29" numFmtId="0" xfId="0" applyAlignment="1" applyBorder="1" applyFont="1">
      <alignment horizontal="left" readingOrder="0" shrinkToFit="0" vertical="center" wrapText="1"/>
    </xf>
    <xf borderId="4" fillId="16" fontId="29" numFmtId="0" xfId="0" applyAlignment="1" applyBorder="1" applyFill="1" applyFont="1">
      <alignment horizontal="center" readingOrder="0" shrinkToFit="0" vertical="center" wrapText="1"/>
    </xf>
    <xf borderId="4" fillId="16" fontId="29" numFmtId="0" xfId="0" applyAlignment="1" applyBorder="1" applyFont="1">
      <alignment horizontal="center" readingOrder="0" vertical="center"/>
    </xf>
    <xf borderId="4" fillId="16" fontId="29" numFmtId="0" xfId="0" applyAlignment="1" applyBorder="1" applyFont="1">
      <alignment horizontal="left" readingOrder="0" shrinkToFit="0" vertical="center" wrapText="1"/>
    </xf>
    <xf borderId="4" fillId="17" fontId="29" numFmtId="0" xfId="0" applyAlignment="1" applyBorder="1" applyFill="1" applyFont="1">
      <alignment horizontal="center" readingOrder="0" shrinkToFit="0" vertical="center" wrapText="1"/>
    </xf>
    <xf borderId="4" fillId="17" fontId="29" numFmtId="0" xfId="0" applyAlignment="1" applyBorder="1" applyFont="1">
      <alignment horizontal="center" readingOrder="0" vertical="center"/>
    </xf>
    <xf borderId="4" fillId="17" fontId="29" numFmtId="0" xfId="0" applyAlignment="1" applyBorder="1" applyFont="1">
      <alignment horizontal="left" readingOrder="0" shrinkToFit="0" vertical="center" wrapText="1"/>
    </xf>
    <xf borderId="4" fillId="18" fontId="29" numFmtId="0" xfId="0" applyAlignment="1" applyBorder="1" applyFill="1" applyFont="1">
      <alignment horizontal="center" readingOrder="0" shrinkToFit="0" vertical="center" wrapText="1"/>
    </xf>
    <xf borderId="4" fillId="18" fontId="29" numFmtId="0" xfId="0" applyAlignment="1" applyBorder="1" applyFont="1">
      <alignment horizontal="left" readingOrder="0" shrinkToFit="0" vertical="center" wrapText="1"/>
    </xf>
    <xf borderId="4" fillId="9" fontId="29" numFmtId="0" xfId="0" applyAlignment="1" applyBorder="1" applyFont="1">
      <alignment horizontal="center" readingOrder="0" shrinkToFit="0" vertical="center" wrapText="1"/>
    </xf>
    <xf borderId="4" fillId="9" fontId="29" numFmtId="0" xfId="0" applyAlignment="1" applyBorder="1" applyFont="1">
      <alignment horizontal="center" readingOrder="0" vertical="center"/>
    </xf>
    <xf borderId="4" fillId="9" fontId="29" numFmtId="0" xfId="0" applyAlignment="1" applyBorder="1" applyFont="1">
      <alignment readingOrder="0" shrinkToFit="0" vertical="center" wrapText="1"/>
    </xf>
    <xf borderId="4" fillId="0" fontId="8" numFmtId="0" xfId="0" applyAlignment="1" applyBorder="1" applyFont="1">
      <alignment vertical="center"/>
    </xf>
    <xf borderId="5" fillId="14" fontId="28" numFmtId="0" xfId="0" applyAlignment="1" applyBorder="1" applyFont="1">
      <alignment horizontal="center" vertical="center"/>
    </xf>
    <xf borderId="6" fillId="0" fontId="30" numFmtId="0" xfId="0" applyBorder="1" applyFont="1"/>
    <xf borderId="7" fillId="0" fontId="30" numFmtId="0" xfId="0" applyBorder="1" applyFont="1"/>
    <xf borderId="4" fillId="14" fontId="28" numFmtId="0" xfId="0" applyAlignment="1" applyBorder="1" applyFont="1">
      <alignment horizontal="center" vertical="center"/>
    </xf>
    <xf borderId="4" fillId="0" fontId="29" numFmtId="0" xfId="0" applyAlignment="1" applyBorder="1" applyFont="1">
      <alignment vertical="center"/>
    </xf>
    <xf borderId="4" fillId="0" fontId="29" numFmtId="0" xfId="0" applyAlignment="1" applyBorder="1" applyFont="1">
      <alignment shrinkToFit="0" vertical="center" wrapText="1"/>
    </xf>
    <xf borderId="4" fillId="13" fontId="29" numFmtId="0" xfId="0" applyAlignment="1" applyBorder="1" applyFont="1">
      <alignment horizontal="center" shrinkToFit="0" vertical="center" wrapText="1"/>
    </xf>
    <xf borderId="4" fillId="13" fontId="29" numFmtId="0" xfId="0" applyAlignment="1" applyBorder="1" applyFont="1">
      <alignment shrinkToFit="0" vertical="center" wrapText="1"/>
    </xf>
    <xf borderId="4" fillId="3" fontId="29" numFmtId="0" xfId="0" applyAlignment="1" applyBorder="1" applyFont="1">
      <alignment horizontal="center" shrinkToFit="0" vertical="center" wrapText="1"/>
    </xf>
    <xf borderId="4" fillId="3" fontId="29" numFmtId="0" xfId="0" applyAlignment="1" applyBorder="1" applyFont="1">
      <alignment shrinkToFit="0" vertical="center" wrapText="1"/>
    </xf>
    <xf borderId="4" fillId="12" fontId="29" numFmtId="0" xfId="0" applyAlignment="1" applyBorder="1" applyFont="1">
      <alignment horizontal="center" shrinkToFit="0" vertical="center" wrapText="1"/>
    </xf>
    <xf borderId="4" fillId="12" fontId="29" numFmtId="0" xfId="0" applyAlignment="1" applyBorder="1" applyFont="1">
      <alignment shrinkToFit="0" vertical="center" wrapText="1"/>
    </xf>
    <xf borderId="4" fillId="9" fontId="29" numFmtId="0" xfId="0" applyAlignment="1" applyBorder="1" applyFont="1">
      <alignment horizontal="center" shrinkToFit="0" vertical="center" wrapText="1"/>
    </xf>
    <xf borderId="4" fillId="9" fontId="29" numFmtId="0" xfId="0" applyAlignment="1" applyBorder="1" applyFont="1">
      <alignment shrinkToFit="0" vertical="center" wrapText="1"/>
    </xf>
    <xf borderId="5" fillId="15" fontId="31" numFmtId="0" xfId="0" applyAlignment="1" applyBorder="1" applyFont="1">
      <alignment horizontal="center" vertical="bottom"/>
    </xf>
    <xf borderId="0" fillId="0" fontId="8" numFmtId="0" xfId="0" applyAlignment="1" applyFont="1">
      <alignment vertical="bottom"/>
    </xf>
    <xf borderId="5" fillId="19" fontId="32" numFmtId="165" xfId="0" applyAlignment="1" applyBorder="1" applyFill="1" applyFont="1" applyNumberFormat="1">
      <alignment horizontal="center" vertical="bottom"/>
    </xf>
    <xf borderId="5" fillId="19" fontId="32" numFmtId="165" xfId="0" applyAlignment="1" applyBorder="1" applyFont="1" applyNumberFormat="1">
      <alignment horizontal="center" readingOrder="0" vertical="bottom"/>
    </xf>
    <xf borderId="4" fillId="19" fontId="32" numFmtId="0" xfId="0" applyAlignment="1" applyBorder="1" applyFont="1">
      <alignment readingOrder="0" vertical="bottom"/>
    </xf>
    <xf borderId="4" fillId="0" fontId="33" numFmtId="0" xfId="0" applyAlignment="1" applyBorder="1" applyFont="1">
      <alignment horizontal="right" vertical="bottom"/>
    </xf>
    <xf borderId="4" fillId="0" fontId="33" numFmtId="166" xfId="0" applyAlignment="1" applyBorder="1" applyFont="1" applyNumberFormat="1">
      <alignment horizontal="right" vertical="bottom"/>
    </xf>
    <xf borderId="4" fillId="15" fontId="33" numFmtId="0" xfId="0" applyAlignment="1" applyBorder="1" applyFont="1">
      <alignment horizontal="center" readingOrder="0" shrinkToFit="0" vertical="bottom" wrapText="0"/>
    </xf>
    <xf borderId="4" fillId="0" fontId="33" numFmtId="9" xfId="0" applyAlignment="1" applyBorder="1" applyFont="1" applyNumberFormat="1">
      <alignment horizontal="right" shrinkToFit="0" vertical="bottom" wrapText="0"/>
    </xf>
    <xf borderId="4" fillId="19" fontId="32" numFmtId="0" xfId="0" applyAlignment="1" applyBorder="1" applyFont="1">
      <alignment vertical="bottom"/>
    </xf>
    <xf borderId="4" fillId="0" fontId="33" numFmtId="9" xfId="0" applyAlignment="1" applyBorder="1" applyFont="1" applyNumberFormat="1">
      <alignment horizontal="right" shrinkToFit="0" vertical="bottom" wrapText="0"/>
    </xf>
    <xf borderId="4" fillId="19" fontId="32" numFmtId="0" xfId="0" applyAlignment="1" applyBorder="1" applyFont="1">
      <alignment vertical="bottom"/>
    </xf>
    <xf borderId="4" fillId="15" fontId="33" numFmtId="166" xfId="0" applyAlignment="1" applyBorder="1" applyFont="1" applyNumberFormat="1">
      <alignment horizontal="right" vertical="bottom"/>
    </xf>
    <xf borderId="4" fillId="15" fontId="33" numFmtId="0" xfId="0" applyAlignment="1" applyBorder="1" applyFont="1">
      <alignment horizontal="center" shrinkToFit="0" vertical="bottom" wrapText="0"/>
    </xf>
    <xf borderId="4" fillId="15" fontId="33"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0" fontId="8" numFmtId="165" xfId="0" applyAlignment="1" applyFont="1" applyNumberFormat="1">
      <alignment horizontal="center" vertical="bottom"/>
    </xf>
    <xf borderId="5" fillId="15" fontId="31" numFmtId="10" xfId="0" applyAlignment="1" applyBorder="1" applyFont="1" applyNumberFormat="1">
      <alignment horizontal="center" vertical="bottom"/>
    </xf>
    <xf borderId="4" fillId="0" fontId="33" numFmtId="10" xfId="0" applyAlignment="1" applyBorder="1" applyFont="1" applyNumberFormat="1">
      <alignment horizontal="right" vertical="bottom"/>
    </xf>
    <xf borderId="4" fillId="0" fontId="33" numFmtId="0" xfId="0" applyAlignment="1" applyBorder="1" applyFont="1">
      <alignment horizontal="right" vertical="bottom"/>
    </xf>
    <xf borderId="4" fillId="15" fontId="8" numFmtId="9" xfId="0" applyAlignment="1" applyBorder="1" applyFont="1" applyNumberFormat="1">
      <alignment shrinkToFit="0" vertical="bottom" wrapText="0"/>
    </xf>
    <xf borderId="4" fillId="15"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4" fillId="15" fontId="33"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4" fillId="0" fontId="8" numFmtId="0" xfId="0" applyAlignment="1" applyBorder="1" applyFont="1">
      <alignment vertical="bottom"/>
    </xf>
    <xf borderId="7" fillId="0" fontId="8" numFmtId="0" xfId="0" applyAlignment="1" applyBorder="1" applyFont="1">
      <alignment vertical="bottom"/>
    </xf>
    <xf borderId="7" fillId="6" fontId="34" numFmtId="0" xfId="0" applyAlignment="1" applyBorder="1" applyFont="1">
      <alignment horizontal="center" vertical="bottom"/>
    </xf>
    <xf borderId="7" fillId="6" fontId="34" numFmtId="0" xfId="0" applyAlignment="1" applyBorder="1" applyFont="1">
      <alignment horizontal="center" vertical="bottom"/>
    </xf>
    <xf borderId="8" fillId="6" fontId="8" numFmtId="0" xfId="0" applyAlignment="1" applyBorder="1" applyFont="1">
      <alignment vertical="bottom"/>
    </xf>
    <xf borderId="9" fillId="6" fontId="8" numFmtId="0" xfId="0" applyAlignment="1" applyBorder="1" applyFont="1">
      <alignment vertical="bottom"/>
    </xf>
    <xf borderId="9" fillId="0" fontId="8" numFmtId="0" xfId="0" applyAlignment="1" applyBorder="1" applyFont="1">
      <alignment horizontal="center" vertical="bottom"/>
    </xf>
    <xf borderId="9" fillId="6" fontId="8" numFmtId="0" xfId="0" applyAlignment="1" applyBorder="1" applyFont="1">
      <alignment vertical="bottom"/>
    </xf>
    <xf borderId="0" fillId="13" fontId="9" numFmtId="0" xfId="0" applyAlignment="1" applyFont="1">
      <alignment horizontal="center"/>
    </xf>
    <xf borderId="0" fillId="13" fontId="35" numFmtId="0" xfId="0" applyAlignment="1" applyFont="1">
      <alignment horizontal="center"/>
    </xf>
    <xf borderId="0" fillId="13" fontId="35"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shrinkToFit="0" wrapText="0"/>
    </xf>
    <xf borderId="0" fillId="0" fontId="9" numFmtId="0" xfId="0" applyAlignment="1" applyFont="1">
      <alignment shrinkToFit="0" wrapText="0"/>
    </xf>
  </cellXfs>
  <cellStyles count="1">
    <cellStyle xfId="0" name="Normal" builtinId="0"/>
  </cellStyles>
  <dxfs count="23">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b/>
        <color theme="0"/>
      </font>
      <fill>
        <patternFill patternType="solid">
          <fgColor rgb="FFEA4335"/>
          <bgColor rgb="FFEA4335"/>
        </patternFill>
      </fill>
      <border/>
    </dxf>
    <dxf>
      <font/>
      <fill>
        <patternFill patternType="solid">
          <fgColor rgb="FFCFE2F3"/>
          <bgColor rgb="FFCFE2F3"/>
        </patternFill>
      </fill>
      <border/>
    </dxf>
    <dxf>
      <font>
        <color rgb="FFFFFFFF"/>
      </font>
      <fill>
        <patternFill patternType="solid">
          <fgColor rgb="FF741B47"/>
          <bgColor rgb="FF741B47"/>
        </patternFill>
      </fill>
      <border/>
    </dxf>
    <dxf>
      <font/>
      <fill>
        <patternFill patternType="none"/>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yjERuGgHJyRPBtjIt5iAKgKJ9-4uav8D" TargetMode="External"/><Relationship Id="rId22" Type="http://schemas.openxmlformats.org/officeDocument/2006/relationships/hyperlink" Target="http://drive.google.com/uc?export=view&amp;id=1N2hoho_mM7kiiGUMrPqnlDdBQrp28yRM" TargetMode="External"/><Relationship Id="rId21" Type="http://schemas.openxmlformats.org/officeDocument/2006/relationships/hyperlink" Target="http://drive.google.com/uc?export=view&amp;id=1cNytGtweSQiDtxMV-KeQ9QIDSuPOIm-K" TargetMode="External"/><Relationship Id="rId24" Type="http://schemas.openxmlformats.org/officeDocument/2006/relationships/hyperlink" Target="http://drive.google.com/uc?export=view&amp;id=1qZOchZKPkdMLIgliLVfTuJ6SjQ12Xrsz" TargetMode="External"/><Relationship Id="rId23" Type="http://schemas.openxmlformats.org/officeDocument/2006/relationships/hyperlink" Target="http://drive.google.com/uc?export=view&amp;id=1452aIVGY7IsFcfmGGjePkKssX-AntTUn" TargetMode="External"/><Relationship Id="rId1" Type="http://schemas.openxmlformats.org/officeDocument/2006/relationships/comments" Target="../comments1.xml"/><Relationship Id="rId2" Type="http://schemas.openxmlformats.org/officeDocument/2006/relationships/hyperlink" Target="https://drive.google.com/file/d/1qo4YiKPHZSp1eIwHAntDrGNza9_U24Nf/view?usp=share_link" TargetMode="External"/><Relationship Id="rId3" Type="http://schemas.openxmlformats.org/officeDocument/2006/relationships/hyperlink" Target="https://drive.google.com/file/d/1b4XM74ilzeItnybDzE_ir-Y2oAqY75uB/view?usp=share_link" TargetMode="External"/><Relationship Id="rId4" Type="http://schemas.openxmlformats.org/officeDocument/2006/relationships/hyperlink" Target="https://drive.google.com/file/d/1qo4YiKPHZSp1eIwHAntDrGNza9_U24Nf/view?usp=share_link" TargetMode="External"/><Relationship Id="rId9" Type="http://schemas.openxmlformats.org/officeDocument/2006/relationships/hyperlink" Target="https://drive.google.com/file/d/1RxwDvV4CW2GE32cyi7d58b-I6PjVq7JL/view?usp=share_link" TargetMode="External"/><Relationship Id="rId26" Type="http://schemas.openxmlformats.org/officeDocument/2006/relationships/hyperlink" Target="http://drive.google.com/uc?export=view&amp;id=1Iu6o0gJy7v2t09ddMxVXBiKSBIelCCoT" TargetMode="External"/><Relationship Id="rId25" Type="http://schemas.openxmlformats.org/officeDocument/2006/relationships/hyperlink" Target="http://drive.google.com/uc?export=view&amp;id=1Iy_b2fP5UnM1eUtQxNzJM9NxSuoCQAXU" TargetMode="External"/><Relationship Id="rId28" Type="http://schemas.openxmlformats.org/officeDocument/2006/relationships/hyperlink" Target="http://drive.google.com/uc?export=view&amp;id=1oSMjETBOezoK3IxLkj6uvv59AmtxVPsk" TargetMode="External"/><Relationship Id="rId27" Type="http://schemas.openxmlformats.org/officeDocument/2006/relationships/hyperlink" Target="http://drive.google.com/uc?export=view&amp;id=1FEsxCetrqHtDjOumV7Hxd1fyw7V-WAf8" TargetMode="External"/><Relationship Id="rId5" Type="http://schemas.openxmlformats.org/officeDocument/2006/relationships/hyperlink" Target="https://drive.google.com/file/d/1b4XM74ilzeItnybDzE_ir-Y2oAqY75uB/view?usp=share_link" TargetMode="External"/><Relationship Id="rId6" Type="http://schemas.openxmlformats.org/officeDocument/2006/relationships/hyperlink" Target="https://drive.google.com/file/d/1qo4YiKPHZSp1eIwHAntDrGNza9_U24Nf/view?usp=share_link" TargetMode="External"/><Relationship Id="rId29" Type="http://schemas.openxmlformats.org/officeDocument/2006/relationships/hyperlink" Target="http://drive.google.com/uc?export=view&amp;id=1cNytGtweSQiDtxMV-KeQ9QIDSuPOIm-K" TargetMode="External"/><Relationship Id="rId7" Type="http://schemas.openxmlformats.org/officeDocument/2006/relationships/hyperlink" Target="https://drive.google.com/file/d/1b4XM74ilzeItnybDzE_ir-Y2oAqY75uB/view?usp=share_link" TargetMode="External"/><Relationship Id="rId8" Type="http://schemas.openxmlformats.org/officeDocument/2006/relationships/hyperlink" Target="https://drive.google.com/file/d/1b4XM74ilzeItnybDzE_ir-Y2oAqY75uB/view?usp=share_link" TargetMode="External"/><Relationship Id="rId31" Type="http://schemas.openxmlformats.org/officeDocument/2006/relationships/hyperlink" Target="http://drive.google.com/uc?export=view&amp;id=1452aIVGY7IsFcfmGGjePkKssX-AntTUn" TargetMode="External"/><Relationship Id="rId30" Type="http://schemas.openxmlformats.org/officeDocument/2006/relationships/hyperlink" Target="http://drive.google.com/uc?export=view&amp;id=1N2hoho_mM7kiiGUMrPqnlDdBQrp28yRM" TargetMode="External"/><Relationship Id="rId11" Type="http://schemas.openxmlformats.org/officeDocument/2006/relationships/hyperlink" Target="https://drive.google.com/file/d/1RxwDvV4CW2GE32cyi7d58b-I6PjVq7JL/view?usp=share_link" TargetMode="External"/><Relationship Id="rId33" Type="http://schemas.openxmlformats.org/officeDocument/2006/relationships/hyperlink" Target="http://drive.google.com/uc?export=view&amp;id=1Iy_b2fP5UnM1eUtQxNzJM9NxSuoCQAXU" TargetMode="External"/><Relationship Id="rId10" Type="http://schemas.openxmlformats.org/officeDocument/2006/relationships/hyperlink" Target="https://drive.google.com/file/d/1LX-Ebr1rFg9D9-vUqVAI7beKQHQKcKA5/view?usp=share_link" TargetMode="External"/><Relationship Id="rId32" Type="http://schemas.openxmlformats.org/officeDocument/2006/relationships/hyperlink" Target="http://drive.google.com/uc?export=view&amp;id=1qZOchZKPkdMLIgliLVfTuJ6SjQ12Xrsz" TargetMode="External"/><Relationship Id="rId13" Type="http://schemas.openxmlformats.org/officeDocument/2006/relationships/hyperlink" Target="https://drive.google.com/file/d/1RxwDvV4CW2GE32cyi7d58b-I6PjVq7JL/view?usp=share_link" TargetMode="External"/><Relationship Id="rId35" Type="http://schemas.openxmlformats.org/officeDocument/2006/relationships/hyperlink" Target="http://drive.google.com/uc?export=view&amp;id=1X56DS4RAupxqyOpeEpS0F8OU8GNM8VJZ" TargetMode="External"/><Relationship Id="rId12" Type="http://schemas.openxmlformats.org/officeDocument/2006/relationships/hyperlink" Target="https://drive.google.com/file/d/1RxwDvV4CW2GE32cyi7d58b-I6PjVq7JL/view?usp=share_link" TargetMode="External"/><Relationship Id="rId34" Type="http://schemas.openxmlformats.org/officeDocument/2006/relationships/hyperlink" Target="http://drive.google.com/uc?export=view&amp;id=1Iu6o0gJy7v2t09ddMxVXBiKSBIelCCoT" TargetMode="External"/><Relationship Id="rId15" Type="http://schemas.openxmlformats.org/officeDocument/2006/relationships/hyperlink" Target="https://blueberry-assets.oneclick.es/" TargetMode="External"/><Relationship Id="rId37" Type="http://schemas.openxmlformats.org/officeDocument/2006/relationships/hyperlink" Target="http://drive.google.com/uc?export=view&amp;id=1gbu3USgpQuVE0JRcIxzoOcNmr7gPzAvt" TargetMode="External"/><Relationship Id="rId14" Type="http://schemas.openxmlformats.org/officeDocument/2006/relationships/hyperlink" Target="https://drive.google.com/file/d/1RxwDvV4CW2GE32cyi7d58b-I6PjVq7JL/view?usp=share_link" TargetMode="External"/><Relationship Id="rId36" Type="http://schemas.openxmlformats.org/officeDocument/2006/relationships/hyperlink" Target="http://drive.google.com/uc?export=view&amp;id=1X56DS4RAupxqyOpeEpS0F8OU8GNM8VJZ" TargetMode="External"/><Relationship Id="rId17" Type="http://schemas.openxmlformats.org/officeDocument/2006/relationships/hyperlink" Target="https://blueberry-assets.oneclick.es/M3_NyO_22d_11.svg" TargetMode="External"/><Relationship Id="rId39" Type="http://schemas.openxmlformats.org/officeDocument/2006/relationships/vmlDrawing" Target="../drawings/vmlDrawing1.vml"/><Relationship Id="rId16" Type="http://schemas.openxmlformats.org/officeDocument/2006/relationships/hyperlink" Target="https://blueberry-assets.oneclick.es/" TargetMode="External"/><Relationship Id="rId38" Type="http://schemas.openxmlformats.org/officeDocument/2006/relationships/drawing" Target="../drawings/drawing1.xml"/><Relationship Id="rId19" Type="http://schemas.openxmlformats.org/officeDocument/2006/relationships/hyperlink" Target="http://drive.google.com/uc?export=view&amp;id=1FEsxCetrqHtDjOumV7Hxd1fyw7V-WAf8" TargetMode="External"/><Relationship Id="rId18" Type="http://schemas.openxmlformats.org/officeDocument/2006/relationships/hyperlink" Target="http://drive.google.com/uc?export=view&amp;id=11RUqLCoR0hTCjB-qWzOMdi60ifeYMD1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UaPSE4N70QyGjABXcwomAaicgXSu57Fd/view?usp=sharing" TargetMode="External"/><Relationship Id="rId194" Type="http://schemas.openxmlformats.org/officeDocument/2006/relationships/hyperlink" Target="https://drive.google.com/file/d/1leWubiU0fmJ9fRI2IpV_VO_mRHgWV5Sj/view?usp=share_link" TargetMode="External"/><Relationship Id="rId193" Type="http://schemas.openxmlformats.org/officeDocument/2006/relationships/hyperlink" Target="https://drive.google.com/file/d/1EStIE0R_p912DhDOKNx3fYtpHJXNKBxO/view?usp=share_link" TargetMode="External"/><Relationship Id="rId192" Type="http://schemas.openxmlformats.org/officeDocument/2006/relationships/hyperlink" Target="https://drive.google.com/file/d/1aK25be-18EWudVXqGaMok0nL2g4lLABX/view?usp=sharing" TargetMode="External"/><Relationship Id="rId191" Type="http://schemas.openxmlformats.org/officeDocument/2006/relationships/hyperlink" Target="https://drive.google.com/file/d/1BNJWueIT6GWScToTkpsq8CoPU8OcuQoQ/view?usp=sharing" TargetMode="External"/><Relationship Id="rId187" Type="http://schemas.openxmlformats.org/officeDocument/2006/relationships/hyperlink" Target="https://gyazo.com/25c7598e05d36c65c38b260d89c15572?" TargetMode="External"/><Relationship Id="rId186" Type="http://schemas.openxmlformats.org/officeDocument/2006/relationships/hyperlink" Target="https://drive.google.com/file/d/18BUGEKuwS3YaCxq5f-3S-5iDnYcqNiOi/view?usp=sharing" TargetMode="External"/><Relationship Id="rId185" Type="http://schemas.openxmlformats.org/officeDocument/2006/relationships/hyperlink" Target="https://drive.google.com/file/d/17GlECxrKMYTUe0opYwrazzI2gvOTxhN7/view?usp=sharing" TargetMode="External"/><Relationship Id="rId184" Type="http://schemas.openxmlformats.org/officeDocument/2006/relationships/hyperlink" Target="https://drive.google.com/file/d/1VyLgb1sJztbyqKd9I40iFvnzD7hEgtRh/view?usp=sharing" TargetMode="External"/><Relationship Id="rId189" Type="http://schemas.openxmlformats.org/officeDocument/2006/relationships/hyperlink" Target="https://drive.google.com/file/d/1KnMSPgDNdyrcm8r50pJkr90nptYEFkU8/view?usp=sharing" TargetMode="External"/><Relationship Id="rId188" Type="http://schemas.openxmlformats.org/officeDocument/2006/relationships/hyperlink" Target="https://drive.google.com/file/d/1QI8_LDg_wTDYUGfPHmtCA3qEOsTdTvxS/view?usp=sharing" TargetMode="External"/><Relationship Id="rId183" Type="http://schemas.openxmlformats.org/officeDocument/2006/relationships/hyperlink" Target="https://drive.google.com/file/d/1757H0Y7sBB2hA6wkOMVY4UMsDQ0MjQba/view?usp=sharing" TargetMode="External"/><Relationship Id="rId182" Type="http://schemas.openxmlformats.org/officeDocument/2006/relationships/hyperlink" Target="https://drive.google.com/file/d/10v47HxdwAngRx300bTZfLKL9prjgrQnb/view?usp=share_link" TargetMode="External"/><Relationship Id="rId181" Type="http://schemas.openxmlformats.org/officeDocument/2006/relationships/hyperlink" Target="https://drive.google.com/file/d/1mZSwI4iTKZBqSC6W1FNEM2RV-Q0vx2Zv/view?usp=share_link" TargetMode="External"/><Relationship Id="rId180" Type="http://schemas.openxmlformats.org/officeDocument/2006/relationships/hyperlink" Target="https://drive.google.com/file/d/1sBgXeS6xBoYOIo4XNkKYAamnT7WznZoS/view?usp=share_link" TargetMode="External"/><Relationship Id="rId176" Type="http://schemas.openxmlformats.org/officeDocument/2006/relationships/hyperlink" Target="https://gyazo.com/48372004f65ab52c88bfa001071271cf" TargetMode="External"/><Relationship Id="rId297" Type="http://schemas.openxmlformats.org/officeDocument/2006/relationships/hyperlink" Target="https://drive.google.com/file/d/1p5p-6RvvcejGmyooVYvJD1OG8RMOZAht/view?usp=share_link" TargetMode="External"/><Relationship Id="rId175" Type="http://schemas.openxmlformats.org/officeDocument/2006/relationships/hyperlink" Target="https://drive.google.com/file/d/1EjzRtR76fB9lvYojV3KVO4Rh5qKnsh1c/view?usp=sharing" TargetMode="External"/><Relationship Id="rId296" Type="http://schemas.openxmlformats.org/officeDocument/2006/relationships/hyperlink" Target="https://drive.google.com/file/d/18HDWjKMEcSVTWC9zCt4rCBvigWxQ89Je/view?usp=share_link" TargetMode="External"/><Relationship Id="rId174" Type="http://schemas.openxmlformats.org/officeDocument/2006/relationships/hyperlink" Target="https://drive.google.com/file/d/142yIjkJFy7NBxbF8-4bodvn2rGOPM_RE/view?usp=sharing" TargetMode="External"/><Relationship Id="rId295" Type="http://schemas.openxmlformats.org/officeDocument/2006/relationships/hyperlink" Target="https://drive.google.com/file/d/1pXdxO1HqacJPGY1-6jKVVM5E5w5OnTfv/view?usp=share_link" TargetMode="External"/><Relationship Id="rId173" Type="http://schemas.openxmlformats.org/officeDocument/2006/relationships/hyperlink" Target="https://drive.google.com/file/d/1bO9INgbHIRg0AvOc9CvGNhS3SxqMk4rm/view?usp=sharing" TargetMode="External"/><Relationship Id="rId294" Type="http://schemas.openxmlformats.org/officeDocument/2006/relationships/hyperlink" Target="https://drive.google.com/file/d/1W_UCXlCHfOmgWs4OHocYFtciA8p_Xlqe/view?usp=share_link" TargetMode="External"/><Relationship Id="rId179" Type="http://schemas.openxmlformats.org/officeDocument/2006/relationships/hyperlink" Target="https://drive.google.com/file/d/1PYkXOZ8wHcq2d4iv9eoJJuS89LNNoRW6/view?usp=share_link" TargetMode="External"/><Relationship Id="rId178" Type="http://schemas.openxmlformats.org/officeDocument/2006/relationships/hyperlink" Target="https://drive.google.com/file/d/1--3eD-dT_eW86pJbOwqYnLRlTi6unojm/view?usp=share_link" TargetMode="External"/><Relationship Id="rId299" Type="http://schemas.openxmlformats.org/officeDocument/2006/relationships/hyperlink" Target="https://drive.google.com/file/d/1gGa58mSRkIDCXOaZ5t-kbbRCM8WYTDNl/view?usp=share_link" TargetMode="External"/><Relationship Id="rId177" Type="http://schemas.openxmlformats.org/officeDocument/2006/relationships/hyperlink" Target="https://drive.google.com/file/d/1EkN4Wsy73E1CW3NTkj-3x0jSfpNwkZcK/view?usp=share_link" TargetMode="External"/><Relationship Id="rId298" Type="http://schemas.openxmlformats.org/officeDocument/2006/relationships/hyperlink" Target="https://drive.google.com/file/d/15JYenVYxqFGx4QKBO_S8wPUSHwyY2fo2/view?usp=share_link" TargetMode="External"/><Relationship Id="rId198" Type="http://schemas.openxmlformats.org/officeDocument/2006/relationships/hyperlink" Target="https://drive.google.com/file/d/1_3IdSH8EQAtJxFlzRxS-74AiD2PNoWN6/view?usp=share_link" TargetMode="External"/><Relationship Id="rId197" Type="http://schemas.openxmlformats.org/officeDocument/2006/relationships/hyperlink" Target="https://drive.google.com/file/d/14Ob1N_Gvfw1ueeXAb9NQczdh4WHxLl8i/view?usp=share_link" TargetMode="External"/><Relationship Id="rId196" Type="http://schemas.openxmlformats.org/officeDocument/2006/relationships/hyperlink" Target="https://drive.google.com/file/d/1LzVb_8BD5ioF20AbvBRixQqbqQw1p_-G/view?usp=share_link" TargetMode="External"/><Relationship Id="rId195" Type="http://schemas.openxmlformats.org/officeDocument/2006/relationships/hyperlink" Target="https://drive.google.com/file/d/1K3-tQE9bkmY7yBb-SUv_CPB7ZWjhH9TZ/view?usp=share_link" TargetMode="External"/><Relationship Id="rId199" Type="http://schemas.openxmlformats.org/officeDocument/2006/relationships/hyperlink" Target="https://drive.google.com/file/d/1JNPOFB3hsuY27o4AXq0oEUo--A94UL2s/view?usp=share_link" TargetMode="External"/><Relationship Id="rId150" Type="http://schemas.openxmlformats.org/officeDocument/2006/relationships/hyperlink" Target="https://drive.google.com/file/d/13SoEbbZK2F6he1XM2OGvT42iJoegLQJT/view?usp=share_link" TargetMode="External"/><Relationship Id="rId271" Type="http://schemas.openxmlformats.org/officeDocument/2006/relationships/hyperlink" Target="https://drive.google.com/file/d/1D2kPd0s55vIWt7cdzjOeLgz7y3RgzVl9/view?usp=sharing" TargetMode="External"/><Relationship Id="rId392" Type="http://schemas.openxmlformats.org/officeDocument/2006/relationships/hyperlink" Target="https://www.bde.es/bde/es/areas/billemone/Publico_general/Billetes_de_euro/normas/Normas_de_reproduccion.html" TargetMode="External"/><Relationship Id="rId270" Type="http://schemas.openxmlformats.org/officeDocument/2006/relationships/hyperlink" Target="https://drive.google.com/file/d/140Wt0msFy_k6EzUD5ybXLaR1g0JbeJyo/view?usp=sharing" TargetMode="External"/><Relationship Id="rId391" Type="http://schemas.openxmlformats.org/officeDocument/2006/relationships/hyperlink" Target="https://drive.google.com/file/d/1zCvpn2f_UkVB2qfCsDLmA1DRy9I1_kq1/view?usp=sharing" TargetMode="External"/><Relationship Id="rId390" Type="http://schemas.openxmlformats.org/officeDocument/2006/relationships/hyperlink" Target="https://drive.google.com/file/d/1lxp4jxexVmXS9bEkrSRcfHW_h8-fB8Yb/view?usp=sharing" TargetMode="External"/><Relationship Id="rId1" Type="http://schemas.openxmlformats.org/officeDocument/2006/relationships/comments" Target="../comments2.xml"/><Relationship Id="rId2" Type="http://schemas.openxmlformats.org/officeDocument/2006/relationships/hyperlink" Target="https://drive.google.com/file/d/1qhpDVeK4FEdYWwFy4a4AHTthZkdlPXSh/view?usp=sharing" TargetMode="External"/><Relationship Id="rId3" Type="http://schemas.openxmlformats.org/officeDocument/2006/relationships/hyperlink" Target="https://drive.google.com/file/d/1niFBKgc0UpgxW9NIS69-WQ05jLQfmAJ-/view?usp=share_link" TargetMode="External"/><Relationship Id="rId149" Type="http://schemas.openxmlformats.org/officeDocument/2006/relationships/hyperlink" Target="https://drive.google.com/file/d/1XcFf3gR5Yo3dJLOyPUB3YZm1mYjFoqhP/view?usp=share_link" TargetMode="External"/><Relationship Id="rId4" Type="http://schemas.openxmlformats.org/officeDocument/2006/relationships/hyperlink" Target="https://drive.google.com/file/d/1QNKHL2KJZZ5LwunpVnMQaXzWXBdOKjCJ/view?usp=share_link" TargetMode="External"/><Relationship Id="rId148" Type="http://schemas.openxmlformats.org/officeDocument/2006/relationships/hyperlink" Target="https://drive.google.com/file/d/1x4WMy95kfooWLPhUHcwibN0OvYxtjaL-/view?usp=share_link" TargetMode="External"/><Relationship Id="rId269" Type="http://schemas.openxmlformats.org/officeDocument/2006/relationships/hyperlink" Target="https://drive.google.com/file/d/1o0UBoWXuFzwVTuWrhG7uysqu7yggRLYQ/view?usp=share_link" TargetMode="External"/><Relationship Id="rId9" Type="http://schemas.openxmlformats.org/officeDocument/2006/relationships/hyperlink" Target="https://drive.google.com/file/d/14C5pGmVQpTCtHeVKkhdJdRayc_zx-B1h/view?usp=share_link" TargetMode="External"/><Relationship Id="rId143" Type="http://schemas.openxmlformats.org/officeDocument/2006/relationships/hyperlink" Target="https://drive.google.com/file/d/1NZ51113jZv-gi8RJ5_QfxlaUxr_spqyR/view?usp=share_link" TargetMode="External"/><Relationship Id="rId264" Type="http://schemas.openxmlformats.org/officeDocument/2006/relationships/hyperlink" Target="https://drive.google.com/file/d/1r5GPu-u5GXeovu6bzQ-WTjj0DnVhWiDG/view?usp=sharing" TargetMode="External"/><Relationship Id="rId385" Type="http://schemas.openxmlformats.org/officeDocument/2006/relationships/hyperlink" Target="https://drive.google.com/file/d/1uiIT97BJekPF7Kw1omsQwaBChqnQsTHX/view?usp=sharing" TargetMode="External"/><Relationship Id="rId142" Type="http://schemas.openxmlformats.org/officeDocument/2006/relationships/hyperlink" Target="https://drive.google.com/file/d/1-phFq1jzVvYbkQtVlhLtTNNtriCUM4Ml/view?usp=share_link" TargetMode="External"/><Relationship Id="rId263" Type="http://schemas.openxmlformats.org/officeDocument/2006/relationships/hyperlink" Target="https://drive.google.com/file/d/1KYFIRjlVZnNSXEBVLFlfG_hfNJqZa3xi/view?usp=sharing" TargetMode="External"/><Relationship Id="rId384" Type="http://schemas.openxmlformats.org/officeDocument/2006/relationships/hyperlink" Target="https://drive.google.com/file/d/1uj1DvItnXioULQpWtC4OJdNTHhhLHs5P/view?usp=sharing" TargetMode="External"/><Relationship Id="rId141" Type="http://schemas.openxmlformats.org/officeDocument/2006/relationships/hyperlink" Target="https://drive.google.com/file/d/1dvnxOUgXYNhUhLnzQJ0PEed5AtzAj5f1/view?usp=share_link" TargetMode="External"/><Relationship Id="rId262" Type="http://schemas.openxmlformats.org/officeDocument/2006/relationships/hyperlink" Target="https://gyazo.com/02d6f3b79cacd4baaba1cb6fe5504680" TargetMode="External"/><Relationship Id="rId383" Type="http://schemas.openxmlformats.org/officeDocument/2006/relationships/hyperlink" Target="https://gyazo.com/f5302115268e563273c18b49ffb95674" TargetMode="External"/><Relationship Id="rId140" Type="http://schemas.openxmlformats.org/officeDocument/2006/relationships/hyperlink" Target="https://drive.google.com/file/d/1sPnBQ23i4qvnlpPAUmWc0zhOyijPBPkB/view?usp=share_link" TargetMode="External"/><Relationship Id="rId261" Type="http://schemas.openxmlformats.org/officeDocument/2006/relationships/hyperlink" Target="https://drive.google.com/file/d/1USDySeMISMhyqHGAvkRHgaj9UAzc056C/view?usp=share_link" TargetMode="External"/><Relationship Id="rId382" Type="http://schemas.openxmlformats.org/officeDocument/2006/relationships/hyperlink" Target="https://drive.google.com/file/d/1zrqWTq3yc2vb7_4hFc8h4GLeUz9WE7E3/view?usp=share_link" TargetMode="External"/><Relationship Id="rId5" Type="http://schemas.openxmlformats.org/officeDocument/2006/relationships/hyperlink" Target="https://drive.google.com/file/d/1ejf4u8ykwudRjQ_fJRtsIQK9ICq6y8dE/view?usp=share_link" TargetMode="External"/><Relationship Id="rId147" Type="http://schemas.openxmlformats.org/officeDocument/2006/relationships/hyperlink" Target="https://drive.google.com/file/d/1gZhOHvb6MhwPEUCHsL3QQ45NLXeV-_fm/view?usp=share_link" TargetMode="External"/><Relationship Id="rId268" Type="http://schemas.openxmlformats.org/officeDocument/2006/relationships/hyperlink" Target="https://drive.google.com/file/d/1zHcK91pUvjChMe7h9PAR7RX9LB4GjbOi/view?usp=share_link" TargetMode="External"/><Relationship Id="rId389" Type="http://schemas.openxmlformats.org/officeDocument/2006/relationships/hyperlink" Target="https://drive.google.com/file/d/1bSy52BM7F-fJsL0SXo4RtlNeJVtSAwla/view?usp=sharing" TargetMode="External"/><Relationship Id="rId6" Type="http://schemas.openxmlformats.org/officeDocument/2006/relationships/hyperlink" Target="https://drive.google.com/file/d/1evcrgXCKO4YrHz0U3wRpttkDuqk4Kct0/view?usp=share_link" TargetMode="External"/><Relationship Id="rId146" Type="http://schemas.openxmlformats.org/officeDocument/2006/relationships/hyperlink" Target="https://drive.google.com/file/d/137yqdu2OXTJ2nthIa4ob6dRH3SkIHP-4/view?usp=share_link" TargetMode="External"/><Relationship Id="rId267" Type="http://schemas.openxmlformats.org/officeDocument/2006/relationships/hyperlink" Target="https://drive.google.com/file/d/1NHumb3dh-ZiccSU-4xnU6gOHynS8N01r/view?usp=share_link" TargetMode="External"/><Relationship Id="rId388" Type="http://schemas.openxmlformats.org/officeDocument/2006/relationships/hyperlink" Target="https://drive.google.com/file/d/1QMKmytgF6-ncSVnIpIi70ffDa1FkWOKg/view?usp=sharing" TargetMode="External"/><Relationship Id="rId7" Type="http://schemas.openxmlformats.org/officeDocument/2006/relationships/hyperlink" Target="https://drive.google.com/file/d/115sSGXZS4fwXt1SZS9z7A-FBG6-5177z/view?usp=share_link" TargetMode="External"/><Relationship Id="rId145" Type="http://schemas.openxmlformats.org/officeDocument/2006/relationships/hyperlink" Target="https://drive.google.com/file/d/1bWlS90hDgkjN6h69yVBsx0UDF0J4zoLE/view?usp=share_link" TargetMode="External"/><Relationship Id="rId266" Type="http://schemas.openxmlformats.org/officeDocument/2006/relationships/hyperlink" Target="https://drive.google.com/file/d/1iuT5j-9d8BQ13yMfLR2GnIbN_HMOatSf/view?usp=sharing" TargetMode="External"/><Relationship Id="rId387" Type="http://schemas.openxmlformats.org/officeDocument/2006/relationships/hyperlink" Target="https://drive.google.com/file/d/1cGI59z16UeS_kanhuyeGauy_EOsMzSK8/view?usp=sharing" TargetMode="External"/><Relationship Id="rId8" Type="http://schemas.openxmlformats.org/officeDocument/2006/relationships/hyperlink" Target="https://drive.google.com/file/d/11kP65NbXfJPfrX9h-DhNnNA5k_iAcnBw/view?usp=share_link" TargetMode="External"/><Relationship Id="rId144" Type="http://schemas.openxmlformats.org/officeDocument/2006/relationships/hyperlink" Target="https://drive.google.com/file/d/178TVfG72tOB0NCJbxNO_Cth_8YPtmz5t/view?usp=share_link" TargetMode="External"/><Relationship Id="rId265" Type="http://schemas.openxmlformats.org/officeDocument/2006/relationships/hyperlink" Target="https://drive.google.com/file/d/11wwvWrh801c2ZcPpA06wgyKeTRzxawfl/view?usp=sharing" TargetMode="External"/><Relationship Id="rId386" Type="http://schemas.openxmlformats.org/officeDocument/2006/relationships/hyperlink" Target="https://drive.google.com/file/d/1IZvq7QTwtt_3ER86yH-61vnl_DuUFUC_/view?usp=sharing" TargetMode="External"/><Relationship Id="rId260" Type="http://schemas.openxmlformats.org/officeDocument/2006/relationships/hyperlink" Target="https://drive.google.com/file/d/158joZi6h7gZL4s5NXKeg6lbaAb4jO3Gx/view?usp=share_link" TargetMode="External"/><Relationship Id="rId381" Type="http://schemas.openxmlformats.org/officeDocument/2006/relationships/hyperlink" Target="https://drive.google.com/file/d/1SCu8qxIn6YOAkZI_aAnFC_Rl1GlwO_ra/view?usp=share_link" TargetMode="External"/><Relationship Id="rId380" Type="http://schemas.openxmlformats.org/officeDocument/2006/relationships/hyperlink" Target="https://drive.google.com/file/d/15HSmlV8WNDLwj5h39crEYtRHuanOjyoH/view?usp=share_link" TargetMode="External"/><Relationship Id="rId139" Type="http://schemas.openxmlformats.org/officeDocument/2006/relationships/hyperlink" Target="https://drive.google.com/file/d/1O_K-tk4Z5QBZlMbCKVA3dCF3ow3P11vo/view?usp=share_link" TargetMode="External"/><Relationship Id="rId138" Type="http://schemas.openxmlformats.org/officeDocument/2006/relationships/hyperlink" Target="https://drive.google.com/file/d/1XHtyWQmq99Y6uILY0wDsJQtFAspJPiYG/view?usp=share_link" TargetMode="External"/><Relationship Id="rId259" Type="http://schemas.openxmlformats.org/officeDocument/2006/relationships/hyperlink" Target="https://drive.google.com/file/d/1oESFlSTymMEVRAxwPzWtonOkNdEPcDlq/view?usp=share_link" TargetMode="External"/><Relationship Id="rId137" Type="http://schemas.openxmlformats.org/officeDocument/2006/relationships/hyperlink" Target="https://drive.google.com/file/d/1_W0HZJosMPLM_8zD5fAkCFQDtI6X8OAS/view?usp=share_link" TargetMode="External"/><Relationship Id="rId258" Type="http://schemas.openxmlformats.org/officeDocument/2006/relationships/hyperlink" Target="https://drive.google.com/file/d/1i37jKKizCffsyvqt0k3u0Fqlo9zFhYs5/view?usp=share_link" TargetMode="External"/><Relationship Id="rId379" Type="http://schemas.openxmlformats.org/officeDocument/2006/relationships/hyperlink" Target="https://drive.google.com/file/d/1696-ElNc_0jUfCqsqmoAA-LD1yQRIUDm/view?usp=share_link" TargetMode="External"/><Relationship Id="rId132" Type="http://schemas.openxmlformats.org/officeDocument/2006/relationships/hyperlink" Target="https://drive.google.com/file/d/12o8bOxx2mF8dKb1SS_tb57TQgsLlJMI7/view?usp=share_link" TargetMode="External"/><Relationship Id="rId253" Type="http://schemas.openxmlformats.org/officeDocument/2006/relationships/hyperlink" Target="https://drive.google.com/file/d/1McN5jp6Phg0os7u00fLI_a9QJcIHU61V/view?usp=share_link" TargetMode="External"/><Relationship Id="rId374" Type="http://schemas.openxmlformats.org/officeDocument/2006/relationships/hyperlink" Target="https://drive.google.com/file/d/19gxJNAWSudjLWWs6VXyLSspKwcFvZIco/view?usp=share_link" TargetMode="External"/><Relationship Id="rId495" Type="http://schemas.openxmlformats.org/officeDocument/2006/relationships/hyperlink" Target="https://drive.google.com/file/d/1eiHgouJBvWQjRHpAXAZas_OQdausVH2c/view?usp=share_link" TargetMode="External"/><Relationship Id="rId131" Type="http://schemas.openxmlformats.org/officeDocument/2006/relationships/hyperlink" Target="https://drive.google.com/file/d/1knN6FO0xKi2d70q4LLyllmypkl32TAHF/view?usp=share_link" TargetMode="External"/><Relationship Id="rId252" Type="http://schemas.openxmlformats.org/officeDocument/2006/relationships/hyperlink" Target="https://drive.google.com/file/d/1Gk_-5A8hicKBpH-rZ4jJ8GGn8wCdCGRl/view?usp=share_link" TargetMode="External"/><Relationship Id="rId373" Type="http://schemas.openxmlformats.org/officeDocument/2006/relationships/hyperlink" Target="https://drive.google.com/file/d/1D3ChFQxxwfDKH0vIefZMiyYEwueevzLv/view?usp=share_link" TargetMode="External"/><Relationship Id="rId494" Type="http://schemas.openxmlformats.org/officeDocument/2006/relationships/hyperlink" Target="https://drive.google.com/file/d/1kMFDzgl-u20oPHLbjbejqcO5v79y_QBM/view?usp=share_link" TargetMode="External"/><Relationship Id="rId130" Type="http://schemas.openxmlformats.org/officeDocument/2006/relationships/hyperlink" Target="https://drive.google.com/file/d/1-oR4xdiSLh0CToMS-f7k0euv1BKabsI9/view?usp=share_link" TargetMode="External"/><Relationship Id="rId251" Type="http://schemas.openxmlformats.org/officeDocument/2006/relationships/hyperlink" Target="https://drive.google.com/file/d/16eLWUx2QQlB3mZ05cp9g9ZvvGKE-RVBd/view?usp=share_link" TargetMode="External"/><Relationship Id="rId372" Type="http://schemas.openxmlformats.org/officeDocument/2006/relationships/hyperlink" Target="https://drive.google.com/file/d/1cuGk-ecpVw7nY4GTfA2T2FWdrUgDQQ6q/view?usp=share_link" TargetMode="External"/><Relationship Id="rId493" Type="http://schemas.openxmlformats.org/officeDocument/2006/relationships/hyperlink" Target="https://drive.google.com/file/d/1PttOA7hG2wFValugsojHJlattQqnsJpS/view?usp=share_link" TargetMode="External"/><Relationship Id="rId250" Type="http://schemas.openxmlformats.org/officeDocument/2006/relationships/hyperlink" Target="https://drive.google.com/file/d/1qtiiXYoHF5_r_ZASymFw6a-AWa1FFS_H/view?usp=share_link" TargetMode="External"/><Relationship Id="rId371" Type="http://schemas.openxmlformats.org/officeDocument/2006/relationships/hyperlink" Target="https://drive.google.com/file/d/1BccvlFbmz0sSYMmJDEl3LXOy4eu0gHDy/view?usp=share_link" TargetMode="External"/><Relationship Id="rId492" Type="http://schemas.openxmlformats.org/officeDocument/2006/relationships/hyperlink" Target="https://drive.google.com/file/d/1kMFDzgl-u20oPHLbjbejqcO5v79y_QBM/view?usp=share_link" TargetMode="External"/><Relationship Id="rId136" Type="http://schemas.openxmlformats.org/officeDocument/2006/relationships/hyperlink" Target="https://drive.google.com/file/d/1c3MLEclD0k3qL59qummBRDoONyKJjKBH/view?usp=share_link" TargetMode="External"/><Relationship Id="rId257" Type="http://schemas.openxmlformats.org/officeDocument/2006/relationships/hyperlink" Target="https://drive.google.com/file/d/1My6pfMhFN3R4wLN5gl25WPtC0a2Q2Oup/view?usp=share_link" TargetMode="External"/><Relationship Id="rId378" Type="http://schemas.openxmlformats.org/officeDocument/2006/relationships/hyperlink" Target="https://drive.google.com/file/d/1E_jFNlJvWvU4Wh4y15Oxuxl08ATQl5_z/view?usp=share_link" TargetMode="External"/><Relationship Id="rId499" Type="http://schemas.openxmlformats.org/officeDocument/2006/relationships/hyperlink" Target="https://drive.google.com/file/d/1Fav_gv8Skmuu_G91QnbdvW_GQIeOAA0s/view?usp=share_link" TargetMode="External"/><Relationship Id="rId135" Type="http://schemas.openxmlformats.org/officeDocument/2006/relationships/hyperlink" Target="https://drive.google.com/file/d/1RwsvdhjlSHCD8mtPd1lglhJKlZkR7q0Z/view?usp=share_link" TargetMode="External"/><Relationship Id="rId256" Type="http://schemas.openxmlformats.org/officeDocument/2006/relationships/hyperlink" Target="https://drive.google.com/file/d/1JC0Xxgu1jeYzUzdAGXVJWqGgquEuxqQp/view?usp=share_link" TargetMode="External"/><Relationship Id="rId377" Type="http://schemas.openxmlformats.org/officeDocument/2006/relationships/hyperlink" Target="https://drive.google.com/file/d/1of2P-tcmOHGaRrm2a2hpeNKHdUc9QKdD/view?usp=share_link" TargetMode="External"/><Relationship Id="rId498" Type="http://schemas.openxmlformats.org/officeDocument/2006/relationships/hyperlink" Target="https://drive.google.com/file/d/1kMFDzgl-u20oPHLbjbejqcO5v79y_QBM/view?usp=share_link" TargetMode="External"/><Relationship Id="rId134" Type="http://schemas.openxmlformats.org/officeDocument/2006/relationships/hyperlink" Target="https://drive.google.com/file/d/12PlUBZWYcUlKmispNeRUmC5ev5c0dsSp/view?usp=share_link" TargetMode="External"/><Relationship Id="rId255" Type="http://schemas.openxmlformats.org/officeDocument/2006/relationships/hyperlink" Target="https://drive.google.com/file/d/1olZb3TaKdcWM6bfIaQ8IH2pSCf5OAwZB/view?usp=share_link" TargetMode="External"/><Relationship Id="rId376" Type="http://schemas.openxmlformats.org/officeDocument/2006/relationships/hyperlink" Target="https://drive.google.com/file/d/1q1FkNvDL85DyV2dciaQH2TFRa3rIqnsa/view?usp=share_link" TargetMode="External"/><Relationship Id="rId497" Type="http://schemas.openxmlformats.org/officeDocument/2006/relationships/hyperlink" Target="https://drive.google.com/file/d/18rR9c2jRhSouSa1tWWI2fYbRiJGI9aIG/view?usp=share_link" TargetMode="External"/><Relationship Id="rId133" Type="http://schemas.openxmlformats.org/officeDocument/2006/relationships/hyperlink" Target="https://drive.google.com/file/d/1TIFRBh-jH0luH25IsQmqlLV0kWA6f7r9/view?usp=share_link" TargetMode="External"/><Relationship Id="rId254" Type="http://schemas.openxmlformats.org/officeDocument/2006/relationships/hyperlink" Target="https://drive.google.com/file/d/1AexacKy1BvBEAjlQ0lKS_y_rALfo94WA/view?usp=share_link" TargetMode="External"/><Relationship Id="rId375" Type="http://schemas.openxmlformats.org/officeDocument/2006/relationships/hyperlink" Target="https://drive.google.com/file/d/105R245zP7uXRc0dZ1o2WZz3gQdO9mpw9/view?usp=share_link" TargetMode="External"/><Relationship Id="rId496" Type="http://schemas.openxmlformats.org/officeDocument/2006/relationships/hyperlink" Target="https://drive.google.com/file/d/1kMFDzgl-u20oPHLbjbejqcO5v79y_QBM/view?usp=share_link" TargetMode="External"/><Relationship Id="rId172" Type="http://schemas.openxmlformats.org/officeDocument/2006/relationships/hyperlink" Target="https://gyazo.com/c8ac1383af5f8a43936f1ee22f07eca7" TargetMode="External"/><Relationship Id="rId293" Type="http://schemas.openxmlformats.org/officeDocument/2006/relationships/hyperlink" Target="https://drive.google.com/file/d/1QhySTE6ZOyN4PoNZhM4ivRYkU5EgFCzY/view?usp=share_link" TargetMode="External"/><Relationship Id="rId171" Type="http://schemas.openxmlformats.org/officeDocument/2006/relationships/hyperlink" Target="https://drive.google.com/file/d/1HnBiNeGuL5eba7BrR4PUJVwpY0-M_bD3/view?usp=sharing" TargetMode="External"/><Relationship Id="rId292" Type="http://schemas.openxmlformats.org/officeDocument/2006/relationships/hyperlink" Target="https://drive.google.com/file/d/1oMfLs_MYkzRF2fVs28vaHVeLjcCFRTUQ/view?usp=share_link" TargetMode="External"/><Relationship Id="rId170" Type="http://schemas.openxmlformats.org/officeDocument/2006/relationships/hyperlink" Target="https://drive.google.com/file/d/1tMyy8g0Q9QtOTCcwRSRqVD4FsebkL1fp/view?usp=sharing" TargetMode="External"/><Relationship Id="rId291" Type="http://schemas.openxmlformats.org/officeDocument/2006/relationships/hyperlink" Target="https://drive.google.com/file/d/1NLXklohiBMSnsylNLpz4VVacUf3Rb9Du/view?usp=share_link" TargetMode="External"/><Relationship Id="rId290" Type="http://schemas.openxmlformats.org/officeDocument/2006/relationships/hyperlink" Target="https://drive.google.com/file/d/1_AJuYYysCySYWwE7RvbrjpKMZjEL6Mlc/view?usp=share_link" TargetMode="External"/><Relationship Id="rId165" Type="http://schemas.openxmlformats.org/officeDocument/2006/relationships/hyperlink" Target="https://drive.google.com/file/d/1EfxPd7QbnzU1K9wdUZ5GgN3VQU8OS6UE/view?usp=share_link" TargetMode="External"/><Relationship Id="rId286" Type="http://schemas.openxmlformats.org/officeDocument/2006/relationships/hyperlink" Target="https://drive.google.com/file/d/1xiPHiQZRtQbpgHDbzXgRLsfEmqNoJtXf/view?usp=share_link" TargetMode="External"/><Relationship Id="rId164" Type="http://schemas.openxmlformats.org/officeDocument/2006/relationships/hyperlink" Target="https://drive.google.com/file/d/1ocFO6W4e9y8RB2OMimhDRGljp1nqvLKv/view?usp=share_link" TargetMode="External"/><Relationship Id="rId285" Type="http://schemas.openxmlformats.org/officeDocument/2006/relationships/hyperlink" Target="https://drive.google.com/file/d/1CriqWzNbo9-BK-GpBYO4gBbmBpKgC0T6/view?usp=share_link" TargetMode="External"/><Relationship Id="rId163" Type="http://schemas.openxmlformats.org/officeDocument/2006/relationships/hyperlink" Target="https://drive.google.com/file/d/1WnmywTZF7_XVgEY2vlNKJvc6-wftC4Ff/view?usp=share_link" TargetMode="External"/><Relationship Id="rId284" Type="http://schemas.openxmlformats.org/officeDocument/2006/relationships/hyperlink" Target="https://drive.google.com/file/d/1Iu6o0gJy7v2t09ddMxVXBiKSBIelCCoT/view?usp=share_link" TargetMode="External"/><Relationship Id="rId162" Type="http://schemas.openxmlformats.org/officeDocument/2006/relationships/hyperlink" Target="https://drive.google.com/file/d/152_8uSTqmf8kJltQgKd86-rCDHIoKblH/view?usp=share_link" TargetMode="External"/><Relationship Id="rId283" Type="http://schemas.openxmlformats.org/officeDocument/2006/relationships/hyperlink" Target="https://drive.google.com/file/d/1Iy_b2fP5UnM1eUtQxNzJM9NxSuoCQAXU/view?usp=share_link" TargetMode="External"/><Relationship Id="rId169" Type="http://schemas.openxmlformats.org/officeDocument/2006/relationships/hyperlink" Target="https://drive.google.com/file/d/130LHdQf2H_MQl5F_Jxwm2_s09sakf3bR/view?usp=sharing" TargetMode="External"/><Relationship Id="rId168" Type="http://schemas.openxmlformats.org/officeDocument/2006/relationships/hyperlink" Target="https://drive.google.com/file/d/1n_rC5lQh8XRau7pvJhajSQiXVT_InTJe/view?usp=share_link" TargetMode="External"/><Relationship Id="rId289" Type="http://schemas.openxmlformats.org/officeDocument/2006/relationships/hyperlink" Target="https://drive.google.com/file/d/1Qb_xXbm_PJh_NJRvhDLYTyLqBvszlS0a/view?usp=share_link" TargetMode="External"/><Relationship Id="rId167" Type="http://schemas.openxmlformats.org/officeDocument/2006/relationships/hyperlink" Target="https://drive.google.com/file/d/10SXsbdlixWZF8ELfCk1k7Wf3a9iCAcYD/view?usp=share_link" TargetMode="External"/><Relationship Id="rId288" Type="http://schemas.openxmlformats.org/officeDocument/2006/relationships/hyperlink" Target="https://drive.google.com/file/d/15HMqy9SHJXfQybVgLtzDIHzRaGxxW-h_/view?usp=share_link" TargetMode="External"/><Relationship Id="rId166" Type="http://schemas.openxmlformats.org/officeDocument/2006/relationships/hyperlink" Target="https://drive.google.com/file/d/11HuosoO2NuyZc_uAolKbPjvy0M6ariwy/view?usp=share_link" TargetMode="External"/><Relationship Id="rId287" Type="http://schemas.openxmlformats.org/officeDocument/2006/relationships/hyperlink" Target="https://drive.google.com/file/d/1G1RW9Rr8xVy1ZEVC9BkqYToD6bsZ4-eo/view?usp=share_link" TargetMode="External"/><Relationship Id="rId161" Type="http://schemas.openxmlformats.org/officeDocument/2006/relationships/hyperlink" Target="https://drive.google.com/file/d/1xEV66c8XRC8Z6UbBTFBH_yb8AOh7HqXm/view?usp=share_link" TargetMode="External"/><Relationship Id="rId282" Type="http://schemas.openxmlformats.org/officeDocument/2006/relationships/hyperlink" Target="https://drive.google.com/file/d/1qZOchZKPkdMLIgliLVfTuJ6SjQ12Xrsz/view?usp=share_link" TargetMode="External"/><Relationship Id="rId160" Type="http://schemas.openxmlformats.org/officeDocument/2006/relationships/hyperlink" Target="https://drive.google.com/file/d/1kiYN10LXknQ82THBiKJ0dZfLW31DMc3m/view?usp=share_link" TargetMode="External"/><Relationship Id="rId281" Type="http://schemas.openxmlformats.org/officeDocument/2006/relationships/hyperlink" Target="https://drive.google.com/file/d/1452aIVGY7IsFcfmGGjePkKssX-AntTUn/view?usp=share_link" TargetMode="External"/><Relationship Id="rId280" Type="http://schemas.openxmlformats.org/officeDocument/2006/relationships/hyperlink" Target="https://drive.google.com/file/d/1N2hoho_mM7kiiGUMrPqnlDdBQrp28yRM/view?usp=share_link" TargetMode="External"/><Relationship Id="rId159" Type="http://schemas.openxmlformats.org/officeDocument/2006/relationships/hyperlink" Target="https://drive.google.com/file/d/1Rnn5tkpFPsTtrCvl0uIy7d3V8Hss81mB/view?usp=share_link" TargetMode="External"/><Relationship Id="rId154" Type="http://schemas.openxmlformats.org/officeDocument/2006/relationships/hyperlink" Target="https://drive.google.com/file/d/16sjLsyFy9OwoTMsd4L2HqOOeb8fXWUTO/view?usp=share_link" TargetMode="External"/><Relationship Id="rId275" Type="http://schemas.openxmlformats.org/officeDocument/2006/relationships/hyperlink" Target="https://drive.google.com/file/d/1M6nW8pKL_Fv6tuwWGi5PDvE1DNGpl19W/view?usp=sharing" TargetMode="External"/><Relationship Id="rId396" Type="http://schemas.openxmlformats.org/officeDocument/2006/relationships/hyperlink" Target="https://drive.google.com/file/d/1qvYOfR-r8nXA1DTagUJQ9D_1d1yawY_S/view?usp=share_link" TargetMode="External"/><Relationship Id="rId153" Type="http://schemas.openxmlformats.org/officeDocument/2006/relationships/hyperlink" Target="https://drive.google.com/file/d/1sngOUn8XMLE3ZowcLAg9XmgHZwVm13qZ/view?usp=share_link" TargetMode="External"/><Relationship Id="rId274" Type="http://schemas.openxmlformats.org/officeDocument/2006/relationships/hyperlink" Target="https://drive.google.com/file/d/1bx-_A4XDJ0xHI_NkgtGq3sElJxyeJ5YM/view?usp=sharing" TargetMode="External"/><Relationship Id="rId395" Type="http://schemas.openxmlformats.org/officeDocument/2006/relationships/hyperlink" Target="https://drive.google.com/file/d/1kvnur-gqYKNFEsJfAWXnbZppDaqw82L9/view?usp=share_link" TargetMode="External"/><Relationship Id="rId152" Type="http://schemas.openxmlformats.org/officeDocument/2006/relationships/hyperlink" Target="https://drive.google.com/file/d/1whJjMmQzZIO1P7emcxOqVrWWxisFvhmK/view?usp=share_link" TargetMode="External"/><Relationship Id="rId273" Type="http://schemas.openxmlformats.org/officeDocument/2006/relationships/hyperlink" Target="https://gyazo.com/3fefad4e2f0a984422f7641d9201e47d" TargetMode="External"/><Relationship Id="rId394" Type="http://schemas.openxmlformats.org/officeDocument/2006/relationships/hyperlink" Target="https://drive.google.com/file/d/1DCWeBH_wFhgsL5E9FAjvbMKfLo3zvEDG/view?usp=share_link" TargetMode="External"/><Relationship Id="rId151" Type="http://schemas.openxmlformats.org/officeDocument/2006/relationships/hyperlink" Target="https://drive.google.com/file/d/1RQtSvvJG0fQDGaaAuI4sr-B8YAbE8_tq/view?usp=share_link" TargetMode="External"/><Relationship Id="rId272" Type="http://schemas.openxmlformats.org/officeDocument/2006/relationships/hyperlink" Target="https://drive.google.com/file/d/1oW2a9gDLu_0HGTePMN1VCpx6l4-uDWcM/view?usp=sharing" TargetMode="External"/><Relationship Id="rId393" Type="http://schemas.openxmlformats.org/officeDocument/2006/relationships/hyperlink" Target="https://drive.google.com/file/d/1yJV3kTigyY8DXXwqaRwPbE3rkJX4XT0O/view?usp=share_link" TargetMode="External"/><Relationship Id="rId158" Type="http://schemas.openxmlformats.org/officeDocument/2006/relationships/hyperlink" Target="https://drive.google.com/file/d/1HxAnan0O__BAKgs-iv1N7UIGllqElhvI/view?usp=share_link" TargetMode="External"/><Relationship Id="rId279" Type="http://schemas.openxmlformats.org/officeDocument/2006/relationships/hyperlink" Target="https://drive.google.com/file/d/1cNytGtweSQiDtxMV-KeQ9QIDSuPOIm-K/view?usp=share_link" TargetMode="External"/><Relationship Id="rId157" Type="http://schemas.openxmlformats.org/officeDocument/2006/relationships/hyperlink" Target="https://drive.google.com/file/d/1Red8YOB8Blq8kWzYWDqgTF_2kYJ9gL4u/view?usp=share_link" TargetMode="External"/><Relationship Id="rId278" Type="http://schemas.openxmlformats.org/officeDocument/2006/relationships/hyperlink" Target="https://drive.google.com/file/d/1yjERuGgHJyRPBtjIt5iAKgKJ9-4uav8D/view?usp=share_link" TargetMode="External"/><Relationship Id="rId399" Type="http://schemas.openxmlformats.org/officeDocument/2006/relationships/hyperlink" Target="https://drive.google.com/file/d/14m6CBw0O_6abh-4cTg0i-LFNzD3KWllN/view?usp=share_link" TargetMode="External"/><Relationship Id="rId156" Type="http://schemas.openxmlformats.org/officeDocument/2006/relationships/hyperlink" Target="https://drive.google.com/file/d/1R5U_NxVoJz3Ng4AfTo0vijBHCj0HGjsA/view?usp=share_link" TargetMode="External"/><Relationship Id="rId277" Type="http://schemas.openxmlformats.org/officeDocument/2006/relationships/hyperlink" Target="https://drive.google.com/file/d/1FEsxCetrqHtDjOumV7Hxd1fyw7V-WAf8/view?usp=share_link" TargetMode="External"/><Relationship Id="rId398" Type="http://schemas.openxmlformats.org/officeDocument/2006/relationships/hyperlink" Target="https://drive.google.com/file/d/1odd6CfqBj27MkY1gRtstMINuYwVzxCHi/view?usp=share_link" TargetMode="External"/><Relationship Id="rId155" Type="http://schemas.openxmlformats.org/officeDocument/2006/relationships/hyperlink" Target="https://drive.google.com/file/d/102OftK9BmLvffypH5zURi0E-4e1Ohx_z/view?usp=share_link" TargetMode="External"/><Relationship Id="rId276" Type="http://schemas.openxmlformats.org/officeDocument/2006/relationships/hyperlink" Target="https://drive.google.com/file/d/1rE75uHTUtUHyyX9dhalsd1OFtVk1irUc/view?usp=share_link" TargetMode="External"/><Relationship Id="rId397" Type="http://schemas.openxmlformats.org/officeDocument/2006/relationships/hyperlink" Target="https://drive.google.com/file/d/1fCc_Pkb1EUK4nm2uBT4iw2wMkuURDIF1/view?usp=share_link" TargetMode="External"/><Relationship Id="rId40" Type="http://schemas.openxmlformats.org/officeDocument/2006/relationships/hyperlink" Target="https://drive.google.com/file/d/1AinxE85TdLQ9_GNdyV8w1UWwsRiVebs3/view?usp=share_link" TargetMode="External"/><Relationship Id="rId42" Type="http://schemas.openxmlformats.org/officeDocument/2006/relationships/hyperlink" Target="https://drive.google.com/file/d/1Pd5T5gPMLfTVqRBzpN85L-Cs9_YXMcCL/view?usp=share_link" TargetMode="External"/><Relationship Id="rId41" Type="http://schemas.openxmlformats.org/officeDocument/2006/relationships/hyperlink" Target="https://drive.google.com/file/d/10WZcP5-uiXm4fB5DZM-813wFRJ-0GOgs/view?usp=share_link" TargetMode="External"/><Relationship Id="rId44" Type="http://schemas.openxmlformats.org/officeDocument/2006/relationships/hyperlink" Target="https://drive.google.com/file/d/1VX94YT2Q3sjjfLvug5PkQgIaTWtiltiw/view?usp=share_link" TargetMode="External"/><Relationship Id="rId43" Type="http://schemas.openxmlformats.org/officeDocument/2006/relationships/hyperlink" Target="https://drive.google.com/file/d/1Pe2blM4Rr25nzzZYJz3swtxM_jK7Y-aw/view?usp=share_link" TargetMode="External"/><Relationship Id="rId46" Type="http://schemas.openxmlformats.org/officeDocument/2006/relationships/hyperlink" Target="https://gyazo.com/7652de6e1ae04415631f2648a28b1d65" TargetMode="External"/><Relationship Id="rId45" Type="http://schemas.openxmlformats.org/officeDocument/2006/relationships/hyperlink" Target="https://drive.google.com/file/d/1_0cOcCqOarswFOX72hVQ1-Mvil-SiLUD/view?usp=share_link" TargetMode="External"/><Relationship Id="rId509" Type="http://schemas.openxmlformats.org/officeDocument/2006/relationships/hyperlink" Target="https://gyazo.com/b43ed9e976ae3fd44d4e8806146de874" TargetMode="External"/><Relationship Id="rId508" Type="http://schemas.openxmlformats.org/officeDocument/2006/relationships/hyperlink" Target="https://drive.google.com/file/d/1tP6HAVMbCbnRwML9H2CerxezgdHLw1-V/view?usp=share_link" TargetMode="External"/><Relationship Id="rId503" Type="http://schemas.openxmlformats.org/officeDocument/2006/relationships/hyperlink" Target="https://drive.google.com/file/d/18jQJjlnr37JBITQ5oqbRUvMCR8un32UL/view?usp=share_link" TargetMode="External"/><Relationship Id="rId502" Type="http://schemas.openxmlformats.org/officeDocument/2006/relationships/hyperlink" Target="https://drive.google.com/file/d/1AAQ6Jum58jDdnUK-gQsrxnClgqNIdFwr/view?usp=share_link" TargetMode="External"/><Relationship Id="rId501" Type="http://schemas.openxmlformats.org/officeDocument/2006/relationships/hyperlink" Target="https://drive.google.com/file/d/1DAi-buOGCn_ORquVuDDL7otpkaO1Xpo0/view?usp=share_link" TargetMode="External"/><Relationship Id="rId500" Type="http://schemas.openxmlformats.org/officeDocument/2006/relationships/hyperlink" Target="https://drive.google.com/file/d/1kMFDzgl-u20oPHLbjbejqcO5v79y_QBM/view?usp=share_link" TargetMode="External"/><Relationship Id="rId507" Type="http://schemas.openxmlformats.org/officeDocument/2006/relationships/hyperlink" Target="https://drive.google.com/file/d/14OdiMy0tata4U6zoMbbvwTYjoxZ5O2W1/view?usp=share_link" TargetMode="External"/><Relationship Id="rId506" Type="http://schemas.openxmlformats.org/officeDocument/2006/relationships/hyperlink" Target="https://drive.google.com/file/d/1qyQWtvQbL6WMZkcilfILq3d5-_3F25HS/view?usp=share_link" TargetMode="External"/><Relationship Id="rId505" Type="http://schemas.openxmlformats.org/officeDocument/2006/relationships/hyperlink" Target="https://drive.google.com/file/d/1Oq2wRe7vsaADOz56OkE808SRj8ZSFV2u/view?usp=share_link" TargetMode="External"/><Relationship Id="rId504" Type="http://schemas.openxmlformats.org/officeDocument/2006/relationships/hyperlink" Target="https://drive.google.com/file/d/1vEjlLtLiY_t_F76B2gfVPupdLxOhfwct/view?usp=share_link" TargetMode="External"/><Relationship Id="rId48" Type="http://schemas.openxmlformats.org/officeDocument/2006/relationships/hyperlink" Target="https://drive.google.com/file/d/1UX7_IzIoeQ6O1s_yuqSdvAVCPQfGVxDm/view?usp=share_link" TargetMode="External"/><Relationship Id="rId47" Type="http://schemas.openxmlformats.org/officeDocument/2006/relationships/hyperlink" Target="https://drive.google.com/file/d/1mq-LtP2OMkpTJvAaVJErPu3Ve6txslTG/view?usp=share_link" TargetMode="External"/><Relationship Id="rId49" Type="http://schemas.openxmlformats.org/officeDocument/2006/relationships/hyperlink" Target="https://drive.google.com/file/d/1SUe8SFldCIkMW9OMUAgS4983ijdETXm9/view?usp=share_link" TargetMode="External"/><Relationship Id="rId31" Type="http://schemas.openxmlformats.org/officeDocument/2006/relationships/hyperlink" Target="https://drive.google.com/file/d/1ga4qpZa6ZfixAHqencHRsWp4MjoaEo-e/view?usp=share_link" TargetMode="External"/><Relationship Id="rId30" Type="http://schemas.openxmlformats.org/officeDocument/2006/relationships/hyperlink" Target="https://drive.google.com/file/d/1cnFxM5S6G1vf5EEicgDliMK-2K3xzNqD/view?usp=share_link" TargetMode="External"/><Relationship Id="rId33" Type="http://schemas.openxmlformats.org/officeDocument/2006/relationships/hyperlink" Target="https://drive.google.com/file/d/1eYm9BkR1FKJmSIjTOFVfhIwU4qELJkBP/view?usp=share_link" TargetMode="External"/><Relationship Id="rId32" Type="http://schemas.openxmlformats.org/officeDocument/2006/relationships/hyperlink" Target="https://drive.google.com/file/d/1Wx9Gev5QpqcVVFv5X9-ifHfeyoxmSUqv/view?usp=share_link" TargetMode="External"/><Relationship Id="rId35" Type="http://schemas.openxmlformats.org/officeDocument/2006/relationships/hyperlink" Target="https://drive.google.com/file/d/1CKDgXmLGMaZrj0eE1cMvG7rVppM_qEjx/view?usp=share_link" TargetMode="External"/><Relationship Id="rId34" Type="http://schemas.openxmlformats.org/officeDocument/2006/relationships/hyperlink" Target="https://drive.google.com/file/d/133hOecTayBmE4PgOb2lARiw5BEVKtfGy/view?usp=share_link" TargetMode="External"/><Relationship Id="rId37" Type="http://schemas.openxmlformats.org/officeDocument/2006/relationships/hyperlink" Target="https://drive.google.com/file/d/1ontrF5Plfuyx44qf1yXVJ4Ohy_XXLHkn/view?usp=share_link" TargetMode="External"/><Relationship Id="rId36" Type="http://schemas.openxmlformats.org/officeDocument/2006/relationships/hyperlink" Target="https://drive.google.com/file/d/1fDFYYg2VPIV2lcqUht-eqh2QCoQ0npw5/view?usp=share_link" TargetMode="External"/><Relationship Id="rId39" Type="http://schemas.openxmlformats.org/officeDocument/2006/relationships/hyperlink" Target="https://drive.google.com/file/d/1uYEreTWL0Sw1l4_XznOMiWBK6bk3PSFW/view?usp=share_link" TargetMode="External"/><Relationship Id="rId38" Type="http://schemas.openxmlformats.org/officeDocument/2006/relationships/hyperlink" Target="https://drive.google.com/file/d/1ARNiV49ofKBCniocrO45lJiEGldnFa78/view?usp=share_link" TargetMode="External"/><Relationship Id="rId20" Type="http://schemas.openxmlformats.org/officeDocument/2006/relationships/hyperlink" Target="https://drive.google.com/file/d/1w9A5kud-BGtSEEjdJXLUdIisGHaGjAva/view?usp=share_link" TargetMode="External"/><Relationship Id="rId22" Type="http://schemas.openxmlformats.org/officeDocument/2006/relationships/hyperlink" Target="https://drive.google.com/file/d/12yWOpuuz-AY6cc1CdHIS73pcSWCclmd9/view?usp=share_link" TargetMode="External"/><Relationship Id="rId21" Type="http://schemas.openxmlformats.org/officeDocument/2006/relationships/hyperlink" Target="https://drive.google.com/file/d/1qdXnqOoCoFLWNuFNZ_MHQjRIAxUA-eR3/view?usp=share_link" TargetMode="External"/><Relationship Id="rId24" Type="http://schemas.openxmlformats.org/officeDocument/2006/relationships/hyperlink" Target="https://drive.google.com/file/d/1_yAlImzlFOnwu1XeqifLPjFOwdh-s5NP/view?usp=share_link" TargetMode="External"/><Relationship Id="rId23" Type="http://schemas.openxmlformats.org/officeDocument/2006/relationships/hyperlink" Target="https://drive.google.com/file/d/1HcQWZyCqaWbalGwmjkyOZ-u58mmDKmHW/view?usp=sharing" TargetMode="External"/><Relationship Id="rId409" Type="http://schemas.openxmlformats.org/officeDocument/2006/relationships/hyperlink" Target="https://drive.google.com/file/d/12hRK45VeK8IKl-b2zu11NiGyvMSOx6dQ/view?usp=share_link" TargetMode="External"/><Relationship Id="rId404" Type="http://schemas.openxmlformats.org/officeDocument/2006/relationships/hyperlink" Target="https://drive.google.com/file/d/1THeRcOVI6eQSEFCLEGlMNHWjy_BmcSsv/view?usp=share_link" TargetMode="External"/><Relationship Id="rId525" Type="http://schemas.openxmlformats.org/officeDocument/2006/relationships/vmlDrawing" Target="../drawings/vmlDrawing2.vml"/><Relationship Id="rId403" Type="http://schemas.openxmlformats.org/officeDocument/2006/relationships/hyperlink" Target="https://drive.google.com/file/d/1XKg7_ch7kZPJxro1MHnGfKVfCHye8Cxo/view?usp=share_link" TargetMode="External"/><Relationship Id="rId524" Type="http://schemas.openxmlformats.org/officeDocument/2006/relationships/drawing" Target="../drawings/drawing3.xml"/><Relationship Id="rId402" Type="http://schemas.openxmlformats.org/officeDocument/2006/relationships/hyperlink" Target="https://drive.google.com/file/d/1Yj7ye9-WdbRGurdEdN2vkvTe4t6mdfTK/view?usp=share_link" TargetMode="External"/><Relationship Id="rId523" Type="http://schemas.openxmlformats.org/officeDocument/2006/relationships/hyperlink" Target="https://drive.google.com/file/d/1SfAKjv3nFcwHhNtOab1bb5UZu-5Khap-/view?usp=share_link" TargetMode="External"/><Relationship Id="rId401" Type="http://schemas.openxmlformats.org/officeDocument/2006/relationships/hyperlink" Target="https://drive.google.com/file/d/1AunXyygMDgpg9EiLJCT48l-e4L9PNUbP/view?usp=share_link" TargetMode="External"/><Relationship Id="rId522" Type="http://schemas.openxmlformats.org/officeDocument/2006/relationships/hyperlink" Target="https://drive.google.com/file/d/1JX7C0ETAMmgJdXvkdcAXCNxLsj6rW8BQ/view?usp=share_link" TargetMode="External"/><Relationship Id="rId408" Type="http://schemas.openxmlformats.org/officeDocument/2006/relationships/hyperlink" Target="https://drive.google.com/file/d/1wiQ83UBEw9mJRs4c62Plvcie37vhPph3/view?usp=share_link" TargetMode="External"/><Relationship Id="rId407" Type="http://schemas.openxmlformats.org/officeDocument/2006/relationships/hyperlink" Target="https://drive.google.com/file/d/1t_46OD0jSkI4G16vb3FE1rtRKaUaN4-H/view?usp=share_link" TargetMode="External"/><Relationship Id="rId406" Type="http://schemas.openxmlformats.org/officeDocument/2006/relationships/hyperlink" Target="https://drive.google.com/file/d/1qeb1rZNtSTGmuJn3r_K2l8HZobH7Iqk5/view?usp=share_link" TargetMode="External"/><Relationship Id="rId405" Type="http://schemas.openxmlformats.org/officeDocument/2006/relationships/hyperlink" Target="https://drive.google.com/file/d/1X56DS4RAupxqyOpeEpS0F8OU8GNM8VJZ/view?usp=share_link" TargetMode="External"/><Relationship Id="rId26" Type="http://schemas.openxmlformats.org/officeDocument/2006/relationships/hyperlink" Target="https://drive.google.com/file/d/1EZhs7mXD4q1gUi7TSteJPnamGb1emfq_/view?usp=share_link" TargetMode="External"/><Relationship Id="rId25" Type="http://schemas.openxmlformats.org/officeDocument/2006/relationships/hyperlink" Target="https://drive.google.com/file/d/1PjrS3wCx-CV76dOuSLrcA0K5Gh_w_3ao/view?usp=share_link" TargetMode="External"/><Relationship Id="rId28" Type="http://schemas.openxmlformats.org/officeDocument/2006/relationships/hyperlink" Target="https://gyazo.com/195f6acec49712169475cc14752cd14a" TargetMode="External"/><Relationship Id="rId27" Type="http://schemas.openxmlformats.org/officeDocument/2006/relationships/hyperlink" Target="https://drive.google.com/file/d/1gbu3USgpQuVE0JRcIxzoOcNmr7gPzAvt/view?usp=share_link" TargetMode="External"/><Relationship Id="rId400" Type="http://schemas.openxmlformats.org/officeDocument/2006/relationships/hyperlink" Target="https://drive.google.com/file/d/1_gA_XXps75K-UCc2MLtWbbOGPfMo4bKz/view?usp=share_link" TargetMode="External"/><Relationship Id="rId521" Type="http://schemas.openxmlformats.org/officeDocument/2006/relationships/hyperlink" Target="https://drive.google.com/file/d/1u2VCb074aGaMJa0cVef7GtQ4Vp69c6DD/view?usp=share_link" TargetMode="External"/><Relationship Id="rId29" Type="http://schemas.openxmlformats.org/officeDocument/2006/relationships/hyperlink" Target="https://drive.google.com/drive/folders/1aFaFeVrokML9bxregpe2mFMGOcXDHVNv?usp=sharing" TargetMode="External"/><Relationship Id="rId520" Type="http://schemas.openxmlformats.org/officeDocument/2006/relationships/hyperlink" Target="https://drive.google.com/file/d/1ahALwrXSrbYyjPzR1wj9O3Ze9kdRLxJr/view?usp=share_link" TargetMode="External"/><Relationship Id="rId11" Type="http://schemas.openxmlformats.org/officeDocument/2006/relationships/hyperlink" Target="https://drive.google.com/file/d/1KTy56Tbvwu74MSw8rhrmkvtNaIb9b5XG/view?usp=share_link" TargetMode="External"/><Relationship Id="rId10" Type="http://schemas.openxmlformats.org/officeDocument/2006/relationships/hyperlink" Target="https://drive.google.com/file/d/1CP7e95AAUkjTvndMgNVfJsBRKMEQaP5I/view?usp=sharing" TargetMode="External"/><Relationship Id="rId13" Type="http://schemas.openxmlformats.org/officeDocument/2006/relationships/hyperlink" Target="https://drive.google.com/file/d/1uwvgD4JOwz_khRknycbeos24-hRUgH9w/view?usp=share_link" TargetMode="External"/><Relationship Id="rId12" Type="http://schemas.openxmlformats.org/officeDocument/2006/relationships/hyperlink" Target="https://drive.google.com/file/d/1rYdei-3zGjw5hjfxb-HqB_lO3ahVtGWW/view?usp=share_link" TargetMode="External"/><Relationship Id="rId519" Type="http://schemas.openxmlformats.org/officeDocument/2006/relationships/hyperlink" Target="https://drive.google.com/file/d/1ht2CLi_HerpUJWAzl8UP4GV4F6WZOSi9/view?usp=share_link" TargetMode="External"/><Relationship Id="rId514" Type="http://schemas.openxmlformats.org/officeDocument/2006/relationships/hyperlink" Target="https://drive.google.com/file/d/1VQrJkULltW_oXmuZXgrVF83SjvTB7ZxK/view?usp=share_link" TargetMode="External"/><Relationship Id="rId513" Type="http://schemas.openxmlformats.org/officeDocument/2006/relationships/hyperlink" Target="https://drive.google.com/file/d/1fSX2khYk5r8d_YeCkkOsaKvoDTMC3va_/view?usp=share_link" TargetMode="External"/><Relationship Id="rId512" Type="http://schemas.openxmlformats.org/officeDocument/2006/relationships/hyperlink" Target="https://drive.google.com/file/d/1vn0qNrwhEszIj4joXyW-6qIPhFh236zg/view?usp=share_link" TargetMode="External"/><Relationship Id="rId511" Type="http://schemas.openxmlformats.org/officeDocument/2006/relationships/hyperlink" Target="https://drive.google.com/file/d/1aIN06P1JFGnt2R8Kz5Cz8ZW0C5lzibfC/view?usp=share_link" TargetMode="External"/><Relationship Id="rId518" Type="http://schemas.openxmlformats.org/officeDocument/2006/relationships/hyperlink" Target="https://drive.google.com/file/d/1w699wCe1uqUnYkUYsBWHuQfwg9-Rfw2O/view?usp=share_link" TargetMode="External"/><Relationship Id="rId517" Type="http://schemas.openxmlformats.org/officeDocument/2006/relationships/hyperlink" Target="https://drive.google.com/file/d/1a7SdjIJXduFVGrs1M-D-E27MuE5PfOkI/view?usp=share_link" TargetMode="External"/><Relationship Id="rId516" Type="http://schemas.openxmlformats.org/officeDocument/2006/relationships/hyperlink" Target="https://drive.google.com/file/d/1A9ZDa_p7ODQ6Bb-tzoLCFlO8A-iMYY7i/view?usp=share_link" TargetMode="External"/><Relationship Id="rId515" Type="http://schemas.openxmlformats.org/officeDocument/2006/relationships/hyperlink" Target="https://drive.google.com/file/d/14HN0TfpSVFuPCxkzmAs4t3dHRzG7rGsB/view?usp=share_link" TargetMode="External"/><Relationship Id="rId15" Type="http://schemas.openxmlformats.org/officeDocument/2006/relationships/hyperlink" Target="https://drive.google.com/file/d/1tm7hO5kHvCMUDCvt3JqLsTZrjp_dafVU/view?usp=share_link" TargetMode="External"/><Relationship Id="rId14" Type="http://schemas.openxmlformats.org/officeDocument/2006/relationships/hyperlink" Target="https://drive.google.com/file/d/1Xe6cigT5OkYiSewSchegqSGw2Z0Auqre/view?usp=share_link" TargetMode="External"/><Relationship Id="rId17" Type="http://schemas.openxmlformats.org/officeDocument/2006/relationships/hyperlink" Target="https://drive.google.com/file/d/1ILX_S6YShUIl6ugeDUx2hrRliO9d1yWP/view?usp=share_link" TargetMode="External"/><Relationship Id="rId16" Type="http://schemas.openxmlformats.org/officeDocument/2006/relationships/hyperlink" Target="https://drive.google.com/file/d/10yOKBfaiPFOK-7nuam0-e3dXDjWBXzcO/view?usp=share_link" TargetMode="External"/><Relationship Id="rId19" Type="http://schemas.openxmlformats.org/officeDocument/2006/relationships/hyperlink" Target="https://drive.google.com/file/d/1vCXJgCBLKr59eX9_JEslPW8nFaxu9uTi/view?usp=share_link" TargetMode="External"/><Relationship Id="rId510" Type="http://schemas.openxmlformats.org/officeDocument/2006/relationships/hyperlink" Target="https://drive.google.com/file/d/1Nr0eP1mMi13EiY31cBHgrostULWCvxkK/view?usp=share_link" TargetMode="External"/><Relationship Id="rId18" Type="http://schemas.openxmlformats.org/officeDocument/2006/relationships/hyperlink" Target="https://drive.google.com/file/d/1vWmtvBzI_EynEy_EjoIvubwl4jkgA94x/view?usp=share_link" TargetMode="External"/><Relationship Id="rId84" Type="http://schemas.openxmlformats.org/officeDocument/2006/relationships/hyperlink" Target="https://gyazo.com/62ad30bf149c42a53ba286b2e020e9d6" TargetMode="External"/><Relationship Id="rId83" Type="http://schemas.openxmlformats.org/officeDocument/2006/relationships/hyperlink" Target="https://drive.google.com/file/d/1coAUwNc-fAxiBijywD9-kBr_hk8PdHtw/view?usp=share_link" TargetMode="External"/><Relationship Id="rId86" Type="http://schemas.openxmlformats.org/officeDocument/2006/relationships/hyperlink" Target="https://gyazo.com/62ad30bf149c42a53ba286b2e020e9d6" TargetMode="External"/><Relationship Id="rId85" Type="http://schemas.openxmlformats.org/officeDocument/2006/relationships/hyperlink" Target="https://drive.google.com/file/d/1uhCa4ItVDwIx5zezeAr2PgqhMwZ3yRR6/view?usp=share_link" TargetMode="External"/><Relationship Id="rId88" Type="http://schemas.openxmlformats.org/officeDocument/2006/relationships/hyperlink" Target="https://gyazo.com/62ad30bf149c42a53ba286b2e020e9d6" TargetMode="External"/><Relationship Id="rId87" Type="http://schemas.openxmlformats.org/officeDocument/2006/relationships/hyperlink" Target="https://drive.google.com/file/d/1yf811u7F9c2oIURNyfFPjVMkWq4uEtEH/view?usp=share_link" TargetMode="External"/><Relationship Id="rId89" Type="http://schemas.openxmlformats.org/officeDocument/2006/relationships/hyperlink" Target="https://drive.google.com/file/d/1ofmvQ9H8av4eSPHCLkATB8XJ5EzZGArt/view?usp=share_link" TargetMode="External"/><Relationship Id="rId80" Type="http://schemas.openxmlformats.org/officeDocument/2006/relationships/hyperlink" Target="https://gyazo.com/62ad30bf149c42a53ba286b2e020e9d6" TargetMode="External"/><Relationship Id="rId82" Type="http://schemas.openxmlformats.org/officeDocument/2006/relationships/hyperlink" Target="https://gyazo.com/62ad30bf149c42a53ba286b2e020e9d6" TargetMode="External"/><Relationship Id="rId81" Type="http://schemas.openxmlformats.org/officeDocument/2006/relationships/hyperlink" Target="https://drive.google.com/file/d/1avhoxKbwYyNfErvbYTUsmOlxUcMlYbgs/view?usp=share_link" TargetMode="External"/><Relationship Id="rId73" Type="http://schemas.openxmlformats.org/officeDocument/2006/relationships/hyperlink" Target="https://drive.google.com/file/d/1EnCKBrx8QDhWPiaWDkEge4E1EhUUr4eR/view?usp=share_link" TargetMode="External"/><Relationship Id="rId72" Type="http://schemas.openxmlformats.org/officeDocument/2006/relationships/hyperlink" Target="https://drive.google.com/file/d/1IA_yU7ghQudS1EYVKJVGCIyDbmAx_DPE/view?usp=share_link" TargetMode="External"/><Relationship Id="rId75" Type="http://schemas.openxmlformats.org/officeDocument/2006/relationships/hyperlink" Target="https://drive.google.com/file/d/1pSYyM_qHa9LW2n8wq7GlJynBR1CxjjBA/view?usp=share_link" TargetMode="External"/><Relationship Id="rId74" Type="http://schemas.openxmlformats.org/officeDocument/2006/relationships/hyperlink" Target="https://drive.google.com/file/d/1bt4S4yw0wWsNkhBQa3hLxoYOZ0KzcNaD/view?usp=share_link" TargetMode="External"/><Relationship Id="rId77" Type="http://schemas.openxmlformats.org/officeDocument/2006/relationships/hyperlink" Target="https://drive.google.com/file/d/1sQGkm0Ar8aSV3gyICMjSoRuSLqdCu8jm/view?usp=sharing" TargetMode="External"/><Relationship Id="rId76" Type="http://schemas.openxmlformats.org/officeDocument/2006/relationships/hyperlink" Target="https://drive.google.com/file/d/13L9-qHgAX_ZI5sbKpQ0vDUHmHUYqGLqe/view?usp=share_link" TargetMode="External"/><Relationship Id="rId79" Type="http://schemas.openxmlformats.org/officeDocument/2006/relationships/hyperlink" Target="https://drive.google.com/file/d/1YaVNLoIdzSRv1kBj5e6w_4L1yhvImSnQ/view?usp=share_link" TargetMode="External"/><Relationship Id="rId78" Type="http://schemas.openxmlformats.org/officeDocument/2006/relationships/hyperlink" Target="https://gyazo.com/62ad30bf149c42a53ba286b2e020e9d6" TargetMode="External"/><Relationship Id="rId71" Type="http://schemas.openxmlformats.org/officeDocument/2006/relationships/hyperlink" Target="https://drive.google.com/file/d/1Ae4YvbOX2OwHxeZARwqZj2lBuEMPUoCz/view?usp=share_link" TargetMode="External"/><Relationship Id="rId70" Type="http://schemas.openxmlformats.org/officeDocument/2006/relationships/hyperlink" Target="https://drive.google.com/file/d/1yRoE_ImXUnDFxq6fr5JXVzNF7nY6iZrG/view?usp=share_link" TargetMode="External"/><Relationship Id="rId62" Type="http://schemas.openxmlformats.org/officeDocument/2006/relationships/hyperlink" Target="https://drive.google.com/file/d/1LG69XsLp4mac87SeXRNAtazbOVHRa6tJ/view?usp=share_link" TargetMode="External"/><Relationship Id="rId61" Type="http://schemas.openxmlformats.org/officeDocument/2006/relationships/hyperlink" Target="https://drive.google.com/file/d/1nq6NAd-lcoCEg9C7tkxtQ0Agg2A5xJ8M/view?usp=share_link" TargetMode="External"/><Relationship Id="rId64" Type="http://schemas.openxmlformats.org/officeDocument/2006/relationships/hyperlink" Target="https://drive.google.com/file/d/1Ua6o3BfTL3TOTLCA-p5_Syq8Ja_NxeDM/view?usp=share_link" TargetMode="External"/><Relationship Id="rId63" Type="http://schemas.openxmlformats.org/officeDocument/2006/relationships/hyperlink" Target="https://drive.google.com/file/d/1CiFVYjPhRElwzKkwqTopayfhLa0Rt5q7/view?usp=share_link" TargetMode="External"/><Relationship Id="rId66" Type="http://schemas.openxmlformats.org/officeDocument/2006/relationships/hyperlink" Target="https://drive.google.com/file/d/1pL_JV08BEaSuRQeO4SyFRBZwU_HXn5TU/view?usp=share_link" TargetMode="External"/><Relationship Id="rId65" Type="http://schemas.openxmlformats.org/officeDocument/2006/relationships/hyperlink" Target="https://drive.google.com/file/d/10dtUBwj8LQ3YNUdc-pj9TUg90S1TMvAA/view?usp=share_link" TargetMode="External"/><Relationship Id="rId68" Type="http://schemas.openxmlformats.org/officeDocument/2006/relationships/hyperlink" Target="https://drive.google.com/file/d/1FQVF6-_vFcJ5TSpSzm3_5Z-7CYIR_RAB/view?usp=share_link" TargetMode="External"/><Relationship Id="rId67" Type="http://schemas.openxmlformats.org/officeDocument/2006/relationships/hyperlink" Target="https://drive.google.com/file/d/1AvaQXnAlCLcskZb1AsXmXNYGrdobaptG/view?usp=share_link" TargetMode="External"/><Relationship Id="rId60" Type="http://schemas.openxmlformats.org/officeDocument/2006/relationships/hyperlink" Target="https://drive.google.com/file/d/1LM4ygRbigSZp6GCo4xwL3L491i-UqKyD/view?usp=share_link" TargetMode="External"/><Relationship Id="rId69" Type="http://schemas.openxmlformats.org/officeDocument/2006/relationships/hyperlink" Target="https://drive.google.com/file/d/1jAg22oHfXfTpjCPMW3loshEL5z2kq6at/view?usp=share_link" TargetMode="External"/><Relationship Id="rId51" Type="http://schemas.openxmlformats.org/officeDocument/2006/relationships/hyperlink" Target="https://drive.google.com/file/d/16N-Fk8ZsOu5Qkr3spGp8H9pAX7Ebktar/view?usp=share_link" TargetMode="External"/><Relationship Id="rId50" Type="http://schemas.openxmlformats.org/officeDocument/2006/relationships/hyperlink" Target="https://drive.google.com/file/d/1hGW-AFff1lDDMiaI1jHZdhQM7vkFNezS/view?usp=share_link" TargetMode="External"/><Relationship Id="rId53" Type="http://schemas.openxmlformats.org/officeDocument/2006/relationships/hyperlink" Target="https://drive.google.com/file/d/120-WgKt-GfBZAIqAZqlVLTR_fCUv0_0d/view?usp=sharing" TargetMode="External"/><Relationship Id="rId52" Type="http://schemas.openxmlformats.org/officeDocument/2006/relationships/hyperlink" Target="https://drive.google.com/file/d/1-mPMX3130ABve6l9LT7o6tOXvvW4S7Nu/view?usp=share_link" TargetMode="External"/><Relationship Id="rId55" Type="http://schemas.openxmlformats.org/officeDocument/2006/relationships/hyperlink" Target="https://drive.google.com/file/d/13ZruVHaHlDQCGV9JqrzTZH8-9l0zOHuf/view?usp=share_link" TargetMode="External"/><Relationship Id="rId54" Type="http://schemas.openxmlformats.org/officeDocument/2006/relationships/hyperlink" Target="https://drive.google.com/file/d/1jWQMIgh4J57M35iRzfDlr_Es_QL4cnn0/view?usp=sharing" TargetMode="External"/><Relationship Id="rId57" Type="http://schemas.openxmlformats.org/officeDocument/2006/relationships/hyperlink" Target="https://drive.google.com/file/d/1FvUt1GQKQTSVy4gQRaFW-WYvecn7E655/view?usp=share_link" TargetMode="External"/><Relationship Id="rId56" Type="http://schemas.openxmlformats.org/officeDocument/2006/relationships/hyperlink" Target="https://drive.google.com/file/d/12GQD7PsXh7Oj-iuE7Ew8j-ITXE2zG_QC/view?usp=sharing" TargetMode="External"/><Relationship Id="rId59" Type="http://schemas.openxmlformats.org/officeDocument/2006/relationships/hyperlink" Target="https://drive.google.com/file/d/1CR9Yfhx0-GUjbjdOmIb3XvgwQ1c8x-SF/view?usp=share_link" TargetMode="External"/><Relationship Id="rId58" Type="http://schemas.openxmlformats.org/officeDocument/2006/relationships/hyperlink" Target="https://drive.google.com/file/d/1jYEcSKvijR-2glRR-CY3rRl5YYl3zX4z/view?usp=share_link" TargetMode="External"/><Relationship Id="rId107" Type="http://schemas.openxmlformats.org/officeDocument/2006/relationships/hyperlink" Target="https://drive.google.com/file/d/1O4kKHSwyRWFEEzmQ1bJgNX9D8rNTlgLJ/view?usp=share_link" TargetMode="External"/><Relationship Id="rId228" Type="http://schemas.openxmlformats.org/officeDocument/2006/relationships/hyperlink" Target="https://drive.google.com/file/d/1OCP0kpP9-IG9rZvBJX4lNIPINVaZy0vu/view?usp=share_link" TargetMode="External"/><Relationship Id="rId349" Type="http://schemas.openxmlformats.org/officeDocument/2006/relationships/hyperlink" Target="https://drive.google.com/file/d/1buLdIsKRxyDqpb0RS5xV2zOV9vHG61Kg/view?usp=sharing" TargetMode="External"/><Relationship Id="rId106" Type="http://schemas.openxmlformats.org/officeDocument/2006/relationships/hyperlink" Target="https://drive.google.com/file/d/1_rXIhY5d5_MIB1VWnPc-ujlFnMMv05YB/view?usp=share_link" TargetMode="External"/><Relationship Id="rId227" Type="http://schemas.openxmlformats.org/officeDocument/2006/relationships/hyperlink" Target="https://drive.google.com/file/d/1DjriwWgzxxWSHrABikFs5Wmay8EgRxjB/view?usp=share_link" TargetMode="External"/><Relationship Id="rId348" Type="http://schemas.openxmlformats.org/officeDocument/2006/relationships/hyperlink" Target="https://drive.google.com/file/d/1LIjuW14difVig4cRnrke5dTENRUovuTM/view?usp=sharing" TargetMode="External"/><Relationship Id="rId469" Type="http://schemas.openxmlformats.org/officeDocument/2006/relationships/hyperlink" Target="https://drive.google.com/file/d/1Ybdtv8LrOZEHU0iSCO-T3fYtIXlIlyxZ/view?usp=share_link" TargetMode="External"/><Relationship Id="rId105" Type="http://schemas.openxmlformats.org/officeDocument/2006/relationships/hyperlink" Target="https://drive.google.com/file/d/1RTLQvrTpeqai4BXo2E5OAxANH0YYv_mI/view?usp=share_link" TargetMode="External"/><Relationship Id="rId226" Type="http://schemas.openxmlformats.org/officeDocument/2006/relationships/hyperlink" Target="https://drive.google.com/file/d/1VlXUZsQJ7jV1J2qdryaWXCjYJO8GyQFk/view?usp=share_link" TargetMode="External"/><Relationship Id="rId347" Type="http://schemas.openxmlformats.org/officeDocument/2006/relationships/hyperlink" Target="https://drive.google.com/file/d/1IogP4AMjem9-xT6D8tc1V4WuCnBNlkJu/view?usp=share_link" TargetMode="External"/><Relationship Id="rId468" Type="http://schemas.openxmlformats.org/officeDocument/2006/relationships/hyperlink" Target="https://drive.google.com/file/d/1wsx9pxG8he-RMK3w3tVDry_2nrwDKzWU/view?usp=share_link" TargetMode="External"/><Relationship Id="rId104" Type="http://schemas.openxmlformats.org/officeDocument/2006/relationships/hyperlink" Target="https://drive.google.com/file/d/1QgQpEfZ05Fn5Ir49nELzyF8bXHGNJdYp/view?usp=share_link" TargetMode="External"/><Relationship Id="rId225" Type="http://schemas.openxmlformats.org/officeDocument/2006/relationships/hyperlink" Target="https://drive.google.com/file/d/1qM8LUmki6xrRhy_EvQGJ0XAE43hdKoXR/view?usp=share_link" TargetMode="External"/><Relationship Id="rId346" Type="http://schemas.openxmlformats.org/officeDocument/2006/relationships/hyperlink" Target="https://drive.google.com/file/d/1RHbgIU9HNUi7-mAqza6NiuaES5iCD6G4/view?usp=share_link" TargetMode="External"/><Relationship Id="rId467" Type="http://schemas.openxmlformats.org/officeDocument/2006/relationships/hyperlink" Target="https://drive.google.com/file/d/1nO8K24tivpsC4fdd5F17IO040Zj4Bq4b/view?usp=share_link" TargetMode="External"/><Relationship Id="rId109" Type="http://schemas.openxmlformats.org/officeDocument/2006/relationships/hyperlink" Target="https://drive.google.com/file/d/1IA_yU7ghQudS1EYVKJVGCIyDbmAx_DPE/view?usp=share_link" TargetMode="External"/><Relationship Id="rId108" Type="http://schemas.openxmlformats.org/officeDocument/2006/relationships/hyperlink" Target="https://drive.google.com/file/d/1Ae4YvbOX2OwHxeZARwqZj2lBuEMPUoCz/view?usp=share_link" TargetMode="External"/><Relationship Id="rId229" Type="http://schemas.openxmlformats.org/officeDocument/2006/relationships/hyperlink" Target="https://drive.google.com/file/d/1UKKQoWeRieWUTJ_fIH8SY6fK2Bbn_cCL/view?usp=share_link" TargetMode="External"/><Relationship Id="rId220" Type="http://schemas.openxmlformats.org/officeDocument/2006/relationships/hyperlink" Target="https://drive.google.com/file/d/1tm0ybbBrS5dBjpjYBbPnJOMLgpRRE4l-/view?usp=sharing" TargetMode="External"/><Relationship Id="rId341" Type="http://schemas.openxmlformats.org/officeDocument/2006/relationships/hyperlink" Target="https://drive.google.com/file/d/1yJGp9bKUK0gVPnZV1Msdv_wXy5Qks7KD/view?usp=share_link" TargetMode="External"/><Relationship Id="rId462" Type="http://schemas.openxmlformats.org/officeDocument/2006/relationships/hyperlink" Target="https://drive.google.com/file/d/18smszMXXK4Rlmw5RrINhZ4GhycC5_4FR/view?usp=share_link" TargetMode="External"/><Relationship Id="rId340" Type="http://schemas.openxmlformats.org/officeDocument/2006/relationships/hyperlink" Target="https://drive.google.com/file/d/1RjD8JCtSBb7Lv81_N0gh9X33GZEQFKvt/view?usp=share_link" TargetMode="External"/><Relationship Id="rId461" Type="http://schemas.openxmlformats.org/officeDocument/2006/relationships/hyperlink" Target="https://drive.google.com/file/d/1sYPnwDU2cxb3Ihk2bI-2TT8AWlsLNowO/view?usp=share_link" TargetMode="External"/><Relationship Id="rId460" Type="http://schemas.openxmlformats.org/officeDocument/2006/relationships/hyperlink" Target="https://drive.google.com/file/d/1liYVIz5B7rvGBvyIKIea0XeHVblgoa0g/view?usp=share_link" TargetMode="External"/><Relationship Id="rId103" Type="http://schemas.openxmlformats.org/officeDocument/2006/relationships/hyperlink" Target="https://drive.google.com/file/d/1CpOIV9lmsoXZqjWappJeythyMHOhFAf1/view?usp=share_link" TargetMode="External"/><Relationship Id="rId224" Type="http://schemas.openxmlformats.org/officeDocument/2006/relationships/hyperlink" Target="https://drive.google.com/file/d/1tm0ybbBrS5dBjpjYBbPnJOMLgpRRE4l-/view?usp=sharing" TargetMode="External"/><Relationship Id="rId345" Type="http://schemas.openxmlformats.org/officeDocument/2006/relationships/hyperlink" Target="https://drive.google.com/file/d/1gqpTJd0AZoHNYF2ls3UxVextCdl0kNKY/view?usp=share_link" TargetMode="External"/><Relationship Id="rId466" Type="http://schemas.openxmlformats.org/officeDocument/2006/relationships/hyperlink" Target="https://drive.google.com/file/d/1wsx9pxG8he-RMK3w3tVDry_2nrwDKzWU/view?usp=share_link" TargetMode="External"/><Relationship Id="rId102" Type="http://schemas.openxmlformats.org/officeDocument/2006/relationships/hyperlink" Target="https://drive.google.com/file/d/1GHprbC4AOgv5z-54rIwZPDpXJG7uwNZV/view?usp=share_link" TargetMode="External"/><Relationship Id="rId223" Type="http://schemas.openxmlformats.org/officeDocument/2006/relationships/hyperlink" Target="https://drive.google.com/file/d/1oeRPdlKPDvdfMnVnZTFrPihREY77BCkA/view?usp=share_link" TargetMode="External"/><Relationship Id="rId344" Type="http://schemas.openxmlformats.org/officeDocument/2006/relationships/hyperlink" Target="https://drive.google.com/file/d/1LvkYnntVMQVS9yLZCSNKFX0mT8xZImX0/view?usp=share_link" TargetMode="External"/><Relationship Id="rId465" Type="http://schemas.openxmlformats.org/officeDocument/2006/relationships/hyperlink" Target="https://drive.google.com/file/d/1CqLVRm0JcZYk8QPE627dzCGlYAXr4gFb/view?usp=share_link" TargetMode="External"/><Relationship Id="rId101" Type="http://schemas.openxmlformats.org/officeDocument/2006/relationships/hyperlink" Target="https://drive.google.com/file/d/1oSMjETBOezoK3IxLkj6uvv59AmtxVPsk/view?usp=share_link" TargetMode="External"/><Relationship Id="rId222" Type="http://schemas.openxmlformats.org/officeDocument/2006/relationships/hyperlink" Target="https://drive.google.com/file/d/1tm0ybbBrS5dBjpjYBbPnJOMLgpRRE4l-/view?usp=sharing" TargetMode="External"/><Relationship Id="rId343" Type="http://schemas.openxmlformats.org/officeDocument/2006/relationships/hyperlink" Target="https://drive.google.com/file/d/15gw9-a5c0eKKtJ2OqXVO_UFsNXqjk1YE/view?usp=share_link" TargetMode="External"/><Relationship Id="rId464" Type="http://schemas.openxmlformats.org/officeDocument/2006/relationships/hyperlink" Target="https://drive.google.com/file/d/16dZCpCSUcpivff2cx2qvSSX7-N7XtQQn/view?usp=share_link" TargetMode="External"/><Relationship Id="rId100" Type="http://schemas.openxmlformats.org/officeDocument/2006/relationships/hyperlink" Target="https://drive.google.com/file/d/1sw56u4-ZeFpeMfjM-ZzoFdHfTdFanDVc/view?usp=share_link" TargetMode="External"/><Relationship Id="rId221" Type="http://schemas.openxmlformats.org/officeDocument/2006/relationships/hyperlink" Target="https://drive.google.com/file/d/1uFgBJ2okSojDYDR3uhR6n97_j60eQGxH/view?usp=share_link" TargetMode="External"/><Relationship Id="rId342" Type="http://schemas.openxmlformats.org/officeDocument/2006/relationships/hyperlink" Target="https://drive.google.com/file/d/1pElq-Tv9C_du_W2-meHT_8dm8Pua05s0/view?usp=share_link" TargetMode="External"/><Relationship Id="rId463" Type="http://schemas.openxmlformats.org/officeDocument/2006/relationships/hyperlink" Target="https://drive.google.com/file/d/1_7muhXh5OX_TjR5h15_h36DExSNhUiRv/view?usp=share_link" TargetMode="External"/><Relationship Id="rId217" Type="http://schemas.openxmlformats.org/officeDocument/2006/relationships/hyperlink" Target="https://drive.google.com/file/d/1os5zyxhcWJxRmCT6DDjPlmqASk_FTvtc/view?usp=share_link" TargetMode="External"/><Relationship Id="rId338" Type="http://schemas.openxmlformats.org/officeDocument/2006/relationships/hyperlink" Target="https://drive.google.com/file/d/1E9U2vD5870xjZsdtXgNKwef7rGb6bxSx/view?usp=share_link" TargetMode="External"/><Relationship Id="rId459" Type="http://schemas.openxmlformats.org/officeDocument/2006/relationships/hyperlink" Target="https://drive.google.com/drive/folders/1Mi6lp54X1fkxaBn1WoYHqwtfIjfWzKim?usp=sharing" TargetMode="External"/><Relationship Id="rId216" Type="http://schemas.openxmlformats.org/officeDocument/2006/relationships/hyperlink" Target="https://drive.google.com/file/d/1tm0ybbBrS5dBjpjYBbPnJOMLgpRRE4l-/view?usp=sharing" TargetMode="External"/><Relationship Id="rId337" Type="http://schemas.openxmlformats.org/officeDocument/2006/relationships/hyperlink" Target="https://drive.google.com/file/d/1cbcQuRl2rU2syY8ck0G9xAQlsAK3VSdk/view?usp=share_link" TargetMode="External"/><Relationship Id="rId458" Type="http://schemas.openxmlformats.org/officeDocument/2006/relationships/hyperlink" Target="https://drive.google.com/file/d/1BCMC47JqVbQZW8f2B_fmKp0i7LnwXIdJ/view?usp=share_link" TargetMode="External"/><Relationship Id="rId215" Type="http://schemas.openxmlformats.org/officeDocument/2006/relationships/hyperlink" Target="https://drive.google.com/file/d/1EWpUHg8Sq8PuFSJbjNda22l2VZ6z3a1B/view?usp=share_link" TargetMode="External"/><Relationship Id="rId336" Type="http://schemas.openxmlformats.org/officeDocument/2006/relationships/hyperlink" Target="https://drive.google.com/file/d/1d4z8k7w8xoU1Xq-0mYIsGkPN-_jqEstx/view?usp=share_link" TargetMode="External"/><Relationship Id="rId457" Type="http://schemas.openxmlformats.org/officeDocument/2006/relationships/hyperlink" Target="https://drive.google.com/file/d/1ieroI11vtq1V8uG3kBr-VflPhccPUVPV/view?usp=share_link" TargetMode="External"/><Relationship Id="rId214" Type="http://schemas.openxmlformats.org/officeDocument/2006/relationships/hyperlink" Target="https://drive.google.com/file/d/1tm0ybbBrS5dBjpjYBbPnJOMLgpRRE4l-/view?usp=sharing" TargetMode="External"/><Relationship Id="rId335" Type="http://schemas.openxmlformats.org/officeDocument/2006/relationships/hyperlink" Target="https://drive.google.com/file/d/10ollTI1w1gcS9DJyalz3qwSpac4iMjcq/view?usp=share_link" TargetMode="External"/><Relationship Id="rId456" Type="http://schemas.openxmlformats.org/officeDocument/2006/relationships/hyperlink" Target="https://gyazo.com/54514a410b80aba1d3c027040eb87ef5" TargetMode="External"/><Relationship Id="rId219" Type="http://schemas.openxmlformats.org/officeDocument/2006/relationships/hyperlink" Target="https://drive.google.com/file/d/1UKBh_CL7P_tPjtN0rfNbLt2g2oV7m7eI/view?usp=share_link" TargetMode="External"/><Relationship Id="rId218" Type="http://schemas.openxmlformats.org/officeDocument/2006/relationships/hyperlink" Target="https://drive.google.com/file/d/1tm0ybbBrS5dBjpjYBbPnJOMLgpRRE4l-/view?usp=sharing" TargetMode="External"/><Relationship Id="rId339" Type="http://schemas.openxmlformats.org/officeDocument/2006/relationships/hyperlink" Target="https://drive.google.com/file/d/1vxB_neqmvyf9XYll9pbZxA4cizFaM7qa/view?usp=share_link" TargetMode="External"/><Relationship Id="rId330" Type="http://schemas.openxmlformats.org/officeDocument/2006/relationships/hyperlink" Target="https://drive.google.com/file/d/1kKhadCYxzfBY93-N0RD1kUgs9GShI-zK/view?usp=share_link" TargetMode="External"/><Relationship Id="rId451" Type="http://schemas.openxmlformats.org/officeDocument/2006/relationships/hyperlink" Target="https://drive.google.com/file/d/1uqohM6dnmI9HzZgpHaY7gX0j344q_YtG/view?usp=share_link" TargetMode="External"/><Relationship Id="rId450" Type="http://schemas.openxmlformats.org/officeDocument/2006/relationships/hyperlink" Target="https://drive.google.com/file/d/1qbh71PfzHIGQAHCwhWSGjdOLb5JRJtke/view?usp=sharing" TargetMode="External"/><Relationship Id="rId213" Type="http://schemas.openxmlformats.org/officeDocument/2006/relationships/hyperlink" Target="https://drive.google.com/file/d/1WTEiMr5uECk4TjtjL-pZxmJPvxwZWcUx/view?usp=share_link" TargetMode="External"/><Relationship Id="rId334" Type="http://schemas.openxmlformats.org/officeDocument/2006/relationships/hyperlink" Target="https://drive.google.com/file/d/1WQYhlS2kdGW6K84xSuHfubU3BBhyuoUu/view?usp=share_link" TargetMode="External"/><Relationship Id="rId455" Type="http://schemas.openxmlformats.org/officeDocument/2006/relationships/hyperlink" Target="https://drive.google.com/file/d/13e764MKCi25XqOZGNnMUHkjT8F4A_m33/view?usp=share_link" TargetMode="External"/><Relationship Id="rId212" Type="http://schemas.openxmlformats.org/officeDocument/2006/relationships/hyperlink" Target="https://drive.google.com/file/d/1ZorrKekPWZaS56OLQyyZryFsHGG29PLl/view?usp=share_link" TargetMode="External"/><Relationship Id="rId333" Type="http://schemas.openxmlformats.org/officeDocument/2006/relationships/hyperlink" Target="https://drive.google.com/file/d/1MeA56RzRFv6p4FkkI-eM1luH3zojmhTE/view?usp=share_link" TargetMode="External"/><Relationship Id="rId454" Type="http://schemas.openxmlformats.org/officeDocument/2006/relationships/hyperlink" Target="https://drive.google.com/file/d/1juGSsk7jy78koOwAqt0F0HUjiHT1XwQA/view?usp=share_link" TargetMode="External"/><Relationship Id="rId211" Type="http://schemas.openxmlformats.org/officeDocument/2006/relationships/hyperlink" Target="https://drive.google.com/file/d/1vmVZVkjQIcseSdufgGhcp73rrt3biiVj/view?usp=share_link" TargetMode="External"/><Relationship Id="rId332" Type="http://schemas.openxmlformats.org/officeDocument/2006/relationships/hyperlink" Target="https://drive.google.com/file/d/1yRa-GcuMoDUVbOBXZQ-KrhHNLaOgb6GX/view?usp=share_link" TargetMode="External"/><Relationship Id="rId453" Type="http://schemas.openxmlformats.org/officeDocument/2006/relationships/hyperlink" Target="https://drive.google.com/file/d/1O97eJ5IH0Voau5d4xFU3NufhfHLFMkmx/view?usp=share_link" TargetMode="External"/><Relationship Id="rId210" Type="http://schemas.openxmlformats.org/officeDocument/2006/relationships/hyperlink" Target="https://drive.google.com/file/d/1uX9SiEjv8y3dD3dvZWI-KqLeLIxiwow6/view?usp=share_link" TargetMode="External"/><Relationship Id="rId331" Type="http://schemas.openxmlformats.org/officeDocument/2006/relationships/hyperlink" Target="https://drive.google.com/file/d/1-UYPbUKp5ZavYe6UYAx1Muo6Hi_BBt8Q/view?usp=share_link" TargetMode="External"/><Relationship Id="rId452" Type="http://schemas.openxmlformats.org/officeDocument/2006/relationships/hyperlink" Target="https://drive.google.com/file/d/1qbh71PfzHIGQAHCwhWSGjdOLb5JRJtke/view?usp=sharing" TargetMode="External"/><Relationship Id="rId370" Type="http://schemas.openxmlformats.org/officeDocument/2006/relationships/hyperlink" Target="https://drive.google.com/file/d/1jxPt0MxgFoUf3b0NhZU6P7bUXIZRWVA6/view?usp=share_link" TargetMode="External"/><Relationship Id="rId491" Type="http://schemas.openxmlformats.org/officeDocument/2006/relationships/hyperlink" Target="https://drive.google.com/file/d/1FXdYJXmShY9T1JHFgJPP4QwIje5yISRt/view?usp=share_link" TargetMode="External"/><Relationship Id="rId490" Type="http://schemas.openxmlformats.org/officeDocument/2006/relationships/hyperlink" Target="https://drive.google.com/file/d/1kMFDzgl-u20oPHLbjbejqcO5v79y_QBM/view?usp=share_link" TargetMode="External"/><Relationship Id="rId129" Type="http://schemas.openxmlformats.org/officeDocument/2006/relationships/hyperlink" Target="https://drive.google.com/file/d/1EcvkJYNAOlxma8KVf5nycyqxfuvE6ddX/view?usp=share_link" TargetMode="External"/><Relationship Id="rId128" Type="http://schemas.openxmlformats.org/officeDocument/2006/relationships/hyperlink" Target="https://drive.google.com/file/d/1HNPAsOJI1bXz18PQzhzBPNGFjqZ1PNL0/view?usp=share_link" TargetMode="External"/><Relationship Id="rId249" Type="http://schemas.openxmlformats.org/officeDocument/2006/relationships/hyperlink" Target="https://drive.google.com/file/d/1hh2sWQArae71cw7NTtc5NrfoEsOSCI7_/view?usp=share_link" TargetMode="External"/><Relationship Id="rId127" Type="http://schemas.openxmlformats.org/officeDocument/2006/relationships/hyperlink" Target="https://gyazo.com/12f434262d516d9be63274c71e96dfb6" TargetMode="External"/><Relationship Id="rId248" Type="http://schemas.openxmlformats.org/officeDocument/2006/relationships/hyperlink" Target="https://drive.google.com/file/d/1YKS0gq4VAACO_amjDGkTBx6XAe9vXk7t/view?usp=share_link" TargetMode="External"/><Relationship Id="rId369" Type="http://schemas.openxmlformats.org/officeDocument/2006/relationships/hyperlink" Target="https://drive.google.com/file/d/1ec1sXWFZ-wH3JU0zyeUPbmVh1QOSIbv8/view?usp=sharing" TargetMode="External"/><Relationship Id="rId126" Type="http://schemas.openxmlformats.org/officeDocument/2006/relationships/hyperlink" Target="https://drive.google.com/file/d/12bJXBLDctvsulMoYUpph_AoE-PZSO4Mn/view?usp=share_link" TargetMode="External"/><Relationship Id="rId247" Type="http://schemas.openxmlformats.org/officeDocument/2006/relationships/hyperlink" Target="https://drive.google.com/file/d/1PKkV-kldCcHsuVu72-UbId7JStGokaIY/view?usp=share_link" TargetMode="External"/><Relationship Id="rId368" Type="http://schemas.openxmlformats.org/officeDocument/2006/relationships/hyperlink" Target="https://drive.google.com/file/d/1Psa5adT9kbCEefCbELIPEI7cO9-Lf17I/view?usp=sharing" TargetMode="External"/><Relationship Id="rId489" Type="http://schemas.openxmlformats.org/officeDocument/2006/relationships/hyperlink" Target="https://drive.google.com/file/d/1fi3sbdVKWs5G-tWbZWbLpBozTmLBbu2b/view?usp=share_link" TargetMode="External"/><Relationship Id="rId121" Type="http://schemas.openxmlformats.org/officeDocument/2006/relationships/hyperlink" Target="https://drive.google.com/file/d/1HtKSoNpO6OCiMbeAzXkJC9oIG48crw9V/view?usp=share_link" TargetMode="External"/><Relationship Id="rId242" Type="http://schemas.openxmlformats.org/officeDocument/2006/relationships/hyperlink" Target="https://drive.google.com/file/d/1AxtZ_36h5eUFobptxVQt2_ZZOV6ZBFLw/view?usp=sharing" TargetMode="External"/><Relationship Id="rId363" Type="http://schemas.openxmlformats.org/officeDocument/2006/relationships/hyperlink" Target="https://drive.google.com/file/d/1pQ08gl23Sz7Hfcy_n9z-WHizqrX_tKBX/view?usp=sharing" TargetMode="External"/><Relationship Id="rId484" Type="http://schemas.openxmlformats.org/officeDocument/2006/relationships/hyperlink" Target="https://drive.google.com/file/d/1TiSOKUtlRgwsiooB8d6KCnm6l028UdT5/view?usp=share_link" TargetMode="External"/><Relationship Id="rId120" Type="http://schemas.openxmlformats.org/officeDocument/2006/relationships/hyperlink" Target="https://drive.google.com/file/d/198l5FiV7SB93ykVUJGvcCCPtlxuSrLtM/view?usp=share_link" TargetMode="External"/><Relationship Id="rId241" Type="http://schemas.openxmlformats.org/officeDocument/2006/relationships/hyperlink" Target="https://drive.google.com/file/d/1t-u1OK0vS5y3pg0_Ix7MO22cKuO4e302/view?usp=share_link" TargetMode="External"/><Relationship Id="rId362" Type="http://schemas.openxmlformats.org/officeDocument/2006/relationships/hyperlink" Target="https://drive.google.com/file/d/1ghE1KdndoPWV88hCiQSlrCvXwNd99Udh/view?usp=sharing" TargetMode="External"/><Relationship Id="rId483" Type="http://schemas.openxmlformats.org/officeDocument/2006/relationships/hyperlink" Target="https://drive.google.com/file/d/1ka1C2F43FKbJ0LAtz1lI61t7QXu89L9k/view?usp=share_link" TargetMode="External"/><Relationship Id="rId240" Type="http://schemas.openxmlformats.org/officeDocument/2006/relationships/hyperlink" Target="https://drive.google.com/file/d/1AxtZ_36h5eUFobptxVQt2_ZZOV6ZBFLw/view?usp=sharing" TargetMode="External"/><Relationship Id="rId361" Type="http://schemas.openxmlformats.org/officeDocument/2006/relationships/hyperlink" Target="https://drive.google.com/file/d/1GQWCNGwY45yH-XxvCOVVjlbVvZMQhO6b/view?usp=share_link" TargetMode="External"/><Relationship Id="rId482" Type="http://schemas.openxmlformats.org/officeDocument/2006/relationships/hyperlink" Target="https://drive.google.com/file/d/1TiSOKUtlRgwsiooB8d6KCnm6l028UdT5/view?usp=share_link" TargetMode="External"/><Relationship Id="rId360" Type="http://schemas.openxmlformats.org/officeDocument/2006/relationships/hyperlink" Target="https://drive.google.com/file/d/1WESbHM60Qxge5RAg7O4CRfZ7gfVmyuMi/view?usp=sharing" TargetMode="External"/><Relationship Id="rId481" Type="http://schemas.openxmlformats.org/officeDocument/2006/relationships/hyperlink" Target="https://drive.google.com/file/d/1s47k4eRlQZ1xRCwaEUrH2WG8aO1qz8T2/view?usp=share_link" TargetMode="External"/><Relationship Id="rId125" Type="http://schemas.openxmlformats.org/officeDocument/2006/relationships/hyperlink" Target="https://drive.google.com/file/d/1VsGmbtbJYrTJZwsWdCgLsfZqjfVb3bsV/view?usp=share_link" TargetMode="External"/><Relationship Id="rId246" Type="http://schemas.openxmlformats.org/officeDocument/2006/relationships/hyperlink" Target="https://drive.google.com/file/d/1uEm2j6TigiwyIRysaL9-M34DW8AZuHvz/view?usp=share_link" TargetMode="External"/><Relationship Id="rId367" Type="http://schemas.openxmlformats.org/officeDocument/2006/relationships/hyperlink" Target="https://drive.google.com/file/d/1qFAsUgddfjPZB0dj3X735072l5JUcFG7/view?usp=share_link" TargetMode="External"/><Relationship Id="rId488" Type="http://schemas.openxmlformats.org/officeDocument/2006/relationships/hyperlink" Target="https://drive.google.com/file/d/1TiSOKUtlRgwsiooB8d6KCnm6l028UdT5/view?usp=share_link" TargetMode="External"/><Relationship Id="rId124" Type="http://schemas.openxmlformats.org/officeDocument/2006/relationships/hyperlink" Target="https://drive.google.com/file/d/1sDJUArsy__uL_5lpZA8h5qVlUqs5YMJt/view?usp=share_link" TargetMode="External"/><Relationship Id="rId245" Type="http://schemas.openxmlformats.org/officeDocument/2006/relationships/hyperlink" Target="https://drive.google.com/file/d/1fwSqCNdIQnWv8rB3MW8eWh0r1IfB6F7Y/view?usp=share_link" TargetMode="External"/><Relationship Id="rId366" Type="http://schemas.openxmlformats.org/officeDocument/2006/relationships/hyperlink" Target="https://drive.google.com/file/d/1Xc_HTRkmDyTjwng4Nu3V_4XnJZdiyA1O/view?usp=sharing" TargetMode="External"/><Relationship Id="rId487" Type="http://schemas.openxmlformats.org/officeDocument/2006/relationships/hyperlink" Target="https://drive.google.com/file/d/19GoqcEXdajjAbKtBe9Bs5AxASpUlwead/view?usp=share_link" TargetMode="External"/><Relationship Id="rId123" Type="http://schemas.openxmlformats.org/officeDocument/2006/relationships/hyperlink" Target="https://drive.google.com/file/d/1Fi8-YJCeLuQBSmc-p9jX99784NA9DLwX/view?usp=share_link" TargetMode="External"/><Relationship Id="rId244" Type="http://schemas.openxmlformats.org/officeDocument/2006/relationships/hyperlink" Target="https://drive.google.com/file/d/1oY2Mk3nkVk3vlSJTya3_iv8q2ourpO_a/view?usp=share_link" TargetMode="External"/><Relationship Id="rId365" Type="http://schemas.openxmlformats.org/officeDocument/2006/relationships/hyperlink" Target="https://drive.google.com/file/d/1kjmQV7CyCl4aYBM0prQj91Wueh_FLGgy/view?usp=sharing" TargetMode="External"/><Relationship Id="rId486" Type="http://schemas.openxmlformats.org/officeDocument/2006/relationships/hyperlink" Target="https://drive.google.com/file/d/1TiSOKUtlRgwsiooB8d6KCnm6l028UdT5/view?usp=share_link" TargetMode="External"/><Relationship Id="rId122" Type="http://schemas.openxmlformats.org/officeDocument/2006/relationships/hyperlink" Target="https://drive.google.com/file/d/1QZZnS8EBr02uK9jRzyPBjNxOvrzOP7Lg/view?usp=share_link" TargetMode="External"/><Relationship Id="rId243" Type="http://schemas.openxmlformats.org/officeDocument/2006/relationships/hyperlink" Target="https://drive.google.com/file/d/1zXeH0zF1Rh_HxhmcukiFI_yDhqwZKAJ1/view?usp=share_link" TargetMode="External"/><Relationship Id="rId364" Type="http://schemas.openxmlformats.org/officeDocument/2006/relationships/hyperlink" Target="https://drive.google.com/file/d/1cGi4BXlcWYwjnHf5eKI0sFB3mFu2Zkgo/view?usp=share_link" TargetMode="External"/><Relationship Id="rId485" Type="http://schemas.openxmlformats.org/officeDocument/2006/relationships/hyperlink" Target="https://drive.google.com/file/d/1YiI77uHEeH-jNsoHGI9m2jWq77kqq8xP/view?usp=share_link" TargetMode="External"/><Relationship Id="rId95" Type="http://schemas.openxmlformats.org/officeDocument/2006/relationships/hyperlink" Target="https://drive.google.com/file/d/1BvhTz09eU6wno2R5GW8war3KSg6o9SN5/view?usp=sharing" TargetMode="External"/><Relationship Id="rId94" Type="http://schemas.openxmlformats.org/officeDocument/2006/relationships/hyperlink" Target="https://drive.google.com/file/d/1g3VXeLL-e-cfPTkixsa8ABZDbw-l5Rih/view?usp=sharing" TargetMode="External"/><Relationship Id="rId97" Type="http://schemas.openxmlformats.org/officeDocument/2006/relationships/hyperlink" Target="https://drive.google.com/file/d/1CPfKoLOwWADcSzOs5GA0_cWkjdh_5HiJ/view?usp=sharing" TargetMode="External"/><Relationship Id="rId96" Type="http://schemas.openxmlformats.org/officeDocument/2006/relationships/hyperlink" Target="https://drive.google.com/file/d/1kkuaC0GDnoragemLLa-kbu-WxzCUoS8B/view?usp=sharing" TargetMode="External"/><Relationship Id="rId99" Type="http://schemas.openxmlformats.org/officeDocument/2006/relationships/hyperlink" Target="https://drive.google.com/file/d/1IuHlpPcBGzIwS-0bWXcZXXiMMS-OJh0e/view?usp=sharing" TargetMode="External"/><Relationship Id="rId480" Type="http://schemas.openxmlformats.org/officeDocument/2006/relationships/hyperlink" Target="https://drive.google.com/file/d/1TiSOKUtlRgwsiooB8d6KCnm6l028UdT5/view?usp=share_link" TargetMode="External"/><Relationship Id="rId98" Type="http://schemas.openxmlformats.org/officeDocument/2006/relationships/hyperlink" Target="https://drive.google.com/file/d/13YQit0UsLub6a77-gDoZbqXLr4w3Fw86/view?usp=sharing" TargetMode="External"/><Relationship Id="rId91" Type="http://schemas.openxmlformats.org/officeDocument/2006/relationships/hyperlink" Target="https://drive.google.com/file/d/1Ucpamrbtkz395-79dznX584zDdrchoI3/view?usp=share_link" TargetMode="External"/><Relationship Id="rId90" Type="http://schemas.openxmlformats.org/officeDocument/2006/relationships/hyperlink" Target="https://drive.google.com/drive/folders/1bEGQ6BI4cXlXAWPHy0vEXoY_GRBJ0cGW?usp=sharing" TargetMode="External"/><Relationship Id="rId93" Type="http://schemas.openxmlformats.org/officeDocument/2006/relationships/hyperlink" Target="https://drive.google.com/file/d/1zzV-9Cm0OhWfWut2OOSNo7Q9wvgXU69i/view?usp=share_link" TargetMode="External"/><Relationship Id="rId92" Type="http://schemas.openxmlformats.org/officeDocument/2006/relationships/hyperlink" Target="https://drive.google.com/file/d/1Z11UHJaS2rVf9k0OTcrzE-OTiJC0GOBr/view?usp=share_link" TargetMode="External"/><Relationship Id="rId118" Type="http://schemas.openxmlformats.org/officeDocument/2006/relationships/hyperlink" Target="https://drive.google.com/file/d/1kqDsEy6FOpHugLGrnsG5LcBQnJEoceeM/view?usp=share_link" TargetMode="External"/><Relationship Id="rId239" Type="http://schemas.openxmlformats.org/officeDocument/2006/relationships/hyperlink" Target="https://drive.google.com/file/d/1zR8DikpYwQwdU7DlCAl_f1AzlNGuEQSx/view?usp=share_link" TargetMode="External"/><Relationship Id="rId117" Type="http://schemas.openxmlformats.org/officeDocument/2006/relationships/hyperlink" Target="https://drive.google.com/file/d/1n_X52hPJQ1xuUlayq0lsa0t95aq0_7jN/view?usp=share_link" TargetMode="External"/><Relationship Id="rId238" Type="http://schemas.openxmlformats.org/officeDocument/2006/relationships/hyperlink" Target="https://drive.google.com/file/d/1AxtZ_36h5eUFobptxVQt2_ZZOV6ZBFLw/view?usp=sharing" TargetMode="External"/><Relationship Id="rId359" Type="http://schemas.openxmlformats.org/officeDocument/2006/relationships/hyperlink" Target="https://drive.google.com/file/d/1EdHFtt7m51UgESUOgUVWeIA7aSQpPD70/view?usp=sharing" TargetMode="External"/><Relationship Id="rId116" Type="http://schemas.openxmlformats.org/officeDocument/2006/relationships/hyperlink" Target="https://drive.google.com/drive/folders/1w7agDBkR2iY0tmOWF0nu7BYr_FM2-i6v?usp=sharing" TargetMode="External"/><Relationship Id="rId237" Type="http://schemas.openxmlformats.org/officeDocument/2006/relationships/hyperlink" Target="https://drive.google.com/file/d/1qC-f6ERdUEY8y4Yf9kJM7DMlR89YS37I/view?usp=share_link" TargetMode="External"/><Relationship Id="rId358" Type="http://schemas.openxmlformats.org/officeDocument/2006/relationships/hyperlink" Target="https://gyazo.com/295d8e0021252050f5549ec90cd4023a" TargetMode="External"/><Relationship Id="rId479" Type="http://schemas.openxmlformats.org/officeDocument/2006/relationships/hyperlink" Target="https://drive.google.com/file/d/1TfIYHoEjYYkH0EVxlfHZ_JQBIQlQ1H_c/view?usp=share_link" TargetMode="External"/><Relationship Id="rId115" Type="http://schemas.openxmlformats.org/officeDocument/2006/relationships/hyperlink" Target="https://drive.google.com/file/d/1r5GPu-u5GXeovu6bzQ-WTjj0DnVhWiDG/view?usp=sharing" TargetMode="External"/><Relationship Id="rId236" Type="http://schemas.openxmlformats.org/officeDocument/2006/relationships/hyperlink" Target="https://drive.google.com/file/d/1AxtZ_36h5eUFobptxVQt2_ZZOV6ZBFLw/view?usp=sharing" TargetMode="External"/><Relationship Id="rId357" Type="http://schemas.openxmlformats.org/officeDocument/2006/relationships/hyperlink" Target="https://drive.google.com/file/d/1S8ftRfA4CjXc0guC0forD5UZ86WFTOk4/view?usp=sharing" TargetMode="External"/><Relationship Id="rId478" Type="http://schemas.openxmlformats.org/officeDocument/2006/relationships/hyperlink" Target="https://drive.google.com/file/d/1TiSOKUtlRgwsiooB8d6KCnm6l028UdT5/view?usp=share_link" TargetMode="External"/><Relationship Id="rId119" Type="http://schemas.openxmlformats.org/officeDocument/2006/relationships/hyperlink" Target="https://drive.google.com/file/d/1y9TNC22cDOQdsFRbtpo04msa9gjGpl_F/view?usp=share_link" TargetMode="External"/><Relationship Id="rId110" Type="http://schemas.openxmlformats.org/officeDocument/2006/relationships/hyperlink" Target="https://drive.google.com/file/d/1EnCKBrx8QDhWPiaWDkEge4E1EhUUr4eR/view?usp=share_link" TargetMode="External"/><Relationship Id="rId231" Type="http://schemas.openxmlformats.org/officeDocument/2006/relationships/hyperlink" Target="https://drive.google.com/file/d/12LU3YLFhoCp50NncbXwBa20_DCvHVGjS/view?usp=share_link" TargetMode="External"/><Relationship Id="rId352" Type="http://schemas.openxmlformats.org/officeDocument/2006/relationships/hyperlink" Target="https://drive.google.com/file/d/1SfloDNarNZ_UomYDWChGG18RdBj-Fpks/view?usp=sharing" TargetMode="External"/><Relationship Id="rId473" Type="http://schemas.openxmlformats.org/officeDocument/2006/relationships/hyperlink" Target="https://drive.google.com/file/d/1BiQrnaROeawiUo04nS4-YCDruDwGDfEI/view?usp=share_link" TargetMode="External"/><Relationship Id="rId230" Type="http://schemas.openxmlformats.org/officeDocument/2006/relationships/hyperlink" Target="https://drive.google.com/file/d/15u_VY7ROJqD0AEgzqAcxaB82FthSVr8M/view?usp=share_link" TargetMode="External"/><Relationship Id="rId351" Type="http://schemas.openxmlformats.org/officeDocument/2006/relationships/hyperlink" Target="https://drive.google.com/file/d/1WSUPh7wUdC-rzRM4UBqt7dhsUyLz8npD/view?usp=sharing" TargetMode="External"/><Relationship Id="rId472" Type="http://schemas.openxmlformats.org/officeDocument/2006/relationships/hyperlink" Target="https://drive.google.com/file/d/1wsx9pxG8he-RMK3w3tVDry_2nrwDKzWU/view?usp=share_link" TargetMode="External"/><Relationship Id="rId350" Type="http://schemas.openxmlformats.org/officeDocument/2006/relationships/hyperlink" Target="https://drive.google.com/file/d/1suS54sDSXodA2qTKQ16D5tWAcXtAoGvt/view?usp=sharing" TargetMode="External"/><Relationship Id="rId471" Type="http://schemas.openxmlformats.org/officeDocument/2006/relationships/hyperlink" Target="https://drive.google.com/file/d/1BqMNaXpE-JvvYFAzV1UIH2Q65NFVAuYa/view?usp=share_link" TargetMode="External"/><Relationship Id="rId470" Type="http://schemas.openxmlformats.org/officeDocument/2006/relationships/hyperlink" Target="https://drive.google.com/file/d/1wsx9pxG8he-RMK3w3tVDry_2nrwDKzWU/view?usp=share_link" TargetMode="External"/><Relationship Id="rId114" Type="http://schemas.openxmlformats.org/officeDocument/2006/relationships/hyperlink" Target="https://drive.google.com/file/d/1KYFIRjlVZnNSXEBVLFlfG_hfNJqZa3xi/view?usp=sharing" TargetMode="External"/><Relationship Id="rId235" Type="http://schemas.openxmlformats.org/officeDocument/2006/relationships/hyperlink" Target="https://drive.google.com/file/d/1wmhYUj6IBRsfbSOpQjRWMyFxB1UqIJNH/view?usp=share_link" TargetMode="External"/><Relationship Id="rId356" Type="http://schemas.openxmlformats.org/officeDocument/2006/relationships/hyperlink" Target="https://drive.google.com/file/d/1l4BoKzf-_3YrBTew5Vp_D7AMs5bCz5TF/view?usp=sharing" TargetMode="External"/><Relationship Id="rId477" Type="http://schemas.openxmlformats.org/officeDocument/2006/relationships/hyperlink" Target="https://drive.google.com/file/d/1afJ_J7YKtuRF5T-1Y30Yn4kvQjg-v1O_/view?usp=share_link" TargetMode="External"/><Relationship Id="rId113" Type="http://schemas.openxmlformats.org/officeDocument/2006/relationships/hyperlink" Target="https://drive.google.com/file/d/13L9-qHgAX_ZI5sbKpQ0vDUHmHUYqGLqe/view?usp=share_link" TargetMode="External"/><Relationship Id="rId234" Type="http://schemas.openxmlformats.org/officeDocument/2006/relationships/hyperlink" Target="https://drive.google.com/file/d/1AxtZ_36h5eUFobptxVQt2_ZZOV6ZBFLw/view?usp=sharing" TargetMode="External"/><Relationship Id="rId355" Type="http://schemas.openxmlformats.org/officeDocument/2006/relationships/hyperlink" Target="https://drive.google.com/file/d/11YwAL9zKXkVtrsPSNVDIXnULXqokeylh/view?usp=sharing" TargetMode="External"/><Relationship Id="rId476" Type="http://schemas.openxmlformats.org/officeDocument/2006/relationships/hyperlink" Target="https://drive.google.com/file/d/1wsx9pxG8he-RMK3w3tVDry_2nrwDKzWU/view?usp=share_link" TargetMode="External"/><Relationship Id="rId112" Type="http://schemas.openxmlformats.org/officeDocument/2006/relationships/hyperlink" Target="https://drive.google.com/file/d/1pSYyM_qHa9LW2n8wq7GlJynBR1CxjjBA/view?usp=share_link" TargetMode="External"/><Relationship Id="rId233" Type="http://schemas.openxmlformats.org/officeDocument/2006/relationships/hyperlink" Target="https://drive.google.com/file/d/1jm24PZR32HBemZrkFT8mOUenNKrzRcoW/view?usp=share_link" TargetMode="External"/><Relationship Id="rId354" Type="http://schemas.openxmlformats.org/officeDocument/2006/relationships/hyperlink" Target="https://drive.google.com/file/d/1vfWPD0agHAYU2w5ZihbRheoc8Zn2ofp6/view?usp=sharing" TargetMode="External"/><Relationship Id="rId475" Type="http://schemas.openxmlformats.org/officeDocument/2006/relationships/hyperlink" Target="https://drive.google.com/file/d/1auk9yb3EgCylsRJhxHPf9tHU4LpXGh5V/view?usp=share_link" TargetMode="External"/><Relationship Id="rId111" Type="http://schemas.openxmlformats.org/officeDocument/2006/relationships/hyperlink" Target="https://drive.google.com/file/d/1bt4S4yw0wWsNkhBQa3hLxoYOZ0KzcNaD/view?usp=share_link" TargetMode="External"/><Relationship Id="rId232" Type="http://schemas.openxmlformats.org/officeDocument/2006/relationships/hyperlink" Target="https://drive.google.com/file/d/1AxtZ_36h5eUFobptxVQt2_ZZOV6ZBFLw/view?usp=sharing" TargetMode="External"/><Relationship Id="rId353" Type="http://schemas.openxmlformats.org/officeDocument/2006/relationships/hyperlink" Target="https://drive.google.com/file/d/1wCK-mo-QdKZ7GlVi2CsySu7vvk-4U2ZH/view?usp=sharing" TargetMode="External"/><Relationship Id="rId474" Type="http://schemas.openxmlformats.org/officeDocument/2006/relationships/hyperlink" Target="https://drive.google.com/file/d/1wsx9pxG8he-RMK3w3tVDry_2nrwDKzWU/view?usp=share_link" TargetMode="External"/><Relationship Id="rId305" Type="http://schemas.openxmlformats.org/officeDocument/2006/relationships/hyperlink" Target="https://drive.google.com/file/d/18Fh5RxChAXXzUpgLK5Gjs9QumpYDTKk2/view?usp=sharing" TargetMode="External"/><Relationship Id="rId426" Type="http://schemas.openxmlformats.org/officeDocument/2006/relationships/hyperlink" Target="https://drive.google.com/file/d/1Eoq9oHVg1EJIEujeHEYmdC0-TJuyvVV9/view?usp=sharing" TargetMode="External"/><Relationship Id="rId304" Type="http://schemas.openxmlformats.org/officeDocument/2006/relationships/hyperlink" Target="https://drive.google.com/file/d/1LfNPvTDsfLAM79sQjlFECeazNP0Q8QuA/view?usp=sharing" TargetMode="External"/><Relationship Id="rId425" Type="http://schemas.openxmlformats.org/officeDocument/2006/relationships/hyperlink" Target="https://gyazo.com/862fba0a35f95eecdc578efd19759e61" TargetMode="External"/><Relationship Id="rId303" Type="http://schemas.openxmlformats.org/officeDocument/2006/relationships/hyperlink" Target="https://drive.google.com/file/d/1aqIsPmLE6gL4PYyXNwZiN7iAT25PMNz8/view?usp=sharing" TargetMode="External"/><Relationship Id="rId424" Type="http://schemas.openxmlformats.org/officeDocument/2006/relationships/hyperlink" Target="https://drive.google.com/file/d/1PunYsIVbS9gwz4gEYBpUt03TcQFK96vp/view?usp=sharing" TargetMode="External"/><Relationship Id="rId302" Type="http://schemas.openxmlformats.org/officeDocument/2006/relationships/hyperlink" Target="https://drive.google.com/file/d/16UnqMFqtxLt9qtavfQGL4Hho4WfznQ-O/view?usp=share_link" TargetMode="External"/><Relationship Id="rId423" Type="http://schemas.openxmlformats.org/officeDocument/2006/relationships/hyperlink" Target="https://gyazo.com/c5ececbd86f48bb1a6cd3b97ee5fe4b0" TargetMode="External"/><Relationship Id="rId309" Type="http://schemas.openxmlformats.org/officeDocument/2006/relationships/hyperlink" Target="https://drive.google.com/file/d/15-GmmAjqaxTqHhhtxQ5t4nIV8QfFnjhb/view?usp=share_link" TargetMode="External"/><Relationship Id="rId308" Type="http://schemas.openxmlformats.org/officeDocument/2006/relationships/hyperlink" Target="https://drive.google.com/file/d/1QRYndDkwazZQwgR8Dg8jldSVZJnp7DjI/view?usp=sharing" TargetMode="External"/><Relationship Id="rId429" Type="http://schemas.openxmlformats.org/officeDocument/2006/relationships/hyperlink" Target="https://gyazo.com/f1266fffd064b0e63fbd960dcf80b3c4" TargetMode="External"/><Relationship Id="rId307" Type="http://schemas.openxmlformats.org/officeDocument/2006/relationships/hyperlink" Target="https://drive.google.com/file/d/13DEF5zAZLqzYUIlcm_wtPwVXJYFlvnqY/view?usp=sharing" TargetMode="External"/><Relationship Id="rId428" Type="http://schemas.openxmlformats.org/officeDocument/2006/relationships/hyperlink" Target="https://drive.google.com/file/d/18DTPi1zQy2VJ9aYNRQ_D81-Cv2Oc2dmJ/view?usp=sharing" TargetMode="External"/><Relationship Id="rId306" Type="http://schemas.openxmlformats.org/officeDocument/2006/relationships/hyperlink" Target="https://drive.google.com/file/d/1lEgox1qdajE_XxOIMq6AC4zwI60nmGUg/view?usp=sharing" TargetMode="External"/><Relationship Id="rId427" Type="http://schemas.openxmlformats.org/officeDocument/2006/relationships/hyperlink" Target="https://gyazo.com/e5bf145a0fbbce8ad07fb82a60ae1ac3" TargetMode="External"/><Relationship Id="rId301" Type="http://schemas.openxmlformats.org/officeDocument/2006/relationships/hyperlink" Target="https://drive.google.com/file/d/1_F6K31eveYBY9GSwYGLJIgad2rRTzD6z/view?usp=share_link" TargetMode="External"/><Relationship Id="rId422" Type="http://schemas.openxmlformats.org/officeDocument/2006/relationships/hyperlink" Target="https://drive.google.com/file/d/1m1dXNHF-01cyO3fjSaT-hZeGNJqEVcHv/view?usp=sharing" TargetMode="External"/><Relationship Id="rId300" Type="http://schemas.openxmlformats.org/officeDocument/2006/relationships/hyperlink" Target="https://drive.google.com/file/d/1uLg2TZM7ukB4OgXcPslKhcuaeExJ4QA2/view?usp=share_link" TargetMode="External"/><Relationship Id="rId421" Type="http://schemas.openxmlformats.org/officeDocument/2006/relationships/hyperlink" Target="https://gyazo.com/2dcf613e11d40c74d0d2d7c86f9a4331" TargetMode="External"/><Relationship Id="rId420" Type="http://schemas.openxmlformats.org/officeDocument/2006/relationships/hyperlink" Target="https://drive.google.com/file/d/1q6x81zEdfgeHP80olTL2gzZ2YwehyTiG/view?usp=sharing" TargetMode="External"/><Relationship Id="rId415" Type="http://schemas.openxmlformats.org/officeDocument/2006/relationships/hyperlink" Target="https://drive.google.com/file/d/1aTmPAJ_OI9r1hmRWtF8X_y3G2VUjw1y9/view?usp=sharing" TargetMode="External"/><Relationship Id="rId414" Type="http://schemas.openxmlformats.org/officeDocument/2006/relationships/hyperlink" Target="https://drive.google.com/drive/folders/1TVJIe8thX3Kg6zzJDffC3NVE0LxNFN4P?usp=share_link" TargetMode="External"/><Relationship Id="rId413" Type="http://schemas.openxmlformats.org/officeDocument/2006/relationships/hyperlink" Target="https://drive.google.com/file/d/1bGOyV5vVB82VD7Ik13YmxJza0ugBGyJ-/view?usp=share_link" TargetMode="External"/><Relationship Id="rId412" Type="http://schemas.openxmlformats.org/officeDocument/2006/relationships/hyperlink" Target="https://drive.google.com/file/d/1-VBb56bdmiQjWoDO0KjIAeUpzUY92bvn/view?usp=share_link" TargetMode="External"/><Relationship Id="rId419" Type="http://schemas.openxmlformats.org/officeDocument/2006/relationships/hyperlink" Target="https://drive.google.com/file/d/1Jj8C9WS2uvyI5MVsVV9X89pW_1oPC171/view?usp=sharing" TargetMode="External"/><Relationship Id="rId418" Type="http://schemas.openxmlformats.org/officeDocument/2006/relationships/hyperlink" Target="https://drive.google.com/file/d/17clOkeAj3Us0BmXrO5Sg9gmPullBGzPn/view?usp=sharing" TargetMode="External"/><Relationship Id="rId417" Type="http://schemas.openxmlformats.org/officeDocument/2006/relationships/hyperlink" Target="https://drive.google.com/file/d/1ZD1qa0pNzp6AqjZ-s9SQyxEJnBz7NMX-/view?usp=sharing" TargetMode="External"/><Relationship Id="rId416" Type="http://schemas.openxmlformats.org/officeDocument/2006/relationships/hyperlink" Target="https://drive.google.com/file/d/1_VvggmPM8H5k-u9z0_p96OEPcYEjmW7p/view?usp=sharing" TargetMode="External"/><Relationship Id="rId411" Type="http://schemas.openxmlformats.org/officeDocument/2006/relationships/hyperlink" Target="https://drive.google.com/file/d/1SEvZXniZYngsvCQMoR1161KaKzDtarD_/view?usp=share_link" TargetMode="External"/><Relationship Id="rId410" Type="http://schemas.openxmlformats.org/officeDocument/2006/relationships/hyperlink" Target="https://drive.google.com/file/d/1xBmKt81_QJkQoXQxj2pft-pYugdQ1ncR/view?usp=share_link" TargetMode="External"/><Relationship Id="rId206" Type="http://schemas.openxmlformats.org/officeDocument/2006/relationships/hyperlink" Target="https://drive.google.com/file/d/1qldqP_30g9cB9PB79eL5yJ1jjGPaJBRF/view?usp=share_link" TargetMode="External"/><Relationship Id="rId327" Type="http://schemas.openxmlformats.org/officeDocument/2006/relationships/hyperlink" Target="https://drive.google.com/file/d/1AOwFDmi2VYgFV2GpApsHu6v8ng8lcTi8/view?usp=share_link" TargetMode="External"/><Relationship Id="rId448" Type="http://schemas.openxmlformats.org/officeDocument/2006/relationships/hyperlink" Target="https://drive.google.com/file/d/1HnU-f0pSwyQbO2Ruaf2dh6YG4xCbkRoV/view?usp=sharing" TargetMode="External"/><Relationship Id="rId205" Type="http://schemas.openxmlformats.org/officeDocument/2006/relationships/hyperlink" Target="https://drive.google.com/file/d/1xSVvUiVXztUahqs0kI7D1YbX1lkJXUOE/view?usp=share_link" TargetMode="External"/><Relationship Id="rId326" Type="http://schemas.openxmlformats.org/officeDocument/2006/relationships/hyperlink" Target="https://drive.google.com/file/d/1wparWDAuZEL7gcaZ8tIZQ6-89AmUJ32o/view?usp=share_link" TargetMode="External"/><Relationship Id="rId447" Type="http://schemas.openxmlformats.org/officeDocument/2006/relationships/hyperlink" Target="https://drive.google.com/file/d/1lK6vP-Ll-BM3e20fIIgQWjjzHaqHzPEN/view?usp=share_link" TargetMode="External"/><Relationship Id="rId204" Type="http://schemas.openxmlformats.org/officeDocument/2006/relationships/hyperlink" Target="https://drive.google.com/file/d/1Hgc5yViZBZoCK6HeM89yLUgrLpw-k12f/view?usp=share_link" TargetMode="External"/><Relationship Id="rId325" Type="http://schemas.openxmlformats.org/officeDocument/2006/relationships/hyperlink" Target="https://drive.google.com/file/d/1_h5ekslLYTroGajOSWf1GxrfjmimMcmr/view?usp=share_link" TargetMode="External"/><Relationship Id="rId446" Type="http://schemas.openxmlformats.org/officeDocument/2006/relationships/hyperlink" Target="https://drive.google.com/file/d/1HnU-f0pSwyQbO2Ruaf2dh6YG4xCbkRoV/view?usp=sharing" TargetMode="External"/><Relationship Id="rId203" Type="http://schemas.openxmlformats.org/officeDocument/2006/relationships/hyperlink" Target="https://drive.google.com/file/d/1RYMI2aHq5H3LPLoWVC8rPipB2I9IsrbU/view?usp=share_link" TargetMode="External"/><Relationship Id="rId324" Type="http://schemas.openxmlformats.org/officeDocument/2006/relationships/hyperlink" Target="https://drive.google.com/file/d/1hT7Hk-0tmRNe9xLIu-qzLLVmfv8TZAE9/view?usp=share_link" TargetMode="External"/><Relationship Id="rId445" Type="http://schemas.openxmlformats.org/officeDocument/2006/relationships/hyperlink" Target="https://drive.google.com/file/d/1jzqyXWlKLQAwjMT9MHhqXU3COIX26Zvb/view?usp=sharing" TargetMode="External"/><Relationship Id="rId209" Type="http://schemas.openxmlformats.org/officeDocument/2006/relationships/hyperlink" Target="https://drive.google.com/file/d/1ukbzuUfMRvw2aZa0e2_m9nzLbWX_youe/view?usp=sharing" TargetMode="External"/><Relationship Id="rId208" Type="http://schemas.openxmlformats.org/officeDocument/2006/relationships/hyperlink" Target="https://drive.google.com/file/d/1-wUC2k0C3bp9j3GFFqou1JMKCHyTYU6N/view?usp=share_link" TargetMode="External"/><Relationship Id="rId329" Type="http://schemas.openxmlformats.org/officeDocument/2006/relationships/hyperlink" Target="https://drive.google.com/file/d/1uve92Sf3pLSQp8hOVe2dsKYd0LsZ_cFB/view?usp=share_link" TargetMode="External"/><Relationship Id="rId207" Type="http://schemas.openxmlformats.org/officeDocument/2006/relationships/hyperlink" Target="https://drive.google.com/file/d/1WHT2PKmxNFkp5mCTGMoVp8uk5vdnk9iW/view?usp=share_link" TargetMode="External"/><Relationship Id="rId328" Type="http://schemas.openxmlformats.org/officeDocument/2006/relationships/hyperlink" Target="https://drive.google.com/file/d/1RTJhAM7VBmgqQ7kqYjp__Nkbc7TRcy4C/view?usp=share_link" TargetMode="External"/><Relationship Id="rId449" Type="http://schemas.openxmlformats.org/officeDocument/2006/relationships/hyperlink" Target="https://drive.google.com/file/d/153AHE0OAjkjRA5_YeRT037Ew6fhwPkNi/view?usp=share_link" TargetMode="External"/><Relationship Id="rId440" Type="http://schemas.openxmlformats.org/officeDocument/2006/relationships/hyperlink" Target="https://drive.google.com/file/d/1lYhWIzwkW82t2Am2eXJuU7UyZl_eg8sd/view?usp=sharing" TargetMode="External"/><Relationship Id="rId202" Type="http://schemas.openxmlformats.org/officeDocument/2006/relationships/hyperlink" Target="https://drive.google.com/file/d/1hFoBY61CryrpFqB6XD4IEu7EXVZKOsRq/view?usp=share_link" TargetMode="External"/><Relationship Id="rId323" Type="http://schemas.openxmlformats.org/officeDocument/2006/relationships/hyperlink" Target="https://drive.google.com/file/d/1Vs4QxntJmY9XxkuUqd836KMcWJ6W4dgA/view?usp=share_link" TargetMode="External"/><Relationship Id="rId444" Type="http://schemas.openxmlformats.org/officeDocument/2006/relationships/hyperlink" Target="https://drive.google.com/file/d/1UWBg_pO7wDun3TbEUgWdPrnZMU0RxnFG/view?usp=sharing" TargetMode="External"/><Relationship Id="rId201" Type="http://schemas.openxmlformats.org/officeDocument/2006/relationships/hyperlink" Target="https://drive.google.com/file/d/1LD253-QtKyYBlR_xyjYXjbNmP8guSOTD/view?usp=share_link" TargetMode="External"/><Relationship Id="rId322" Type="http://schemas.openxmlformats.org/officeDocument/2006/relationships/hyperlink" Target="https://drive.google.com/file/d/1V8bUZUWbrX_zUwHfNexxI3PCzIcq4eXu/view?usp=share_link" TargetMode="External"/><Relationship Id="rId443" Type="http://schemas.openxmlformats.org/officeDocument/2006/relationships/hyperlink" Target="https://drive.google.com/file/d/1gU8NdErYdFFGohm1dxEquY6sDPNYEqCd/view?usp=sharing" TargetMode="External"/><Relationship Id="rId200" Type="http://schemas.openxmlformats.org/officeDocument/2006/relationships/hyperlink" Target="https://drive.google.com/file/d/1j2PQ8unaTl2QQndPawbrQ362zIvDItc2/view?usp=share_link" TargetMode="External"/><Relationship Id="rId321" Type="http://schemas.openxmlformats.org/officeDocument/2006/relationships/hyperlink" Target="https://drive.google.com/file/d/1Jqzae1ZrePUd2nVhnHeVo7SZvWtHshUi/view?usp=share_link" TargetMode="External"/><Relationship Id="rId442" Type="http://schemas.openxmlformats.org/officeDocument/2006/relationships/hyperlink" Target="https://drive.google.com/file/d/17HSpJSpe0bZFIfMHBdEG3vu1AKJC8Dyk/view?usp=sharing" TargetMode="External"/><Relationship Id="rId320" Type="http://schemas.openxmlformats.org/officeDocument/2006/relationships/hyperlink" Target="https://drive.google.com/file/d/13F939zQuoZ5rlsuG_5QJTu0qWl-yaFio/view?usp=share_link" TargetMode="External"/><Relationship Id="rId441" Type="http://schemas.openxmlformats.org/officeDocument/2006/relationships/hyperlink" Target="https://drive.google.com/file/d/1DUzdXXDXhERYJS2_2LQiNexbRgEbywNw/view?usp=sharing" TargetMode="External"/><Relationship Id="rId316" Type="http://schemas.openxmlformats.org/officeDocument/2006/relationships/hyperlink" Target="https://drive.google.com/file/d/1j2-3WcpeFbQItK2xcez9NL-R5NwruEPr/view?usp=share_link" TargetMode="External"/><Relationship Id="rId437" Type="http://schemas.openxmlformats.org/officeDocument/2006/relationships/hyperlink" Target="https://drive.google.com/file/d/1IojfqccKB1CYhTvUTG7kmEKHTtgEVaSu/view?usp=sharing" TargetMode="External"/><Relationship Id="rId315" Type="http://schemas.openxmlformats.org/officeDocument/2006/relationships/hyperlink" Target="https://drive.google.com/file/d/1OhcoDF1uSGguJR3wLzIYWn3QXe5LUQsr/view?usp=sharing" TargetMode="External"/><Relationship Id="rId436" Type="http://schemas.openxmlformats.org/officeDocument/2006/relationships/hyperlink" Target="https://gyazo.com/5aa8d6dd930f7ff40d59eb1bf29289b5" TargetMode="External"/><Relationship Id="rId314" Type="http://schemas.openxmlformats.org/officeDocument/2006/relationships/hyperlink" Target="https://drive.google.com/file/d/1cgy5iTn-jDkuVKTeMXvZkUvgvspOkJyv/view?usp=sharing" TargetMode="External"/><Relationship Id="rId435" Type="http://schemas.openxmlformats.org/officeDocument/2006/relationships/hyperlink" Target="https://drive.google.com/file/d/1U0lfi2ChZnOB0t2zDYN3j3TiWUl-beQw/view?usp=sharing" TargetMode="External"/><Relationship Id="rId313" Type="http://schemas.openxmlformats.org/officeDocument/2006/relationships/hyperlink" Target="https://drive.google.com/file/d/11375QH_aEZjHJ1OLiCyUJ9u3vYEL5N3G/view?usp=share_link" TargetMode="External"/><Relationship Id="rId434" Type="http://schemas.openxmlformats.org/officeDocument/2006/relationships/hyperlink" Target="https://drive.google.com/file/d/1q1rogKL_8jjZEwyroOruOW1buF6-GiOt/view?usp=sharing" TargetMode="External"/><Relationship Id="rId319" Type="http://schemas.openxmlformats.org/officeDocument/2006/relationships/hyperlink" Target="https://drive.google.com/file/d/1DyqXAAfMtqZ6be-_z8-QnpHROUTw4sFP/view?usp=share_link" TargetMode="External"/><Relationship Id="rId318" Type="http://schemas.openxmlformats.org/officeDocument/2006/relationships/hyperlink" Target="https://drive.google.com/file/d/16CRWGlnU_Rf1dxwO7nT08Rmd8LCfTs8d/view" TargetMode="External"/><Relationship Id="rId439" Type="http://schemas.openxmlformats.org/officeDocument/2006/relationships/hyperlink" Target="https://drive.google.com/file/d/11RUqLCoR0hTCjB-qWzOMdi60ifeYMD13/view?usp=sharing" TargetMode="External"/><Relationship Id="rId317" Type="http://schemas.openxmlformats.org/officeDocument/2006/relationships/hyperlink" Target="https://drive.google.com/file/d/1f4YR4PbrOLdNObw5-YxdwVjMPBS8Rqb2/view?usp=sharing" TargetMode="External"/><Relationship Id="rId438" Type="http://schemas.openxmlformats.org/officeDocument/2006/relationships/hyperlink" Target="https://drive.google.com/file/d/135gtBZ-Lnv82nzuAFWKvBaZwq00NILFt/view?usp=sharing" TargetMode="External"/><Relationship Id="rId312" Type="http://schemas.openxmlformats.org/officeDocument/2006/relationships/hyperlink" Target="https://drive.google.com/file/d/1EAp-71y2PMghS3K7rxUbZPCyxDlcIYL5/view?usp=sharing" TargetMode="External"/><Relationship Id="rId433" Type="http://schemas.openxmlformats.org/officeDocument/2006/relationships/hyperlink" Target="https://gyazo.com/ef098781750373a03f35bb34c3908dca" TargetMode="External"/><Relationship Id="rId311" Type="http://schemas.openxmlformats.org/officeDocument/2006/relationships/hyperlink" Target="https://gyazo.com/075bfce031e4a50a3dfc8a82b8bcf966" TargetMode="External"/><Relationship Id="rId432" Type="http://schemas.openxmlformats.org/officeDocument/2006/relationships/hyperlink" Target="https://drive.google.com/file/d/1W5lazdj81XcY0wh-zr76hSmAWvkPFyVI/view?usp=sharing" TargetMode="External"/><Relationship Id="rId310" Type="http://schemas.openxmlformats.org/officeDocument/2006/relationships/hyperlink" Target="https://drive.google.com/file/d/1NjYeCZR8UD2tbykXpcseY1XyZ_Gb8HpA/view?usp=sharing" TargetMode="External"/><Relationship Id="rId431" Type="http://schemas.openxmlformats.org/officeDocument/2006/relationships/hyperlink" Target="https://gyazo.com/2a246d59fcf93c3952ffa0586a00cdbe" TargetMode="External"/><Relationship Id="rId430" Type="http://schemas.openxmlformats.org/officeDocument/2006/relationships/hyperlink" Target="https://drive.google.com/file/d/1uZ9VGHynJtRI1yNBpjzKqZVI3Hvrkpz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hidden="1" min="18" max="18" width="25.13"/>
    <col customWidth="1" min="19" max="19" width="25.13"/>
    <col customWidth="1" min="20" max="20" width="25.25"/>
    <col customWidth="1" min="21" max="21" width="27.63"/>
    <col customWidth="1" min="22" max="22" width="28.25"/>
    <col customWidth="1" min="23" max="24" width="25.13"/>
    <col customWidth="1" min="25" max="25" width="13.13"/>
    <col customWidth="1" min="26" max="27" width="42.0"/>
    <col customWidth="1" min="28" max="29" width="25.5"/>
    <col customWidth="1" min="30" max="30" width="14.5"/>
    <col customWidth="1" min="31" max="31" width="12.63"/>
    <col customWidth="1" min="32" max="33" width="17.0"/>
  </cols>
  <sheetData>
    <row r="1">
      <c r="A1" s="1" t="s">
        <v>0</v>
      </c>
      <c r="B1" s="1" t="s">
        <v>1</v>
      </c>
      <c r="C1" s="1"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6" t="s">
        <v>25</v>
      </c>
      <c r="AA1" s="6" t="s">
        <v>26</v>
      </c>
      <c r="AB1" s="1" t="s">
        <v>27</v>
      </c>
      <c r="AC1" s="1" t="s">
        <v>28</v>
      </c>
      <c r="AD1" s="1" t="s">
        <v>29</v>
      </c>
      <c r="AE1" s="1" t="s">
        <v>30</v>
      </c>
      <c r="AF1" s="1" t="s">
        <v>31</v>
      </c>
      <c r="AG1" s="1" t="s">
        <v>32</v>
      </c>
    </row>
    <row r="2" ht="112.5" customHeight="1">
      <c r="A2" s="7" t="s">
        <v>33</v>
      </c>
      <c r="B2" s="8" t="s">
        <v>34</v>
      </c>
      <c r="C2" s="9" t="s">
        <v>35</v>
      </c>
      <c r="D2" s="10" t="s">
        <v>36</v>
      </c>
      <c r="E2" s="11"/>
      <c r="F2" s="12" t="s">
        <v>37</v>
      </c>
      <c r="G2" s="12"/>
      <c r="H2" s="12"/>
      <c r="I2" s="11" t="s">
        <v>38</v>
      </c>
      <c r="J2" s="11" t="s">
        <v>39</v>
      </c>
      <c r="K2" s="12" t="s">
        <v>40</v>
      </c>
      <c r="L2" s="13" t="s">
        <v>41</v>
      </c>
      <c r="M2" s="14" t="s">
        <v>42</v>
      </c>
      <c r="N2" s="15" t="s">
        <v>43</v>
      </c>
      <c r="O2" s="15" t="s">
        <v>44</v>
      </c>
      <c r="P2" s="16"/>
      <c r="Q2" s="17"/>
      <c r="R2" s="18"/>
      <c r="S2" s="18"/>
      <c r="T2" s="18"/>
      <c r="U2" s="18"/>
      <c r="V2" s="18"/>
      <c r="W2" s="18"/>
      <c r="X2" s="19"/>
      <c r="Y2" s="20" t="s">
        <v>45</v>
      </c>
      <c r="Z2" s="21" t="str">
        <f t="shared" ref="Z2:Z630" si="1">REPLACE(AA2,SEARCH("M3-",AA2),LEN(AB2),AC2)</f>
        <v>{"id":"M3-NyO-1a-I-1-BR","stimulus":"&lt;p&gt;Arraste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2" s="21" t="s">
        <v>46</v>
      </c>
      <c r="AB2" s="22" t="str">
        <f t="shared" ref="AB2:AB630" si="2">IF(D2&lt;&gt;"No hacer",CONCATENATE(A2,"-",LEFT(C2),"-",IF(A1&lt;&gt;A2,1,IF(C1=C2,RIGHT(AB1)+1,1))))</f>
        <v>M3-NyO-1a-I-1</v>
      </c>
      <c r="AC2" s="22" t="str">
        <f t="shared" ref="AC2:AC630" si="3">CONCATENATE(AB2,"-BR")</f>
        <v>M3-NyO-1a-I-1-BR</v>
      </c>
      <c r="AD2" s="20" t="s">
        <v>47</v>
      </c>
      <c r="AE2" s="9"/>
      <c r="AF2" s="9" t="s">
        <v>48</v>
      </c>
      <c r="AG2" s="9" t="s">
        <v>49</v>
      </c>
    </row>
    <row r="3" ht="112.5" customHeight="1">
      <c r="A3" s="7" t="s">
        <v>33</v>
      </c>
      <c r="B3" s="8" t="s">
        <v>34</v>
      </c>
      <c r="C3" s="9" t="s">
        <v>50</v>
      </c>
      <c r="D3" s="10" t="s">
        <v>36</v>
      </c>
      <c r="E3" s="20"/>
      <c r="F3" s="23" t="s">
        <v>51</v>
      </c>
      <c r="G3" s="12"/>
      <c r="H3" s="12"/>
      <c r="I3" s="24" t="s">
        <v>38</v>
      </c>
      <c r="J3" s="24" t="s">
        <v>52</v>
      </c>
      <c r="K3" s="23" t="s">
        <v>53</v>
      </c>
      <c r="L3" s="25" t="s">
        <v>54</v>
      </c>
      <c r="M3" s="26" t="s">
        <v>42</v>
      </c>
      <c r="N3" s="15" t="s">
        <v>43</v>
      </c>
      <c r="O3" s="15" t="s">
        <v>44</v>
      </c>
      <c r="P3" s="16"/>
      <c r="Q3" s="17"/>
      <c r="R3" s="16"/>
      <c r="S3" s="16"/>
      <c r="T3" s="16"/>
      <c r="U3" s="16"/>
      <c r="V3" s="18"/>
      <c r="W3" s="18"/>
      <c r="X3" s="19"/>
      <c r="Y3" s="20" t="s">
        <v>45</v>
      </c>
      <c r="Z3" s="21" t="str">
        <f t="shared" si="1"/>
        <v>{"id":"M3-NyO-1a-E-1-BR","stimulus":"&lt;p&gt;Como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v>
      </c>
      <c r="AA3" s="21" t="s">
        <v>55</v>
      </c>
      <c r="AB3" s="22" t="str">
        <f t="shared" si="2"/>
        <v>M3-NyO-1a-E-1</v>
      </c>
      <c r="AC3" s="22" t="str">
        <f t="shared" si="3"/>
        <v>M3-NyO-1a-E-1-BR</v>
      </c>
      <c r="AD3" s="20" t="s">
        <v>47</v>
      </c>
      <c r="AE3" s="9"/>
      <c r="AF3" s="9" t="s">
        <v>48</v>
      </c>
      <c r="AG3" s="9" t="s">
        <v>49</v>
      </c>
    </row>
    <row r="4" ht="112.5" customHeight="1">
      <c r="A4" s="7" t="s">
        <v>33</v>
      </c>
      <c r="B4" s="8" t="s">
        <v>34</v>
      </c>
      <c r="C4" s="9" t="s">
        <v>50</v>
      </c>
      <c r="D4" s="10" t="s">
        <v>36</v>
      </c>
      <c r="E4" s="20"/>
      <c r="F4" s="23" t="s">
        <v>56</v>
      </c>
      <c r="G4" s="12"/>
      <c r="H4" s="12"/>
      <c r="I4" s="24" t="s">
        <v>38</v>
      </c>
      <c r="J4" s="24" t="s">
        <v>52</v>
      </c>
      <c r="K4" s="25" t="s">
        <v>57</v>
      </c>
      <c r="L4" s="25" t="s">
        <v>58</v>
      </c>
      <c r="M4" s="14" t="s">
        <v>42</v>
      </c>
      <c r="N4" s="15" t="s">
        <v>43</v>
      </c>
      <c r="O4" s="15" t="s">
        <v>44</v>
      </c>
      <c r="P4" s="16"/>
      <c r="Q4" s="17"/>
      <c r="R4" s="16"/>
      <c r="S4" s="16"/>
      <c r="T4" s="16"/>
      <c r="U4" s="16"/>
      <c r="V4" s="18"/>
      <c r="W4" s="18"/>
      <c r="X4" s="19"/>
      <c r="Y4" s="20" t="s">
        <v>45</v>
      </c>
      <c r="Z4" s="21" t="str">
        <f t="shared" si="1"/>
        <v>{"id":"M3-NyO-1a-E-2-BR","stimulus":"&lt;p&gt;Como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v>
      </c>
      <c r="AA4" s="21" t="s">
        <v>59</v>
      </c>
      <c r="AB4" s="22" t="str">
        <f t="shared" si="2"/>
        <v>M3-NyO-1a-E-2</v>
      </c>
      <c r="AC4" s="22" t="str">
        <f t="shared" si="3"/>
        <v>M3-NyO-1a-E-2-BR</v>
      </c>
      <c r="AD4" s="20" t="s">
        <v>47</v>
      </c>
      <c r="AE4" s="9"/>
      <c r="AF4" s="9" t="s">
        <v>48</v>
      </c>
      <c r="AG4" s="9" t="s">
        <v>49</v>
      </c>
    </row>
    <row r="5" ht="112.5" customHeight="1">
      <c r="A5" s="7" t="s">
        <v>33</v>
      </c>
      <c r="B5" s="8" t="s">
        <v>34</v>
      </c>
      <c r="C5" s="9" t="s">
        <v>50</v>
      </c>
      <c r="D5" s="10" t="s">
        <v>36</v>
      </c>
      <c r="E5" s="20"/>
      <c r="F5" s="23" t="s">
        <v>60</v>
      </c>
      <c r="G5" s="12"/>
      <c r="H5" s="12"/>
      <c r="I5" s="24" t="s">
        <v>38</v>
      </c>
      <c r="J5" s="24" t="s">
        <v>52</v>
      </c>
      <c r="K5" s="25" t="s">
        <v>61</v>
      </c>
      <c r="L5" s="25" t="s">
        <v>62</v>
      </c>
      <c r="M5" s="14" t="s">
        <v>42</v>
      </c>
      <c r="N5" s="15" t="s">
        <v>43</v>
      </c>
      <c r="O5" s="15" t="s">
        <v>44</v>
      </c>
      <c r="P5" s="16"/>
      <c r="Q5" s="17"/>
      <c r="R5" s="16"/>
      <c r="S5" s="16"/>
      <c r="T5" s="16"/>
      <c r="U5" s="16"/>
      <c r="V5" s="18"/>
      <c r="W5" s="18"/>
      <c r="X5" s="19"/>
      <c r="Y5" s="20" t="s">
        <v>45</v>
      </c>
      <c r="Z5" s="21" t="str">
        <f t="shared" si="1"/>
        <v>{"id":"M3-NyO-1a-E-3-BR","stimulus":"&lt;p&gt;Como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v>
      </c>
      <c r="AA5" s="21" t="s">
        <v>63</v>
      </c>
      <c r="AB5" s="22" t="str">
        <f t="shared" si="2"/>
        <v>M3-NyO-1a-E-3</v>
      </c>
      <c r="AC5" s="22" t="str">
        <f t="shared" si="3"/>
        <v>M3-NyO-1a-E-3-BR</v>
      </c>
      <c r="AD5" s="20" t="s">
        <v>47</v>
      </c>
      <c r="AE5" s="9"/>
      <c r="AF5" s="9" t="s">
        <v>48</v>
      </c>
      <c r="AG5" s="9" t="s">
        <v>49</v>
      </c>
    </row>
    <row r="6" ht="112.5" customHeight="1">
      <c r="A6" s="7" t="s">
        <v>33</v>
      </c>
      <c r="B6" s="8" t="s">
        <v>34</v>
      </c>
      <c r="C6" s="9" t="s">
        <v>50</v>
      </c>
      <c r="D6" s="10" t="s">
        <v>36</v>
      </c>
      <c r="E6" s="20"/>
      <c r="F6" s="23" t="s">
        <v>64</v>
      </c>
      <c r="G6" s="12"/>
      <c r="H6" s="12"/>
      <c r="I6" s="24" t="s">
        <v>38</v>
      </c>
      <c r="J6" s="24" t="s">
        <v>52</v>
      </c>
      <c r="K6" s="25" t="s">
        <v>65</v>
      </c>
      <c r="L6" s="23" t="s">
        <v>66</v>
      </c>
      <c r="M6" s="14" t="s">
        <v>42</v>
      </c>
      <c r="N6" s="15" t="s">
        <v>43</v>
      </c>
      <c r="O6" s="15" t="s">
        <v>44</v>
      </c>
      <c r="P6" s="16"/>
      <c r="Q6" s="17"/>
      <c r="R6" s="16"/>
      <c r="S6" s="16"/>
      <c r="T6" s="16"/>
      <c r="U6" s="16"/>
      <c r="V6" s="18"/>
      <c r="W6" s="18"/>
      <c r="X6" s="19"/>
      <c r="Y6" s="20" t="s">
        <v>45</v>
      </c>
      <c r="Z6" s="21" t="str">
        <f t="shared" si="1"/>
        <v>{"id":"M3-NyO-1a-E-4-BR","stimulus":"&lt;p&gt;Como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v>
      </c>
      <c r="AA6" s="21" t="s">
        <v>67</v>
      </c>
      <c r="AB6" s="22" t="str">
        <f t="shared" si="2"/>
        <v>M3-NyO-1a-E-4</v>
      </c>
      <c r="AC6" s="22" t="str">
        <f t="shared" si="3"/>
        <v>M3-NyO-1a-E-4-BR</v>
      </c>
      <c r="AD6" s="20" t="s">
        <v>47</v>
      </c>
      <c r="AE6" s="9"/>
      <c r="AF6" s="9" t="s">
        <v>48</v>
      </c>
      <c r="AG6" s="9" t="s">
        <v>49</v>
      </c>
    </row>
    <row r="7" ht="112.5" customHeight="1">
      <c r="A7" s="7" t="s">
        <v>33</v>
      </c>
      <c r="B7" s="8" t="s">
        <v>34</v>
      </c>
      <c r="C7" s="9" t="s">
        <v>68</v>
      </c>
      <c r="D7" s="10" t="s">
        <v>36</v>
      </c>
      <c r="E7" s="11"/>
      <c r="F7" s="13" t="s">
        <v>69</v>
      </c>
      <c r="G7" s="13"/>
      <c r="H7" s="12"/>
      <c r="I7" s="11" t="s">
        <v>38</v>
      </c>
      <c r="J7" s="11" t="s">
        <v>52</v>
      </c>
      <c r="K7" s="25" t="s">
        <v>70</v>
      </c>
      <c r="L7" s="25" t="s">
        <v>58</v>
      </c>
      <c r="M7" s="14" t="s">
        <v>42</v>
      </c>
      <c r="N7" s="15" t="s">
        <v>43</v>
      </c>
      <c r="O7" s="15" t="s">
        <v>44</v>
      </c>
      <c r="P7" s="15"/>
      <c r="Q7" s="17"/>
      <c r="R7" s="27"/>
      <c r="S7" s="27"/>
      <c r="T7" s="27"/>
      <c r="U7" s="27"/>
      <c r="V7" s="27"/>
      <c r="W7" s="18"/>
      <c r="X7" s="19"/>
      <c r="Y7" s="20" t="s">
        <v>45</v>
      </c>
      <c r="Z7" s="21" t="str">
        <f t="shared" si="1"/>
        <v>{"id":"M3-NyO-1a-A-1-BR","stimulus":"&lt;p&gt;Uma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v>
      </c>
      <c r="AA7" s="28" t="s">
        <v>71</v>
      </c>
      <c r="AB7" s="22" t="str">
        <f t="shared" si="2"/>
        <v>M3-NyO-1a-A-1</v>
      </c>
      <c r="AC7" s="22" t="str">
        <f t="shared" si="3"/>
        <v>M3-NyO-1a-A-1-BR</v>
      </c>
      <c r="AD7" s="20" t="s">
        <v>47</v>
      </c>
      <c r="AE7" s="10"/>
      <c r="AF7" s="9" t="s">
        <v>48</v>
      </c>
      <c r="AG7" s="9" t="s">
        <v>49</v>
      </c>
    </row>
    <row r="8" ht="112.5" customHeight="1">
      <c r="A8" s="7" t="s">
        <v>33</v>
      </c>
      <c r="B8" s="8" t="s">
        <v>34</v>
      </c>
      <c r="C8" s="9" t="s">
        <v>68</v>
      </c>
      <c r="D8" s="10" t="s">
        <v>36</v>
      </c>
      <c r="E8" s="11"/>
      <c r="F8" s="13" t="s">
        <v>72</v>
      </c>
      <c r="G8" s="13"/>
      <c r="H8" s="12"/>
      <c r="I8" s="11" t="s">
        <v>38</v>
      </c>
      <c r="J8" s="11" t="s">
        <v>52</v>
      </c>
      <c r="K8" s="25" t="s">
        <v>73</v>
      </c>
      <c r="L8" s="25" t="s">
        <v>62</v>
      </c>
      <c r="M8" s="14" t="s">
        <v>42</v>
      </c>
      <c r="N8" s="15" t="s">
        <v>43</v>
      </c>
      <c r="O8" s="15" t="s">
        <v>44</v>
      </c>
      <c r="P8" s="15"/>
      <c r="Q8" s="17"/>
      <c r="R8" s="27"/>
      <c r="S8" s="27"/>
      <c r="T8" s="27"/>
      <c r="U8" s="27"/>
      <c r="V8" s="27"/>
      <c r="W8" s="18"/>
      <c r="X8" s="19"/>
      <c r="Y8" s="20" t="s">
        <v>45</v>
      </c>
      <c r="Z8" s="21" t="str">
        <f t="shared" si="1"/>
        <v>{"id":"M3-NyO-1a-A-2-BR","stimulus":"&lt;p&gt;Em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v>
      </c>
      <c r="AA8" s="28" t="s">
        <v>74</v>
      </c>
      <c r="AB8" s="22" t="str">
        <f t="shared" si="2"/>
        <v>M3-NyO-1a-A-2</v>
      </c>
      <c r="AC8" s="22" t="str">
        <f t="shared" si="3"/>
        <v>M3-NyO-1a-A-2-BR</v>
      </c>
      <c r="AD8" s="20" t="s">
        <v>47</v>
      </c>
      <c r="AE8" s="10"/>
      <c r="AF8" s="9" t="s">
        <v>48</v>
      </c>
      <c r="AG8" s="9" t="s">
        <v>49</v>
      </c>
    </row>
    <row r="9" ht="112.5" customHeight="1">
      <c r="A9" s="7" t="s">
        <v>33</v>
      </c>
      <c r="B9" s="8" t="s">
        <v>34</v>
      </c>
      <c r="C9" s="9" t="s">
        <v>68</v>
      </c>
      <c r="D9" s="10" t="s">
        <v>36</v>
      </c>
      <c r="E9" s="11"/>
      <c r="F9" s="23" t="s">
        <v>75</v>
      </c>
      <c r="G9" s="12"/>
      <c r="H9" s="12"/>
      <c r="I9" s="24" t="s">
        <v>38</v>
      </c>
      <c r="J9" s="24" t="s">
        <v>52</v>
      </c>
      <c r="K9" s="25" t="s">
        <v>76</v>
      </c>
      <c r="L9" s="23" t="s">
        <v>66</v>
      </c>
      <c r="M9" s="14" t="s">
        <v>42</v>
      </c>
      <c r="N9" s="15" t="s">
        <v>43</v>
      </c>
      <c r="O9" s="15" t="s">
        <v>44</v>
      </c>
      <c r="P9" s="18"/>
      <c r="Q9" s="22"/>
      <c r="R9" s="8"/>
      <c r="S9" s="8"/>
      <c r="T9" s="8"/>
      <c r="U9" s="8"/>
      <c r="V9" s="8"/>
      <c r="W9" s="18"/>
      <c r="X9" s="22"/>
      <c r="Y9" s="20" t="s">
        <v>45</v>
      </c>
      <c r="Z9" s="21" t="str">
        <f t="shared" si="1"/>
        <v>{"id":"M3-NyO-1a-A-3-BR","stimulus":"&lt;p&gt;Priscila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v>
      </c>
      <c r="AA9" s="28" t="s">
        <v>77</v>
      </c>
      <c r="AB9" s="22" t="str">
        <f t="shared" si="2"/>
        <v>M3-NyO-1a-A-3</v>
      </c>
      <c r="AC9" s="22" t="str">
        <f t="shared" si="3"/>
        <v>M3-NyO-1a-A-3-BR</v>
      </c>
      <c r="AD9" s="20" t="s">
        <v>47</v>
      </c>
      <c r="AE9" s="9"/>
      <c r="AF9" s="9" t="s">
        <v>48</v>
      </c>
      <c r="AG9" s="9" t="s">
        <v>49</v>
      </c>
    </row>
    <row r="10" ht="112.5" customHeight="1">
      <c r="A10" s="7" t="s">
        <v>33</v>
      </c>
      <c r="B10" s="8" t="s">
        <v>34</v>
      </c>
      <c r="C10" s="9" t="s">
        <v>68</v>
      </c>
      <c r="D10" s="10" t="s">
        <v>36</v>
      </c>
      <c r="E10" s="11"/>
      <c r="F10" s="13" t="s">
        <v>78</v>
      </c>
      <c r="G10" s="13"/>
      <c r="H10" s="12"/>
      <c r="I10" s="11" t="s">
        <v>38</v>
      </c>
      <c r="J10" s="11" t="s">
        <v>52</v>
      </c>
      <c r="K10" s="25" t="s">
        <v>79</v>
      </c>
      <c r="L10" s="25" t="s">
        <v>54</v>
      </c>
      <c r="M10" s="14" t="s">
        <v>42</v>
      </c>
      <c r="N10" s="15" t="s">
        <v>43</v>
      </c>
      <c r="O10" s="15" t="s">
        <v>44</v>
      </c>
      <c r="P10" s="18"/>
      <c r="Q10" s="22"/>
      <c r="R10" s="8"/>
      <c r="S10" s="8"/>
      <c r="T10" s="8"/>
      <c r="U10" s="8"/>
      <c r="V10" s="8"/>
      <c r="W10" s="18"/>
      <c r="X10" s="22"/>
      <c r="Y10" s="20" t="s">
        <v>45</v>
      </c>
      <c r="Z10" s="21" t="str">
        <f t="shared" si="1"/>
        <v>{"id":"M3-NyO-1a-A-4-BR","stimulus":"&lt;p&gt;Durante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v>
      </c>
      <c r="AA10" s="28" t="s">
        <v>80</v>
      </c>
      <c r="AB10" s="22" t="str">
        <f t="shared" si="2"/>
        <v>M3-NyO-1a-A-4</v>
      </c>
      <c r="AC10" s="22" t="str">
        <f t="shared" si="3"/>
        <v>M3-NyO-1a-A-4-BR</v>
      </c>
      <c r="AD10" s="20" t="s">
        <v>47</v>
      </c>
      <c r="AE10" s="9"/>
      <c r="AF10" s="9" t="s">
        <v>48</v>
      </c>
      <c r="AG10" s="9" t="s">
        <v>49</v>
      </c>
    </row>
    <row r="11" ht="112.5" customHeight="1">
      <c r="A11" s="7" t="s">
        <v>33</v>
      </c>
      <c r="B11" s="8" t="s">
        <v>34</v>
      </c>
      <c r="C11" s="9" t="s">
        <v>68</v>
      </c>
      <c r="D11" s="10" t="s">
        <v>36</v>
      </c>
      <c r="E11" s="11"/>
      <c r="F11" s="13" t="s">
        <v>81</v>
      </c>
      <c r="G11" s="13"/>
      <c r="H11" s="12"/>
      <c r="I11" s="11" t="s">
        <v>38</v>
      </c>
      <c r="J11" s="11" t="s">
        <v>52</v>
      </c>
      <c r="K11" s="25" t="s">
        <v>61</v>
      </c>
      <c r="L11" s="25" t="s">
        <v>62</v>
      </c>
      <c r="M11" s="14" t="s">
        <v>42</v>
      </c>
      <c r="N11" s="15" t="s">
        <v>43</v>
      </c>
      <c r="O11" s="15" t="s">
        <v>44</v>
      </c>
      <c r="P11" s="18"/>
      <c r="Q11" s="22"/>
      <c r="R11" s="8"/>
      <c r="S11" s="8"/>
      <c r="T11" s="8"/>
      <c r="U11" s="8"/>
      <c r="V11" s="8"/>
      <c r="W11" s="18"/>
      <c r="X11" s="22"/>
      <c r="Y11" s="20" t="s">
        <v>45</v>
      </c>
      <c r="Z11" s="21" t="str">
        <f t="shared" si="1"/>
        <v>{"id":"M3-NyO-1a-A-5-BR","stimulus":"&lt;p&gt;Em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v>
      </c>
      <c r="AA11" s="28" t="s">
        <v>82</v>
      </c>
      <c r="AB11" s="22" t="str">
        <f t="shared" si="2"/>
        <v>M3-NyO-1a-A-5</v>
      </c>
      <c r="AC11" s="22" t="str">
        <f t="shared" si="3"/>
        <v>M3-NyO-1a-A-5-BR</v>
      </c>
      <c r="AD11" s="20" t="s">
        <v>47</v>
      </c>
      <c r="AE11" s="9"/>
      <c r="AF11" s="9" t="s">
        <v>48</v>
      </c>
      <c r="AG11" s="9" t="s">
        <v>49</v>
      </c>
    </row>
    <row r="12" ht="112.5" customHeight="1">
      <c r="A12" s="29" t="s">
        <v>83</v>
      </c>
      <c r="B12" s="8" t="s">
        <v>84</v>
      </c>
      <c r="C12" s="9" t="s">
        <v>35</v>
      </c>
      <c r="D12" s="9" t="s">
        <v>36</v>
      </c>
      <c r="E12" s="11"/>
      <c r="F12" s="30" t="s">
        <v>85</v>
      </c>
      <c r="G12" s="30"/>
      <c r="H12" s="31"/>
      <c r="I12" s="11" t="s">
        <v>38</v>
      </c>
      <c r="J12" s="11" t="s">
        <v>39</v>
      </c>
      <c r="K12" s="12" t="s">
        <v>40</v>
      </c>
      <c r="L12" s="13" t="s">
        <v>86</v>
      </c>
      <c r="M12" s="11" t="s">
        <v>42</v>
      </c>
      <c r="N12" s="32" t="s">
        <v>87</v>
      </c>
      <c r="O12" s="27" t="s">
        <v>88</v>
      </c>
      <c r="P12" s="27" t="s">
        <v>89</v>
      </c>
      <c r="Q12" s="20"/>
      <c r="R12" s="8"/>
      <c r="S12" s="8"/>
      <c r="T12" s="8"/>
      <c r="U12" s="8"/>
      <c r="V12" s="8"/>
      <c r="W12" s="8"/>
      <c r="X12" s="20"/>
      <c r="Y12" s="20" t="s">
        <v>45</v>
      </c>
      <c r="Z12" s="21" t="str">
        <f t="shared" si="1"/>
        <v>{"id":"M3-NyO-1b-I-1-BR","stimulus":"&lt;p&gt;Arraste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AA12" s="21" t="s">
        <v>90</v>
      </c>
      <c r="AB12" s="22" t="str">
        <f t="shared" si="2"/>
        <v>M3-NyO-1b-I-1</v>
      </c>
      <c r="AC12" s="22" t="str">
        <f t="shared" si="3"/>
        <v>M3-NyO-1b-I-1-BR</v>
      </c>
      <c r="AD12" s="20" t="s">
        <v>47</v>
      </c>
      <c r="AE12" s="24"/>
      <c r="AF12" s="9" t="s">
        <v>48</v>
      </c>
      <c r="AG12" s="9" t="s">
        <v>49</v>
      </c>
    </row>
    <row r="13" ht="112.5" customHeight="1">
      <c r="A13" s="29" t="s">
        <v>83</v>
      </c>
      <c r="B13" s="8" t="s">
        <v>84</v>
      </c>
      <c r="C13" s="9" t="s">
        <v>50</v>
      </c>
      <c r="D13" s="9" t="s">
        <v>36</v>
      </c>
      <c r="E13" s="11"/>
      <c r="F13" s="13" t="s">
        <v>91</v>
      </c>
      <c r="G13" s="13"/>
      <c r="H13" s="8"/>
      <c r="I13" s="11" t="s">
        <v>38</v>
      </c>
      <c r="J13" s="11" t="s">
        <v>92</v>
      </c>
      <c r="K13" s="12" t="s">
        <v>93</v>
      </c>
      <c r="L13" s="13" t="s">
        <v>94</v>
      </c>
      <c r="M13" s="11" t="s">
        <v>42</v>
      </c>
      <c r="N13" s="32" t="s">
        <v>87</v>
      </c>
      <c r="O13" s="27" t="s">
        <v>88</v>
      </c>
      <c r="P13" s="8" t="s">
        <v>89</v>
      </c>
      <c r="Q13" s="20"/>
      <c r="R13" s="8"/>
      <c r="S13" s="8"/>
      <c r="T13" s="8"/>
      <c r="U13" s="8"/>
      <c r="V13" s="8"/>
      <c r="W13" s="8"/>
      <c r="X13" s="20"/>
      <c r="Y13" s="20" t="s">
        <v>45</v>
      </c>
      <c r="Z13" s="21" t="str">
        <f t="shared" si="1"/>
        <v>{"id":"M3-NyO-1b-E-1-BR","stimulus":"&lt;p&gt;Escreva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3" s="21" t="s">
        <v>95</v>
      </c>
      <c r="AB13" s="22" t="str">
        <f t="shared" si="2"/>
        <v>M3-NyO-1b-E-1</v>
      </c>
      <c r="AC13" s="22" t="str">
        <f t="shared" si="3"/>
        <v>M3-NyO-1b-E-1-BR</v>
      </c>
      <c r="AD13" s="20" t="s">
        <v>47</v>
      </c>
      <c r="AE13" s="24"/>
      <c r="AF13" s="9" t="s">
        <v>48</v>
      </c>
      <c r="AG13" s="9" t="s">
        <v>49</v>
      </c>
    </row>
    <row r="14" ht="112.5" customHeight="1">
      <c r="A14" s="29" t="s">
        <v>83</v>
      </c>
      <c r="B14" s="8" t="s">
        <v>84</v>
      </c>
      <c r="C14" s="9" t="s">
        <v>68</v>
      </c>
      <c r="D14" s="9" t="s">
        <v>36</v>
      </c>
      <c r="E14" s="11"/>
      <c r="F14" s="13" t="s">
        <v>96</v>
      </c>
      <c r="G14" s="13"/>
      <c r="H14" s="8"/>
      <c r="I14" s="11" t="s">
        <v>38</v>
      </c>
      <c r="J14" s="11" t="s">
        <v>92</v>
      </c>
      <c r="K14" s="12" t="s">
        <v>93</v>
      </c>
      <c r="L14" s="13" t="s">
        <v>94</v>
      </c>
      <c r="M14" s="11" t="s">
        <v>42</v>
      </c>
      <c r="N14" s="32" t="s">
        <v>87</v>
      </c>
      <c r="O14" s="27" t="s">
        <v>88</v>
      </c>
      <c r="P14" s="8" t="s">
        <v>97</v>
      </c>
      <c r="Q14" s="20"/>
      <c r="R14" s="8"/>
      <c r="S14" s="8"/>
      <c r="T14" s="8"/>
      <c r="U14" s="8"/>
      <c r="V14" s="8"/>
      <c r="W14" s="8"/>
      <c r="X14" s="20"/>
      <c r="Y14" s="20" t="s">
        <v>45</v>
      </c>
      <c r="Z14" s="21" t="str">
        <f t="shared" si="1"/>
        <v>{"id":"M3-NyO-1b-A-1-BR","stimulus":"&lt;p&gt;Em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4" s="21" t="s">
        <v>98</v>
      </c>
      <c r="AB14" s="22" t="str">
        <f t="shared" si="2"/>
        <v>M3-NyO-1b-A-1</v>
      </c>
      <c r="AC14" s="22" t="str">
        <f t="shared" si="3"/>
        <v>M3-NyO-1b-A-1-BR</v>
      </c>
      <c r="AD14" s="20" t="s">
        <v>47</v>
      </c>
      <c r="AE14" s="24"/>
      <c r="AF14" s="9" t="s">
        <v>48</v>
      </c>
      <c r="AG14" s="9" t="s">
        <v>49</v>
      </c>
    </row>
    <row r="15" ht="112.5" customHeight="1">
      <c r="A15" s="29" t="s">
        <v>83</v>
      </c>
      <c r="B15" s="8" t="s">
        <v>84</v>
      </c>
      <c r="C15" s="9" t="s">
        <v>68</v>
      </c>
      <c r="D15" s="9" t="s">
        <v>36</v>
      </c>
      <c r="E15" s="11"/>
      <c r="F15" s="12" t="s">
        <v>99</v>
      </c>
      <c r="G15" s="12"/>
      <c r="H15" s="13"/>
      <c r="I15" s="11" t="s">
        <v>38</v>
      </c>
      <c r="J15" s="11" t="s">
        <v>92</v>
      </c>
      <c r="K15" s="12" t="s">
        <v>93</v>
      </c>
      <c r="L15" s="13" t="s">
        <v>94</v>
      </c>
      <c r="M15" s="11" t="s">
        <v>42</v>
      </c>
      <c r="N15" s="32" t="s">
        <v>87</v>
      </c>
      <c r="O15" s="27" t="s">
        <v>88</v>
      </c>
      <c r="P15" s="8" t="s">
        <v>100</v>
      </c>
      <c r="Q15" s="20"/>
      <c r="R15" s="8"/>
      <c r="S15" s="8"/>
      <c r="T15" s="8"/>
      <c r="U15" s="8"/>
      <c r="V15" s="8"/>
      <c r="W15" s="8"/>
      <c r="X15" s="20"/>
      <c r="Y15" s="20" t="s">
        <v>45</v>
      </c>
      <c r="Z15" s="21" t="str">
        <f t="shared" si="1"/>
        <v>{"id":"M3-NyO-1b-A-2-BR","stimulus":"&lt;p&gt;A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5" s="21" t="s">
        <v>101</v>
      </c>
      <c r="AB15" s="22" t="str">
        <f t="shared" si="2"/>
        <v>M3-NyO-1b-A-2</v>
      </c>
      <c r="AC15" s="22" t="str">
        <f t="shared" si="3"/>
        <v>M3-NyO-1b-A-2-BR</v>
      </c>
      <c r="AD15" s="20" t="s">
        <v>47</v>
      </c>
      <c r="AE15" s="24"/>
      <c r="AF15" s="9" t="s">
        <v>48</v>
      </c>
      <c r="AG15" s="9" t="s">
        <v>49</v>
      </c>
    </row>
    <row r="16" ht="112.5" customHeight="1">
      <c r="A16" s="29" t="s">
        <v>83</v>
      </c>
      <c r="B16" s="8" t="s">
        <v>84</v>
      </c>
      <c r="C16" s="9" t="s">
        <v>68</v>
      </c>
      <c r="D16" s="9" t="s">
        <v>36</v>
      </c>
      <c r="E16" s="11"/>
      <c r="F16" s="12" t="s">
        <v>102</v>
      </c>
      <c r="G16" s="12"/>
      <c r="H16" s="8"/>
      <c r="I16" s="11" t="s">
        <v>38</v>
      </c>
      <c r="J16" s="11" t="s">
        <v>92</v>
      </c>
      <c r="K16" s="12" t="s">
        <v>93</v>
      </c>
      <c r="L16" s="13" t="s">
        <v>94</v>
      </c>
      <c r="M16" s="11" t="s">
        <v>42</v>
      </c>
      <c r="N16" s="32" t="s">
        <v>87</v>
      </c>
      <c r="O16" s="27" t="s">
        <v>88</v>
      </c>
      <c r="P16" s="8" t="s">
        <v>100</v>
      </c>
      <c r="Q16" s="20"/>
      <c r="R16" s="8"/>
      <c r="S16" s="8"/>
      <c r="T16" s="8"/>
      <c r="U16" s="8"/>
      <c r="V16" s="8"/>
      <c r="W16" s="8"/>
      <c r="X16" s="20"/>
      <c r="Y16" s="20" t="s">
        <v>45</v>
      </c>
      <c r="Z16" s="21" t="str">
        <f t="shared" si="1"/>
        <v>{"id":"M3-NyO-1b-A-3-BR","stimulus":"&lt;p&gt;Em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6" s="21" t="s">
        <v>103</v>
      </c>
      <c r="AB16" s="22" t="str">
        <f t="shared" si="2"/>
        <v>M3-NyO-1b-A-3</v>
      </c>
      <c r="AC16" s="22" t="str">
        <f t="shared" si="3"/>
        <v>M3-NyO-1b-A-3-BR</v>
      </c>
      <c r="AD16" s="20" t="s">
        <v>47</v>
      </c>
      <c r="AE16" s="24"/>
      <c r="AF16" s="9" t="s">
        <v>48</v>
      </c>
      <c r="AG16" s="9" t="s">
        <v>49</v>
      </c>
    </row>
    <row r="17" ht="112.5" customHeight="1">
      <c r="A17" s="29" t="s">
        <v>83</v>
      </c>
      <c r="B17" s="8" t="s">
        <v>84</v>
      </c>
      <c r="C17" s="9" t="s">
        <v>68</v>
      </c>
      <c r="D17" s="9" t="s">
        <v>36</v>
      </c>
      <c r="E17" s="11"/>
      <c r="F17" s="12" t="s">
        <v>104</v>
      </c>
      <c r="G17" s="12"/>
      <c r="H17" s="13"/>
      <c r="I17" s="11" t="s">
        <v>38</v>
      </c>
      <c r="J17" s="11" t="s">
        <v>92</v>
      </c>
      <c r="K17" s="12" t="s">
        <v>93</v>
      </c>
      <c r="L17" s="13" t="s">
        <v>94</v>
      </c>
      <c r="M17" s="11" t="s">
        <v>42</v>
      </c>
      <c r="N17" s="32" t="s">
        <v>87</v>
      </c>
      <c r="O17" s="27" t="s">
        <v>88</v>
      </c>
      <c r="P17" s="8" t="s">
        <v>100</v>
      </c>
      <c r="Q17" s="20"/>
      <c r="R17" s="8"/>
      <c r="S17" s="8"/>
      <c r="T17" s="8"/>
      <c r="U17" s="8"/>
      <c r="V17" s="8"/>
      <c r="W17" s="8"/>
      <c r="X17" s="20"/>
      <c r="Y17" s="20" t="s">
        <v>45</v>
      </c>
      <c r="Z17" s="21" t="str">
        <f t="shared" si="1"/>
        <v>{"id":"M3-NyO-1b-A-4-BR","stimulus":"&lt;p&gt;Um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7" s="21" t="s">
        <v>105</v>
      </c>
      <c r="AB17" s="22" t="str">
        <f t="shared" si="2"/>
        <v>M3-NyO-1b-A-4</v>
      </c>
      <c r="AC17" s="22" t="str">
        <f t="shared" si="3"/>
        <v>M3-NyO-1b-A-4-BR</v>
      </c>
      <c r="AD17" s="20" t="s">
        <v>47</v>
      </c>
      <c r="AE17" s="24"/>
      <c r="AF17" s="9" t="s">
        <v>48</v>
      </c>
      <c r="AG17" s="9" t="s">
        <v>49</v>
      </c>
    </row>
    <row r="18" ht="112.5" customHeight="1">
      <c r="A18" s="29" t="s">
        <v>83</v>
      </c>
      <c r="B18" s="8" t="s">
        <v>84</v>
      </c>
      <c r="C18" s="9" t="s">
        <v>68</v>
      </c>
      <c r="D18" s="9" t="s">
        <v>36</v>
      </c>
      <c r="E18" s="11"/>
      <c r="F18" s="13" t="s">
        <v>106</v>
      </c>
      <c r="G18" s="13"/>
      <c r="H18" s="13"/>
      <c r="I18" s="11" t="s">
        <v>38</v>
      </c>
      <c r="J18" s="11" t="s">
        <v>92</v>
      </c>
      <c r="K18" s="12" t="s">
        <v>93</v>
      </c>
      <c r="L18" s="13" t="s">
        <v>94</v>
      </c>
      <c r="M18" s="11" t="s">
        <v>42</v>
      </c>
      <c r="N18" s="32" t="s">
        <v>87</v>
      </c>
      <c r="O18" s="27" t="s">
        <v>88</v>
      </c>
      <c r="P18" s="8" t="s">
        <v>100</v>
      </c>
      <c r="Q18" s="20"/>
      <c r="R18" s="8"/>
      <c r="S18" s="8"/>
      <c r="T18" s="8"/>
      <c r="U18" s="8"/>
      <c r="V18" s="8"/>
      <c r="W18" s="8"/>
      <c r="X18" s="20"/>
      <c r="Y18" s="20" t="s">
        <v>45</v>
      </c>
      <c r="Z18" s="21" t="str">
        <f t="shared" si="1"/>
        <v>{"id":"M3-NyO-1b-A-5-BR","stimulus":"&lt;p&gt;O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8" s="21" t="s">
        <v>107</v>
      </c>
      <c r="AB18" s="22" t="str">
        <f t="shared" si="2"/>
        <v>M3-NyO-1b-A-5</v>
      </c>
      <c r="AC18" s="22" t="str">
        <f t="shared" si="3"/>
        <v>M3-NyO-1b-A-5-BR</v>
      </c>
      <c r="AD18" s="20" t="s">
        <v>47</v>
      </c>
      <c r="AE18" s="24"/>
      <c r="AF18" s="9" t="s">
        <v>48</v>
      </c>
      <c r="AG18" s="9" t="s">
        <v>49</v>
      </c>
    </row>
    <row r="19" ht="112.5" customHeight="1">
      <c r="A19" s="7" t="s">
        <v>108</v>
      </c>
      <c r="B19" s="33" t="s">
        <v>109</v>
      </c>
      <c r="C19" s="9" t="s">
        <v>35</v>
      </c>
      <c r="D19" s="10" t="s">
        <v>36</v>
      </c>
      <c r="E19" s="11"/>
      <c r="F19" s="25" t="s">
        <v>110</v>
      </c>
      <c r="G19" s="25"/>
      <c r="H19" s="34"/>
      <c r="I19" s="24" t="s">
        <v>38</v>
      </c>
      <c r="J19" s="24" t="s">
        <v>111</v>
      </c>
      <c r="K19" s="25" t="s">
        <v>112</v>
      </c>
      <c r="L19" s="25" t="s">
        <v>113</v>
      </c>
      <c r="M19" s="24" t="s">
        <v>42</v>
      </c>
      <c r="N19" s="23" t="s">
        <v>114</v>
      </c>
      <c r="O19" s="23" t="s">
        <v>115</v>
      </c>
      <c r="P19" s="18"/>
      <c r="Q19" s="22"/>
      <c r="R19" s="18"/>
      <c r="S19" s="18"/>
      <c r="T19" s="18"/>
      <c r="U19" s="18"/>
      <c r="V19" s="18"/>
      <c r="W19" s="18"/>
      <c r="X19" s="22"/>
      <c r="Y19" s="20" t="s">
        <v>45</v>
      </c>
      <c r="Z19" s="21" t="str">
        <f t="shared" si="1"/>
        <v>{
    "id": "M3-NyO-36a-I-1-BR",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v>
      </c>
      <c r="AA19" s="21" t="s">
        <v>116</v>
      </c>
      <c r="AB19" s="22" t="str">
        <f t="shared" si="2"/>
        <v>M3-NyO-36a-I-1</v>
      </c>
      <c r="AC19" s="22" t="str">
        <f t="shared" si="3"/>
        <v>M3-NyO-36a-I-1-BR</v>
      </c>
      <c r="AD19" s="20" t="s">
        <v>47</v>
      </c>
      <c r="AE19" s="24"/>
      <c r="AF19" s="9" t="s">
        <v>48</v>
      </c>
      <c r="AG19" s="9" t="s">
        <v>49</v>
      </c>
    </row>
    <row r="20" ht="112.5" customHeight="1">
      <c r="A20" s="7" t="s">
        <v>108</v>
      </c>
      <c r="B20" s="33" t="s">
        <v>109</v>
      </c>
      <c r="C20" s="9" t="s">
        <v>50</v>
      </c>
      <c r="D20" s="10" t="s">
        <v>36</v>
      </c>
      <c r="E20" s="11"/>
      <c r="F20" s="35" t="s">
        <v>117</v>
      </c>
      <c r="G20" s="35"/>
      <c r="H20" s="34"/>
      <c r="I20" s="24" t="s">
        <v>38</v>
      </c>
      <c r="J20" s="24" t="s">
        <v>118</v>
      </c>
      <c r="K20" s="25" t="s">
        <v>119</v>
      </c>
      <c r="L20" s="25" t="s">
        <v>120</v>
      </c>
      <c r="M20" s="26" t="s">
        <v>42</v>
      </c>
      <c r="N20" s="23" t="s">
        <v>114</v>
      </c>
      <c r="O20" s="23" t="s">
        <v>121</v>
      </c>
      <c r="P20" s="18"/>
      <c r="Q20" s="22"/>
      <c r="R20" s="18"/>
      <c r="S20" s="18"/>
      <c r="T20" s="18"/>
      <c r="U20" s="18"/>
      <c r="V20" s="18"/>
      <c r="W20" s="18"/>
      <c r="X20" s="22"/>
      <c r="Y20" s="20" t="s">
        <v>45</v>
      </c>
      <c r="Z20" s="21" t="str">
        <f t="shared" si="1"/>
        <v>{"id":"M3-NyO-36a-E-1-BR","stimulus":"&lt;p&gt;Decomponha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AA20" s="21" t="s">
        <v>122</v>
      </c>
      <c r="AB20" s="22" t="str">
        <f t="shared" si="2"/>
        <v>M3-NyO-36a-E-1</v>
      </c>
      <c r="AC20" s="22" t="str">
        <f t="shared" si="3"/>
        <v>M3-NyO-36a-E-1-BR</v>
      </c>
      <c r="AD20" s="20" t="s">
        <v>47</v>
      </c>
      <c r="AE20" s="24"/>
      <c r="AF20" s="9" t="s">
        <v>48</v>
      </c>
      <c r="AG20" s="9" t="s">
        <v>49</v>
      </c>
    </row>
    <row r="21" ht="112.5" customHeight="1">
      <c r="A21" s="7" t="s">
        <v>108</v>
      </c>
      <c r="B21" s="33" t="s">
        <v>109</v>
      </c>
      <c r="C21" s="9" t="s">
        <v>50</v>
      </c>
      <c r="D21" s="10" t="s">
        <v>36</v>
      </c>
      <c r="E21" s="11"/>
      <c r="F21" s="35" t="s">
        <v>123</v>
      </c>
      <c r="G21" s="35"/>
      <c r="H21" s="34"/>
      <c r="I21" s="24" t="s">
        <v>38</v>
      </c>
      <c r="J21" s="24" t="s">
        <v>118</v>
      </c>
      <c r="K21" s="25" t="s">
        <v>124</v>
      </c>
      <c r="L21" s="25" t="s">
        <v>125</v>
      </c>
      <c r="M21" s="26" t="s">
        <v>42</v>
      </c>
      <c r="N21" s="23" t="s">
        <v>114</v>
      </c>
      <c r="O21" s="23" t="s">
        <v>121</v>
      </c>
      <c r="P21" s="18"/>
      <c r="Q21" s="22"/>
      <c r="R21" s="18"/>
      <c r="S21" s="18"/>
      <c r="T21" s="18"/>
      <c r="U21" s="18"/>
      <c r="V21" s="18"/>
      <c r="W21" s="18"/>
      <c r="X21" s="22"/>
      <c r="Y21" s="20" t="s">
        <v>45</v>
      </c>
      <c r="Z21" s="21" t="str">
        <f t="shared" si="1"/>
        <v>{
    "id": "M3-NyO-36a-E-2-BR",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AA21" s="21" t="s">
        <v>126</v>
      </c>
      <c r="AB21" s="22" t="str">
        <f t="shared" si="2"/>
        <v>M3-NyO-36a-E-2</v>
      </c>
      <c r="AC21" s="22" t="str">
        <f t="shared" si="3"/>
        <v>M3-NyO-36a-E-2-BR</v>
      </c>
      <c r="AD21" s="20" t="s">
        <v>47</v>
      </c>
      <c r="AE21" s="24"/>
      <c r="AF21" s="9" t="s">
        <v>48</v>
      </c>
      <c r="AG21" s="9" t="s">
        <v>49</v>
      </c>
    </row>
    <row r="22" ht="112.5" customHeight="1">
      <c r="A22" s="7" t="s">
        <v>108</v>
      </c>
      <c r="B22" s="33" t="s">
        <v>109</v>
      </c>
      <c r="C22" s="9" t="s">
        <v>50</v>
      </c>
      <c r="D22" s="10" t="s">
        <v>36</v>
      </c>
      <c r="E22" s="11"/>
      <c r="F22" s="35" t="s">
        <v>127</v>
      </c>
      <c r="G22" s="35"/>
      <c r="H22" s="34"/>
      <c r="I22" s="24" t="s">
        <v>38</v>
      </c>
      <c r="J22" s="24" t="s">
        <v>118</v>
      </c>
      <c r="K22" s="25" t="s">
        <v>119</v>
      </c>
      <c r="L22" s="25" t="s">
        <v>128</v>
      </c>
      <c r="M22" s="26" t="s">
        <v>42</v>
      </c>
      <c r="N22" s="23" t="s">
        <v>114</v>
      </c>
      <c r="O22" s="23" t="s">
        <v>121</v>
      </c>
      <c r="P22" s="18"/>
      <c r="Q22" s="22"/>
      <c r="R22" s="18"/>
      <c r="S22" s="18"/>
      <c r="T22" s="18"/>
      <c r="U22" s="18"/>
      <c r="V22" s="18"/>
      <c r="W22" s="18"/>
      <c r="X22" s="22"/>
      <c r="Y22" s="20" t="s">
        <v>45</v>
      </c>
      <c r="Z22" s="21" t="str">
        <f t="shared" si="1"/>
        <v>{"id":"M3-NyO-36a-E-3-BR","stimulus":"&lt;p&gt;Decomponha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AA22" s="21" t="s">
        <v>129</v>
      </c>
      <c r="AB22" s="22" t="str">
        <f t="shared" si="2"/>
        <v>M3-NyO-36a-E-3</v>
      </c>
      <c r="AC22" s="22" t="str">
        <f t="shared" si="3"/>
        <v>M3-NyO-36a-E-3-BR</v>
      </c>
      <c r="AD22" s="20" t="s">
        <v>47</v>
      </c>
      <c r="AE22" s="24"/>
      <c r="AF22" s="9" t="s">
        <v>48</v>
      </c>
      <c r="AG22" s="9" t="s">
        <v>49</v>
      </c>
    </row>
    <row r="23" ht="112.5" customHeight="1">
      <c r="A23" s="7" t="s">
        <v>108</v>
      </c>
      <c r="B23" s="33" t="s">
        <v>109</v>
      </c>
      <c r="C23" s="9" t="s">
        <v>68</v>
      </c>
      <c r="D23" s="9" t="s">
        <v>36</v>
      </c>
      <c r="E23" s="11"/>
      <c r="F23" s="12" t="s">
        <v>130</v>
      </c>
      <c r="G23" s="12"/>
      <c r="H23" s="12"/>
      <c r="I23" s="11" t="s">
        <v>38</v>
      </c>
      <c r="J23" s="11" t="s">
        <v>92</v>
      </c>
      <c r="K23" s="12" t="s">
        <v>119</v>
      </c>
      <c r="L23" s="13" t="s">
        <v>131</v>
      </c>
      <c r="M23" s="14" t="s">
        <v>42</v>
      </c>
      <c r="N23" s="15" t="s">
        <v>132</v>
      </c>
      <c r="O23" s="8" t="s">
        <v>133</v>
      </c>
      <c r="P23" s="8" t="s">
        <v>134</v>
      </c>
      <c r="Q23" s="22"/>
      <c r="R23" s="8"/>
      <c r="S23" s="8"/>
      <c r="T23" s="8"/>
      <c r="U23" s="8"/>
      <c r="V23" s="8"/>
      <c r="W23" s="8"/>
      <c r="X23" s="13"/>
      <c r="Y23" s="20" t="s">
        <v>45</v>
      </c>
      <c r="Z23" s="21" t="str">
        <f t="shared" si="1"/>
        <v>{"id":"M3-NyO-36a-A-1-BR","stimulus":"&lt;p&gt;A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AA23" s="21" t="s">
        <v>135</v>
      </c>
      <c r="AB23" s="22" t="str">
        <f t="shared" si="2"/>
        <v>M3-NyO-36a-A-1</v>
      </c>
      <c r="AC23" s="22" t="str">
        <f t="shared" si="3"/>
        <v>M3-NyO-36a-A-1-BR</v>
      </c>
      <c r="AD23" s="20" t="s">
        <v>47</v>
      </c>
      <c r="AE23" s="24"/>
      <c r="AF23" s="9" t="s">
        <v>48</v>
      </c>
      <c r="AG23" s="9" t="s">
        <v>49</v>
      </c>
    </row>
    <row r="24" ht="112.5" customHeight="1">
      <c r="A24" s="7" t="s">
        <v>108</v>
      </c>
      <c r="B24" s="33" t="s">
        <v>109</v>
      </c>
      <c r="C24" s="9" t="s">
        <v>68</v>
      </c>
      <c r="D24" s="9" t="s">
        <v>36</v>
      </c>
      <c r="E24" s="11"/>
      <c r="F24" s="13" t="s">
        <v>136</v>
      </c>
      <c r="G24" s="13"/>
      <c r="H24" s="12"/>
      <c r="I24" s="11" t="s">
        <v>38</v>
      </c>
      <c r="J24" s="11" t="s">
        <v>92</v>
      </c>
      <c r="K24" s="12" t="s">
        <v>119</v>
      </c>
      <c r="L24" s="13" t="s">
        <v>137</v>
      </c>
      <c r="M24" s="11" t="s">
        <v>42</v>
      </c>
      <c r="N24" s="15" t="s">
        <v>132</v>
      </c>
      <c r="O24" s="8" t="s">
        <v>133</v>
      </c>
      <c r="P24" s="8" t="s">
        <v>134</v>
      </c>
      <c r="Q24" s="22"/>
      <c r="R24" s="8"/>
      <c r="S24" s="8"/>
      <c r="T24" s="8"/>
      <c r="U24" s="8"/>
      <c r="V24" s="8"/>
      <c r="W24" s="18"/>
      <c r="X24" s="22"/>
      <c r="Y24" s="20" t="s">
        <v>45</v>
      </c>
      <c r="Z24" s="21" t="str">
        <f t="shared" si="1"/>
        <v>{"id":"M3-NyO-36a-A-2-BR","stimulus":"&lt;p&gt;No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AA24" s="21" t="s">
        <v>138</v>
      </c>
      <c r="AB24" s="22" t="str">
        <f t="shared" si="2"/>
        <v>M3-NyO-36a-A-2</v>
      </c>
      <c r="AC24" s="22" t="str">
        <f t="shared" si="3"/>
        <v>M3-NyO-36a-A-2-BR</v>
      </c>
      <c r="AD24" s="20" t="s">
        <v>47</v>
      </c>
      <c r="AE24" s="24"/>
      <c r="AF24" s="9" t="s">
        <v>48</v>
      </c>
      <c r="AG24" s="9" t="s">
        <v>49</v>
      </c>
    </row>
    <row r="25" ht="112.5" customHeight="1">
      <c r="A25" s="7" t="s">
        <v>108</v>
      </c>
      <c r="B25" s="33" t="s">
        <v>109</v>
      </c>
      <c r="C25" s="9" t="s">
        <v>68</v>
      </c>
      <c r="D25" s="9" t="s">
        <v>36</v>
      </c>
      <c r="E25" s="11"/>
      <c r="F25" s="13" t="s">
        <v>139</v>
      </c>
      <c r="G25" s="13"/>
      <c r="H25" s="12"/>
      <c r="I25" s="11" t="s">
        <v>38</v>
      </c>
      <c r="J25" s="11" t="s">
        <v>92</v>
      </c>
      <c r="K25" s="12" t="s">
        <v>119</v>
      </c>
      <c r="L25" s="13" t="s">
        <v>137</v>
      </c>
      <c r="M25" s="11" t="s">
        <v>42</v>
      </c>
      <c r="N25" s="15" t="s">
        <v>132</v>
      </c>
      <c r="O25" s="8" t="s">
        <v>133</v>
      </c>
      <c r="P25" s="8" t="s">
        <v>134</v>
      </c>
      <c r="Q25" s="22"/>
      <c r="R25" s="8"/>
      <c r="S25" s="8"/>
      <c r="T25" s="8"/>
      <c r="U25" s="8"/>
      <c r="V25" s="8"/>
      <c r="W25" s="8"/>
      <c r="X25" s="22"/>
      <c r="Y25" s="20" t="s">
        <v>45</v>
      </c>
      <c r="Z25" s="21" t="str">
        <f t="shared" si="1"/>
        <v>{"id":"M3-NyO-36a-A-3-BR","stimulus":"&lt;p&gt;Um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5" s="21" t="s">
        <v>140</v>
      </c>
      <c r="AB25" s="22" t="str">
        <f t="shared" si="2"/>
        <v>M3-NyO-36a-A-3</v>
      </c>
      <c r="AC25" s="22" t="str">
        <f t="shared" si="3"/>
        <v>M3-NyO-36a-A-3-BR</v>
      </c>
      <c r="AD25" s="20" t="s">
        <v>47</v>
      </c>
      <c r="AE25" s="24"/>
      <c r="AF25" s="9" t="s">
        <v>48</v>
      </c>
      <c r="AG25" s="9" t="s">
        <v>49</v>
      </c>
    </row>
    <row r="26" ht="112.5" customHeight="1">
      <c r="A26" s="7" t="s">
        <v>108</v>
      </c>
      <c r="B26" s="33" t="s">
        <v>109</v>
      </c>
      <c r="C26" s="9" t="s">
        <v>68</v>
      </c>
      <c r="D26" s="9" t="s">
        <v>36</v>
      </c>
      <c r="E26" s="11"/>
      <c r="F26" s="12" t="s">
        <v>141</v>
      </c>
      <c r="G26" s="12"/>
      <c r="H26" s="12"/>
      <c r="I26" s="11" t="s">
        <v>38</v>
      </c>
      <c r="J26" s="11" t="s">
        <v>92</v>
      </c>
      <c r="K26" s="12" t="s">
        <v>119</v>
      </c>
      <c r="L26" s="13" t="s">
        <v>137</v>
      </c>
      <c r="M26" s="11" t="s">
        <v>42</v>
      </c>
      <c r="N26" s="15" t="s">
        <v>132</v>
      </c>
      <c r="O26" s="8" t="s">
        <v>133</v>
      </c>
      <c r="P26" s="8" t="s">
        <v>134</v>
      </c>
      <c r="Q26" s="22"/>
      <c r="R26" s="8"/>
      <c r="S26" s="8"/>
      <c r="T26" s="8"/>
      <c r="U26" s="8"/>
      <c r="V26" s="8"/>
      <c r="W26" s="18"/>
      <c r="X26" s="22"/>
      <c r="Y26" s="20" t="s">
        <v>45</v>
      </c>
      <c r="Z26" s="21" t="str">
        <f t="shared" si="1"/>
        <v>{"id":"M3-NyO-36a-A-4-BR","stimulus":"&lt;p&gt;Raul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6" s="21" t="s">
        <v>142</v>
      </c>
      <c r="AB26" s="22" t="str">
        <f t="shared" si="2"/>
        <v>M3-NyO-36a-A-4</v>
      </c>
      <c r="AC26" s="22" t="str">
        <f t="shared" si="3"/>
        <v>M3-NyO-36a-A-4-BR</v>
      </c>
      <c r="AD26" s="20" t="s">
        <v>47</v>
      </c>
      <c r="AE26" s="24"/>
      <c r="AF26" s="9" t="s">
        <v>48</v>
      </c>
      <c r="AG26" s="9" t="s">
        <v>49</v>
      </c>
    </row>
    <row r="27" ht="112.5" customHeight="1">
      <c r="A27" s="7" t="s">
        <v>108</v>
      </c>
      <c r="B27" s="33" t="s">
        <v>109</v>
      </c>
      <c r="C27" s="9" t="s">
        <v>68</v>
      </c>
      <c r="D27" s="9" t="s">
        <v>36</v>
      </c>
      <c r="E27" s="11"/>
      <c r="F27" s="12" t="s">
        <v>143</v>
      </c>
      <c r="G27" s="12"/>
      <c r="H27" s="12"/>
      <c r="I27" s="11" t="s">
        <v>38</v>
      </c>
      <c r="J27" s="11" t="s">
        <v>92</v>
      </c>
      <c r="K27" s="12" t="s">
        <v>119</v>
      </c>
      <c r="L27" s="13" t="s">
        <v>137</v>
      </c>
      <c r="M27" s="11" t="s">
        <v>42</v>
      </c>
      <c r="N27" s="15" t="s">
        <v>132</v>
      </c>
      <c r="O27" s="8" t="s">
        <v>133</v>
      </c>
      <c r="P27" s="8" t="s">
        <v>134</v>
      </c>
      <c r="Q27" s="22"/>
      <c r="R27" s="8"/>
      <c r="S27" s="8"/>
      <c r="T27" s="8"/>
      <c r="U27" s="8"/>
      <c r="V27" s="8"/>
      <c r="W27" s="18"/>
      <c r="X27" s="22"/>
      <c r="Y27" s="20" t="s">
        <v>45</v>
      </c>
      <c r="Z27" s="21" t="str">
        <f t="shared" si="1"/>
        <v>{"id":"M3-NyO-36a-A-5-BR","stimulus":"&lt;p&gt;Paola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7" s="21" t="s">
        <v>144</v>
      </c>
      <c r="AB27" s="22" t="str">
        <f t="shared" si="2"/>
        <v>M3-NyO-36a-A-5</v>
      </c>
      <c r="AC27" s="22" t="str">
        <f t="shared" si="3"/>
        <v>M3-NyO-36a-A-5-BR</v>
      </c>
      <c r="AD27" s="20" t="s">
        <v>47</v>
      </c>
      <c r="AE27" s="24"/>
      <c r="AF27" s="9" t="s">
        <v>48</v>
      </c>
      <c r="AG27" s="9" t="s">
        <v>49</v>
      </c>
    </row>
    <row r="28" ht="112.5" customHeight="1">
      <c r="A28" s="29" t="s">
        <v>145</v>
      </c>
      <c r="B28" s="36" t="s">
        <v>146</v>
      </c>
      <c r="C28" s="37" t="s">
        <v>35</v>
      </c>
      <c r="D28" s="10" t="s">
        <v>36</v>
      </c>
      <c r="E28" s="11"/>
      <c r="F28" s="23" t="s">
        <v>147</v>
      </c>
      <c r="G28" s="23"/>
      <c r="H28" s="38"/>
      <c r="I28" s="38"/>
      <c r="J28" s="24" t="s">
        <v>148</v>
      </c>
      <c r="K28" s="25" t="s">
        <v>149</v>
      </c>
      <c r="L28" s="25" t="s">
        <v>150</v>
      </c>
      <c r="M28" s="38" t="s">
        <v>42</v>
      </c>
      <c r="N28" s="34" t="s">
        <v>151</v>
      </c>
      <c r="O28" s="35" t="s">
        <v>152</v>
      </c>
      <c r="P28" s="23" t="s">
        <v>153</v>
      </c>
      <c r="Q28" s="22"/>
      <c r="R28" s="8"/>
      <c r="S28" s="8"/>
      <c r="T28" s="8"/>
      <c r="U28" s="8"/>
      <c r="V28" s="8"/>
      <c r="W28" s="18"/>
      <c r="X28" s="22"/>
      <c r="Y28" s="20" t="s">
        <v>45</v>
      </c>
      <c r="Z28" s="21" t="str">
        <f t="shared" si="1"/>
        <v>{"id":"M3-NyO-36b-I-1-BR","stimulus":"&lt;p&gt;Selecione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v>
      </c>
      <c r="AA28" s="21" t="s">
        <v>154</v>
      </c>
      <c r="AB28" s="22" t="str">
        <f t="shared" si="2"/>
        <v>M3-NyO-36b-I-1</v>
      </c>
      <c r="AC28" s="22" t="str">
        <f t="shared" si="3"/>
        <v>M3-NyO-36b-I-1-BR</v>
      </c>
      <c r="AD28" s="20" t="s">
        <v>47</v>
      </c>
      <c r="AE28" s="24"/>
      <c r="AF28" s="9" t="s">
        <v>48</v>
      </c>
      <c r="AG28" s="9" t="s">
        <v>49</v>
      </c>
    </row>
    <row r="29" ht="112.5" customHeight="1">
      <c r="A29" s="29" t="s">
        <v>145</v>
      </c>
      <c r="B29" s="36" t="s">
        <v>146</v>
      </c>
      <c r="C29" s="39" t="s">
        <v>50</v>
      </c>
      <c r="D29" s="10" t="s">
        <v>36</v>
      </c>
      <c r="E29" s="11"/>
      <c r="F29" s="25" t="s">
        <v>155</v>
      </c>
      <c r="G29" s="25"/>
      <c r="H29" s="38"/>
      <c r="I29" s="38"/>
      <c r="J29" s="24" t="s">
        <v>156</v>
      </c>
      <c r="K29" s="25" t="s">
        <v>157</v>
      </c>
      <c r="L29" s="25" t="s">
        <v>158</v>
      </c>
      <c r="M29" s="38" t="s">
        <v>42</v>
      </c>
      <c r="N29" s="34" t="s">
        <v>151</v>
      </c>
      <c r="O29" s="35" t="s">
        <v>159</v>
      </c>
      <c r="P29" s="23" t="s">
        <v>153</v>
      </c>
      <c r="Q29" s="22"/>
      <c r="R29" s="8"/>
      <c r="S29" s="8"/>
      <c r="T29" s="8"/>
      <c r="U29" s="8"/>
      <c r="V29" s="8"/>
      <c r="W29" s="18"/>
      <c r="X29" s="22"/>
      <c r="Y29" s="20" t="s">
        <v>45</v>
      </c>
      <c r="Z29" s="21" t="str">
        <f t="shared" si="1"/>
        <v>{"id":"M3-NyO-36b-E-1-BR","stimulus":"&lt;p&gt;Complete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AA29" s="21" t="s">
        <v>160</v>
      </c>
      <c r="AB29" s="22" t="str">
        <f t="shared" si="2"/>
        <v>M3-NyO-36b-E-1</v>
      </c>
      <c r="AC29" s="22" t="str">
        <f t="shared" si="3"/>
        <v>M3-NyO-36b-E-1-BR</v>
      </c>
      <c r="AD29" s="20" t="s">
        <v>47</v>
      </c>
      <c r="AE29" s="24"/>
      <c r="AF29" s="9" t="s">
        <v>48</v>
      </c>
      <c r="AG29" s="9" t="s">
        <v>49</v>
      </c>
    </row>
    <row r="30" ht="112.5" customHeight="1">
      <c r="A30" s="29" t="s">
        <v>145</v>
      </c>
      <c r="B30" s="36" t="s">
        <v>146</v>
      </c>
      <c r="C30" s="40" t="s">
        <v>68</v>
      </c>
      <c r="D30" s="10" t="s">
        <v>36</v>
      </c>
      <c r="E30" s="11"/>
      <c r="F30" s="23" t="s">
        <v>161</v>
      </c>
      <c r="G30" s="23"/>
      <c r="H30" s="38"/>
      <c r="I30" s="38"/>
      <c r="J30" s="24" t="s">
        <v>156</v>
      </c>
      <c r="K30" s="25" t="s">
        <v>162</v>
      </c>
      <c r="L30" s="25" t="s">
        <v>163</v>
      </c>
      <c r="M30" s="38" t="s">
        <v>42</v>
      </c>
      <c r="N30" s="35" t="s">
        <v>164</v>
      </c>
      <c r="O30" s="35" t="s">
        <v>165</v>
      </c>
      <c r="P30" s="8" t="s">
        <v>166</v>
      </c>
      <c r="Q30" s="22"/>
      <c r="R30" s="8"/>
      <c r="S30" s="8"/>
      <c r="T30" s="8"/>
      <c r="U30" s="8"/>
      <c r="V30" s="8"/>
      <c r="W30" s="18"/>
      <c r="X30" s="22"/>
      <c r="Y30" s="20" t="s">
        <v>45</v>
      </c>
      <c r="Z30" s="21" t="str">
        <f t="shared" si="1"/>
        <v>{"id":"M3-NyO-36b-A-1-BR","stimulus":"&lt;p&gt;Uma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AA30" s="21" t="s">
        <v>167</v>
      </c>
      <c r="AB30" s="22" t="str">
        <f t="shared" si="2"/>
        <v>M3-NyO-36b-A-1</v>
      </c>
      <c r="AC30" s="22" t="str">
        <f t="shared" si="3"/>
        <v>M3-NyO-36b-A-1-BR</v>
      </c>
      <c r="AD30" s="20" t="s">
        <v>47</v>
      </c>
      <c r="AE30" s="24"/>
      <c r="AF30" s="9" t="s">
        <v>48</v>
      </c>
      <c r="AG30" s="9" t="s">
        <v>49</v>
      </c>
    </row>
    <row r="31" ht="112.5" customHeight="1">
      <c r="A31" s="29" t="s">
        <v>145</v>
      </c>
      <c r="B31" s="36" t="s">
        <v>146</v>
      </c>
      <c r="C31" s="40" t="s">
        <v>68</v>
      </c>
      <c r="D31" s="10" t="s">
        <v>36</v>
      </c>
      <c r="E31" s="11"/>
      <c r="F31" s="23" t="s">
        <v>168</v>
      </c>
      <c r="G31" s="23"/>
      <c r="H31" s="38"/>
      <c r="I31" s="38"/>
      <c r="J31" s="24" t="s">
        <v>156</v>
      </c>
      <c r="K31" s="25" t="s">
        <v>162</v>
      </c>
      <c r="L31" s="25" t="s">
        <v>169</v>
      </c>
      <c r="M31" s="38" t="s">
        <v>42</v>
      </c>
      <c r="N31" s="35" t="s">
        <v>164</v>
      </c>
      <c r="O31" s="35" t="s">
        <v>170</v>
      </c>
      <c r="P31" s="8" t="s">
        <v>171</v>
      </c>
      <c r="Q31" s="22"/>
      <c r="R31" s="8"/>
      <c r="S31" s="8"/>
      <c r="T31" s="8"/>
      <c r="U31" s="8"/>
      <c r="V31" s="8"/>
      <c r="W31" s="18"/>
      <c r="X31" s="22"/>
      <c r="Y31" s="20" t="s">
        <v>45</v>
      </c>
      <c r="Z31" s="21" t="str">
        <f t="shared" si="1"/>
        <v>{"id":"M3-NyO-36b-A-2-BR","stimulus":"&lt;p&gt;Após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AA31" s="21" t="s">
        <v>172</v>
      </c>
      <c r="AB31" s="22" t="str">
        <f t="shared" si="2"/>
        <v>M3-NyO-36b-A-2</v>
      </c>
      <c r="AC31" s="22" t="str">
        <f t="shared" si="3"/>
        <v>M3-NyO-36b-A-2-BR</v>
      </c>
      <c r="AD31" s="20" t="s">
        <v>47</v>
      </c>
      <c r="AE31" s="24"/>
      <c r="AF31" s="9" t="s">
        <v>48</v>
      </c>
      <c r="AG31" s="9" t="s">
        <v>49</v>
      </c>
    </row>
    <row r="32" ht="112.5" customHeight="1">
      <c r="A32" s="29" t="s">
        <v>145</v>
      </c>
      <c r="B32" s="36" t="s">
        <v>146</v>
      </c>
      <c r="C32" s="40" t="s">
        <v>68</v>
      </c>
      <c r="D32" s="10" t="s">
        <v>36</v>
      </c>
      <c r="E32" s="11"/>
      <c r="F32" s="23" t="s">
        <v>173</v>
      </c>
      <c r="G32" s="23"/>
      <c r="H32" s="38"/>
      <c r="I32" s="38"/>
      <c r="J32" s="24" t="s">
        <v>156</v>
      </c>
      <c r="K32" s="23" t="s">
        <v>174</v>
      </c>
      <c r="L32" s="25" t="s">
        <v>175</v>
      </c>
      <c r="M32" s="38" t="s">
        <v>42</v>
      </c>
      <c r="N32" s="35" t="s">
        <v>164</v>
      </c>
      <c r="O32" s="35" t="s">
        <v>176</v>
      </c>
      <c r="P32" s="8" t="s">
        <v>177</v>
      </c>
      <c r="Q32" s="22"/>
      <c r="R32" s="8"/>
      <c r="S32" s="8"/>
      <c r="T32" s="8"/>
      <c r="U32" s="8"/>
      <c r="V32" s="8"/>
      <c r="W32" s="18"/>
      <c r="X32" s="22"/>
      <c r="Y32" s="20" t="s">
        <v>45</v>
      </c>
      <c r="Z32" s="21" t="str">
        <f t="shared" si="1"/>
        <v>{"id":"M3-NyO-36b-A-3-BR","stimulus":"&lt;p&gt;Jéssica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AA32" s="21" t="s">
        <v>178</v>
      </c>
      <c r="AB32" s="22" t="str">
        <f t="shared" si="2"/>
        <v>M3-NyO-36b-A-3</v>
      </c>
      <c r="AC32" s="22" t="str">
        <f t="shared" si="3"/>
        <v>M3-NyO-36b-A-3-BR</v>
      </c>
      <c r="AD32" s="20" t="s">
        <v>47</v>
      </c>
      <c r="AE32" s="24"/>
      <c r="AF32" s="9" t="s">
        <v>48</v>
      </c>
      <c r="AG32" s="9" t="s">
        <v>49</v>
      </c>
    </row>
    <row r="33" ht="112.5" customHeight="1">
      <c r="A33" s="41" t="s">
        <v>179</v>
      </c>
      <c r="B33" s="8" t="s">
        <v>180</v>
      </c>
      <c r="C33" s="9" t="s">
        <v>35</v>
      </c>
      <c r="D33" s="9" t="s">
        <v>36</v>
      </c>
      <c r="E33" s="11"/>
      <c r="F33" s="13" t="s">
        <v>181</v>
      </c>
      <c r="G33" s="13"/>
      <c r="H33" s="8"/>
      <c r="I33" s="11" t="s">
        <v>38</v>
      </c>
      <c r="J33" s="20" t="s">
        <v>39</v>
      </c>
      <c r="K33" s="12" t="s">
        <v>182</v>
      </c>
      <c r="L33" s="13" t="s">
        <v>183</v>
      </c>
      <c r="M33" s="11" t="s">
        <v>42</v>
      </c>
      <c r="N33" s="32" t="s">
        <v>87</v>
      </c>
      <c r="O33" s="27" t="s">
        <v>184</v>
      </c>
      <c r="P33" s="8" t="s">
        <v>185</v>
      </c>
      <c r="Q33" s="22"/>
      <c r="R33" s="18"/>
      <c r="S33" s="18"/>
      <c r="T33" s="18"/>
      <c r="U33" s="18"/>
      <c r="V33" s="18"/>
      <c r="W33" s="18"/>
      <c r="X33" s="22"/>
      <c r="Y33" s="20" t="s">
        <v>45</v>
      </c>
      <c r="Z33" s="21" t="str">
        <f t="shared" si="1"/>
        <v>{
 "id": "M3-NyO-2a-I-1-BR",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AA33" s="42" t="s">
        <v>186</v>
      </c>
      <c r="AB33" s="22" t="str">
        <f t="shared" si="2"/>
        <v>M3-NyO-2a-I-1</v>
      </c>
      <c r="AC33" s="22" t="str">
        <f t="shared" si="3"/>
        <v>M3-NyO-2a-I-1-BR</v>
      </c>
      <c r="AD33" s="20" t="s">
        <v>47</v>
      </c>
      <c r="AE33" s="24"/>
      <c r="AF33" s="43"/>
      <c r="AG33" s="9" t="s">
        <v>49</v>
      </c>
    </row>
    <row r="34" ht="112.5" customHeight="1">
      <c r="A34" s="41" t="s">
        <v>179</v>
      </c>
      <c r="B34" s="8" t="s">
        <v>180</v>
      </c>
      <c r="C34" s="9" t="s">
        <v>68</v>
      </c>
      <c r="D34" s="10" t="s">
        <v>36</v>
      </c>
      <c r="E34" s="20"/>
      <c r="F34" s="13" t="s">
        <v>187</v>
      </c>
      <c r="G34" s="12"/>
      <c r="H34" s="8"/>
      <c r="I34" s="11" t="s">
        <v>38</v>
      </c>
      <c r="J34" s="11" t="s">
        <v>52</v>
      </c>
      <c r="K34" s="25" t="s">
        <v>188</v>
      </c>
      <c r="L34" s="23" t="s">
        <v>189</v>
      </c>
      <c r="M34" s="11" t="s">
        <v>42</v>
      </c>
      <c r="N34" s="32" t="s">
        <v>87</v>
      </c>
      <c r="O34" s="8" t="s">
        <v>190</v>
      </c>
      <c r="P34" s="8"/>
      <c r="Q34" s="22"/>
      <c r="R34" s="8"/>
      <c r="S34" s="8"/>
      <c r="T34" s="18"/>
      <c r="U34" s="18"/>
      <c r="V34" s="8"/>
      <c r="W34" s="8"/>
      <c r="X34" s="13"/>
      <c r="Y34" s="20" t="s">
        <v>45</v>
      </c>
      <c r="Z34" s="21" t="str">
        <f t="shared" si="1"/>
        <v>{
    "id": "M3-NyO-2a-A-1-BR",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4" s="44" t="s">
        <v>191</v>
      </c>
      <c r="AB34" s="22" t="str">
        <f t="shared" si="2"/>
        <v>M3-NyO-2a-A-1</v>
      </c>
      <c r="AC34" s="22" t="str">
        <f t="shared" si="3"/>
        <v>M3-NyO-2a-A-1-BR</v>
      </c>
      <c r="AD34" s="20" t="s">
        <v>47</v>
      </c>
      <c r="AE34" s="9"/>
      <c r="AF34" s="43"/>
      <c r="AG34" s="9" t="s">
        <v>49</v>
      </c>
    </row>
    <row r="35" ht="112.5" customHeight="1">
      <c r="A35" s="41" t="s">
        <v>179</v>
      </c>
      <c r="B35" s="8" t="s">
        <v>180</v>
      </c>
      <c r="C35" s="9" t="s">
        <v>68</v>
      </c>
      <c r="D35" s="10" t="s">
        <v>36</v>
      </c>
      <c r="E35" s="20"/>
      <c r="F35" s="13" t="s">
        <v>192</v>
      </c>
      <c r="G35" s="13"/>
      <c r="H35" s="8"/>
      <c r="I35" s="11" t="s">
        <v>38</v>
      </c>
      <c r="J35" s="11" t="s">
        <v>52</v>
      </c>
      <c r="K35" s="25" t="s">
        <v>193</v>
      </c>
      <c r="L35" s="23" t="s">
        <v>194</v>
      </c>
      <c r="M35" s="11" t="s">
        <v>42</v>
      </c>
      <c r="N35" s="32" t="s">
        <v>87</v>
      </c>
      <c r="O35" s="8" t="s">
        <v>190</v>
      </c>
      <c r="P35" s="8"/>
      <c r="Q35" s="22"/>
      <c r="R35" s="8"/>
      <c r="S35" s="8"/>
      <c r="T35" s="18"/>
      <c r="U35" s="18"/>
      <c r="V35" s="8"/>
      <c r="W35" s="8"/>
      <c r="X35" s="13"/>
      <c r="Y35" s="20" t="s">
        <v>45</v>
      </c>
      <c r="Z35" s="21" t="str">
        <f t="shared" si="1"/>
        <v>{
    "id": "M3-NyO-2a-A-2-BR",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5" s="44" t="s">
        <v>195</v>
      </c>
      <c r="AB35" s="22" t="str">
        <f t="shared" si="2"/>
        <v>M3-NyO-2a-A-2</v>
      </c>
      <c r="AC35" s="22" t="str">
        <f t="shared" si="3"/>
        <v>M3-NyO-2a-A-2-BR</v>
      </c>
      <c r="AD35" s="20" t="s">
        <v>47</v>
      </c>
      <c r="AE35" s="9"/>
      <c r="AF35" s="43"/>
      <c r="AG35" s="9" t="s">
        <v>49</v>
      </c>
    </row>
    <row r="36" ht="112.5" customHeight="1">
      <c r="A36" s="9" t="s">
        <v>179</v>
      </c>
      <c r="B36" s="8" t="s">
        <v>180</v>
      </c>
      <c r="C36" s="9" t="s">
        <v>68</v>
      </c>
      <c r="D36" s="10" t="s">
        <v>36</v>
      </c>
      <c r="E36" s="20"/>
      <c r="F36" s="13" t="s">
        <v>196</v>
      </c>
      <c r="G36" s="13"/>
      <c r="H36" s="8"/>
      <c r="I36" s="11" t="s">
        <v>38</v>
      </c>
      <c r="J36" s="11" t="s">
        <v>52</v>
      </c>
      <c r="K36" s="25" t="s">
        <v>197</v>
      </c>
      <c r="L36" s="23" t="s">
        <v>198</v>
      </c>
      <c r="M36" s="11" t="s">
        <v>42</v>
      </c>
      <c r="N36" s="32" t="s">
        <v>87</v>
      </c>
      <c r="O36" s="8" t="s">
        <v>190</v>
      </c>
      <c r="P36" s="8"/>
      <c r="Q36" s="22"/>
      <c r="R36" s="8"/>
      <c r="S36" s="8"/>
      <c r="T36" s="18"/>
      <c r="U36" s="18"/>
      <c r="V36" s="8"/>
      <c r="W36" s="8"/>
      <c r="X36" s="13"/>
      <c r="Y36" s="20" t="s">
        <v>45</v>
      </c>
      <c r="Z36" s="21" t="str">
        <f t="shared" si="1"/>
        <v>{
    "id": "M3-NyO-2a-A-3-BR",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6" s="44" t="s">
        <v>199</v>
      </c>
      <c r="AB36" s="22" t="str">
        <f t="shared" si="2"/>
        <v>M3-NyO-2a-A-3</v>
      </c>
      <c r="AC36" s="22" t="str">
        <f t="shared" si="3"/>
        <v>M3-NyO-2a-A-3-BR</v>
      </c>
      <c r="AD36" s="20" t="s">
        <v>47</v>
      </c>
      <c r="AE36" s="9"/>
      <c r="AF36" s="43"/>
      <c r="AG36" s="9" t="s">
        <v>49</v>
      </c>
    </row>
    <row r="37" ht="112.5" customHeight="1">
      <c r="A37" s="9" t="s">
        <v>179</v>
      </c>
      <c r="B37" s="8" t="s">
        <v>180</v>
      </c>
      <c r="C37" s="9" t="s">
        <v>68</v>
      </c>
      <c r="D37" s="10" t="s">
        <v>36</v>
      </c>
      <c r="E37" s="11"/>
      <c r="F37" s="13" t="s">
        <v>200</v>
      </c>
      <c r="G37" s="12"/>
      <c r="H37" s="8"/>
      <c r="I37" s="11" t="s">
        <v>38</v>
      </c>
      <c r="J37" s="11" t="s">
        <v>52</v>
      </c>
      <c r="K37" s="25" t="s">
        <v>201</v>
      </c>
      <c r="L37" s="23" t="s">
        <v>202</v>
      </c>
      <c r="M37" s="11" t="s">
        <v>42</v>
      </c>
      <c r="N37" s="32" t="s">
        <v>87</v>
      </c>
      <c r="O37" s="8" t="s">
        <v>190</v>
      </c>
      <c r="P37" s="8"/>
      <c r="Q37" s="22"/>
      <c r="R37" s="8"/>
      <c r="S37" s="8"/>
      <c r="T37" s="18"/>
      <c r="U37" s="18"/>
      <c r="V37" s="8"/>
      <c r="W37" s="8"/>
      <c r="X37" s="13"/>
      <c r="Y37" s="20" t="s">
        <v>45</v>
      </c>
      <c r="Z37" s="21" t="str">
        <f t="shared" si="1"/>
        <v>{
    "id": "M3-NyO-2a-A-4-BR",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7" s="44" t="s">
        <v>203</v>
      </c>
      <c r="AB37" s="22" t="str">
        <f t="shared" si="2"/>
        <v>M3-NyO-2a-A-4</v>
      </c>
      <c r="AC37" s="22" t="str">
        <f t="shared" si="3"/>
        <v>M3-NyO-2a-A-4-BR</v>
      </c>
      <c r="AD37" s="20" t="s">
        <v>47</v>
      </c>
      <c r="AE37" s="24"/>
      <c r="AF37" s="43"/>
      <c r="AG37" s="9" t="s">
        <v>49</v>
      </c>
    </row>
    <row r="38" ht="112.5" customHeight="1">
      <c r="A38" s="9" t="s">
        <v>179</v>
      </c>
      <c r="B38" s="8" t="s">
        <v>180</v>
      </c>
      <c r="C38" s="9" t="s">
        <v>68</v>
      </c>
      <c r="D38" s="10" t="s">
        <v>36</v>
      </c>
      <c r="E38" s="11"/>
      <c r="F38" s="13" t="s">
        <v>204</v>
      </c>
      <c r="G38" s="13"/>
      <c r="H38" s="8"/>
      <c r="I38" s="11" t="s">
        <v>38</v>
      </c>
      <c r="J38" s="11" t="s">
        <v>52</v>
      </c>
      <c r="K38" s="25" t="s">
        <v>205</v>
      </c>
      <c r="L38" s="23" t="s">
        <v>206</v>
      </c>
      <c r="M38" s="11" t="s">
        <v>42</v>
      </c>
      <c r="N38" s="32" t="s">
        <v>87</v>
      </c>
      <c r="O38" s="8" t="s">
        <v>190</v>
      </c>
      <c r="P38" s="8"/>
      <c r="Q38" s="22"/>
      <c r="R38" s="8"/>
      <c r="S38" s="8"/>
      <c r="T38" s="18"/>
      <c r="U38" s="18"/>
      <c r="V38" s="8"/>
      <c r="W38" s="8"/>
      <c r="X38" s="13"/>
      <c r="Y38" s="20" t="s">
        <v>45</v>
      </c>
      <c r="Z38" s="21" t="str">
        <f t="shared" si="1"/>
        <v>{
    "id": "M3-NyO-2a-A-5-BR",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8" s="44" t="s">
        <v>207</v>
      </c>
      <c r="AB38" s="22" t="str">
        <f t="shared" si="2"/>
        <v>M3-NyO-2a-A-5</v>
      </c>
      <c r="AC38" s="22" t="str">
        <f t="shared" si="3"/>
        <v>M3-NyO-2a-A-5-BR</v>
      </c>
      <c r="AD38" s="20" t="s">
        <v>47</v>
      </c>
      <c r="AE38" s="24"/>
      <c r="AF38" s="43"/>
      <c r="AG38" s="9" t="s">
        <v>49</v>
      </c>
    </row>
    <row r="39" ht="112.5" customHeight="1">
      <c r="A39" s="9" t="s">
        <v>208</v>
      </c>
      <c r="B39" s="8" t="s">
        <v>209</v>
      </c>
      <c r="C39" s="9" t="s">
        <v>35</v>
      </c>
      <c r="D39" s="9" t="s">
        <v>36</v>
      </c>
      <c r="E39" s="11"/>
      <c r="F39" s="45" t="s">
        <v>210</v>
      </c>
      <c r="G39" s="45"/>
      <c r="H39" s="8"/>
      <c r="I39" s="14" t="s">
        <v>38</v>
      </c>
      <c r="J39" s="14" t="s">
        <v>39</v>
      </c>
      <c r="K39" s="46" t="s">
        <v>211</v>
      </c>
      <c r="L39" s="45" t="s">
        <v>212</v>
      </c>
      <c r="M39" s="14" t="s">
        <v>42</v>
      </c>
      <c r="N39" s="8" t="s">
        <v>213</v>
      </c>
      <c r="O39" s="27" t="s">
        <v>214</v>
      </c>
      <c r="P39" s="18"/>
      <c r="Q39" s="22"/>
      <c r="R39" s="18"/>
      <c r="S39" s="18"/>
      <c r="T39" s="18"/>
      <c r="U39" s="18"/>
      <c r="V39" s="18"/>
      <c r="W39" s="18"/>
      <c r="X39" s="22"/>
      <c r="Y39" s="20" t="s">
        <v>45</v>
      </c>
      <c r="Z39" s="21" t="str">
        <f t="shared" si="1"/>
        <v>{
 "id": "M3-NyO-2b-I-1-BR",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v>
      </c>
      <c r="AA39" s="42" t="s">
        <v>215</v>
      </c>
      <c r="AB39" s="22" t="str">
        <f t="shared" si="2"/>
        <v>M3-NyO-2b-I-1</v>
      </c>
      <c r="AC39" s="22" t="str">
        <f t="shared" si="3"/>
        <v>M3-NyO-2b-I-1-BR</v>
      </c>
      <c r="AD39" s="20" t="s">
        <v>47</v>
      </c>
      <c r="AE39" s="24"/>
      <c r="AF39" s="43"/>
      <c r="AG39" s="9" t="s">
        <v>49</v>
      </c>
    </row>
    <row r="40" ht="112.5" customHeight="1">
      <c r="A40" s="9" t="s">
        <v>208</v>
      </c>
      <c r="B40" s="8" t="s">
        <v>209</v>
      </c>
      <c r="C40" s="9" t="s">
        <v>50</v>
      </c>
      <c r="D40" s="9" t="s">
        <v>36</v>
      </c>
      <c r="E40" s="11"/>
      <c r="F40" s="12" t="s">
        <v>216</v>
      </c>
      <c r="G40" s="12"/>
      <c r="H40" s="8"/>
      <c r="I40" s="11" t="s">
        <v>38</v>
      </c>
      <c r="J40" s="11" t="s">
        <v>92</v>
      </c>
      <c r="K40" s="12" t="s">
        <v>217</v>
      </c>
      <c r="L40" s="12" t="s">
        <v>218</v>
      </c>
      <c r="M40" s="11" t="s">
        <v>42</v>
      </c>
      <c r="N40" s="8" t="s">
        <v>213</v>
      </c>
      <c r="O40" s="27" t="s">
        <v>219</v>
      </c>
      <c r="P40" s="18"/>
      <c r="Q40" s="22"/>
      <c r="R40" s="8"/>
      <c r="S40" s="8"/>
      <c r="T40" s="18"/>
      <c r="U40" s="18"/>
      <c r="V40" s="8"/>
      <c r="W40" s="8"/>
      <c r="X40" s="22"/>
      <c r="Y40" s="20" t="s">
        <v>45</v>
      </c>
      <c r="Z40" s="21" t="str">
        <f t="shared" si="1"/>
        <v>{
    "id": "M3-NyO-2b-E-1-BR",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AA40" s="47" t="s">
        <v>220</v>
      </c>
      <c r="AB40" s="22" t="str">
        <f t="shared" si="2"/>
        <v>M3-NyO-2b-E-1</v>
      </c>
      <c r="AC40" s="22" t="str">
        <f t="shared" si="3"/>
        <v>M3-NyO-2b-E-1-BR</v>
      </c>
      <c r="AD40" s="20" t="s">
        <v>47</v>
      </c>
      <c r="AE40" s="24"/>
      <c r="AF40" s="43"/>
      <c r="AG40" s="9" t="s">
        <v>49</v>
      </c>
    </row>
    <row r="41" ht="112.5" customHeight="1">
      <c r="A41" s="9" t="s">
        <v>208</v>
      </c>
      <c r="B41" s="8" t="s">
        <v>209</v>
      </c>
      <c r="C41" s="9" t="s">
        <v>68</v>
      </c>
      <c r="D41" s="9" t="s">
        <v>36</v>
      </c>
      <c r="E41" s="11"/>
      <c r="F41" s="12" t="s">
        <v>221</v>
      </c>
      <c r="G41" s="12"/>
      <c r="H41" s="8"/>
      <c r="I41" s="11" t="s">
        <v>38</v>
      </c>
      <c r="J41" s="11" t="s">
        <v>92</v>
      </c>
      <c r="K41" s="12" t="s">
        <v>222</v>
      </c>
      <c r="L41" s="13" t="s">
        <v>94</v>
      </c>
      <c r="M41" s="11" t="s">
        <v>42</v>
      </c>
      <c r="N41" s="8" t="s">
        <v>213</v>
      </c>
      <c r="O41" s="27" t="s">
        <v>219</v>
      </c>
      <c r="P41" s="18"/>
      <c r="Q41" s="22"/>
      <c r="R41" s="8"/>
      <c r="S41" s="8"/>
      <c r="T41" s="18"/>
      <c r="U41" s="8"/>
      <c r="V41" s="8"/>
      <c r="W41" s="8"/>
      <c r="X41" s="22"/>
      <c r="Y41" s="20" t="s">
        <v>45</v>
      </c>
      <c r="Z41" s="21" t="str">
        <f t="shared" si="1"/>
        <v>{
    "id": "M3-NyO-2b-A-1-BR",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AA41" s="47" t="s">
        <v>223</v>
      </c>
      <c r="AB41" s="22" t="str">
        <f t="shared" si="2"/>
        <v>M3-NyO-2b-A-1</v>
      </c>
      <c r="AC41" s="22" t="str">
        <f t="shared" si="3"/>
        <v>M3-NyO-2b-A-1-BR</v>
      </c>
      <c r="AD41" s="20" t="s">
        <v>47</v>
      </c>
      <c r="AE41" s="24"/>
      <c r="AF41" s="43"/>
      <c r="AG41" s="9" t="s">
        <v>49</v>
      </c>
    </row>
    <row r="42" ht="112.5" customHeight="1">
      <c r="A42" s="9" t="s">
        <v>208</v>
      </c>
      <c r="B42" s="8" t="s">
        <v>209</v>
      </c>
      <c r="C42" s="9" t="s">
        <v>68</v>
      </c>
      <c r="D42" s="9" t="s">
        <v>36</v>
      </c>
      <c r="E42" s="11"/>
      <c r="F42" s="12" t="s">
        <v>224</v>
      </c>
      <c r="G42" s="12"/>
      <c r="H42" s="8"/>
      <c r="I42" s="11" t="s">
        <v>38</v>
      </c>
      <c r="J42" s="11" t="s">
        <v>92</v>
      </c>
      <c r="K42" s="12" t="s">
        <v>225</v>
      </c>
      <c r="L42" s="13" t="s">
        <v>94</v>
      </c>
      <c r="M42" s="11" t="s">
        <v>42</v>
      </c>
      <c r="N42" s="8" t="s">
        <v>213</v>
      </c>
      <c r="O42" s="27" t="s">
        <v>219</v>
      </c>
      <c r="P42" s="8"/>
      <c r="Q42" s="22"/>
      <c r="R42" s="8"/>
      <c r="S42" s="8"/>
      <c r="T42" s="18"/>
      <c r="U42" s="8"/>
      <c r="V42" s="8"/>
      <c r="W42" s="8"/>
      <c r="X42" s="22"/>
      <c r="Y42" s="20" t="s">
        <v>45</v>
      </c>
      <c r="Z42" s="21" t="str">
        <f t="shared" si="1"/>
        <v>{
    "id": "M3-NyO-2b-A-2-BR",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v>
      </c>
      <c r="AA42" s="47" t="s">
        <v>226</v>
      </c>
      <c r="AB42" s="22" t="str">
        <f t="shared" si="2"/>
        <v>M3-NyO-2b-A-2</v>
      </c>
      <c r="AC42" s="22" t="str">
        <f t="shared" si="3"/>
        <v>M3-NyO-2b-A-2-BR</v>
      </c>
      <c r="AD42" s="20" t="s">
        <v>47</v>
      </c>
      <c r="AE42" s="24"/>
      <c r="AF42" s="43"/>
      <c r="AG42" s="9" t="s">
        <v>49</v>
      </c>
    </row>
    <row r="43" ht="112.5" customHeight="1">
      <c r="A43" s="9" t="s">
        <v>208</v>
      </c>
      <c r="B43" s="8" t="s">
        <v>209</v>
      </c>
      <c r="C43" s="9" t="s">
        <v>68</v>
      </c>
      <c r="D43" s="9" t="s">
        <v>36</v>
      </c>
      <c r="E43" s="11"/>
      <c r="F43" s="12" t="s">
        <v>227</v>
      </c>
      <c r="G43" s="12"/>
      <c r="H43" s="13"/>
      <c r="I43" s="11" t="s">
        <v>38</v>
      </c>
      <c r="J43" s="11" t="s">
        <v>92</v>
      </c>
      <c r="K43" s="12" t="s">
        <v>228</v>
      </c>
      <c r="L43" s="13" t="s">
        <v>94</v>
      </c>
      <c r="M43" s="11" t="s">
        <v>42</v>
      </c>
      <c r="N43" s="8" t="s">
        <v>213</v>
      </c>
      <c r="O43" s="27" t="s">
        <v>219</v>
      </c>
      <c r="P43" s="8"/>
      <c r="Q43" s="22"/>
      <c r="R43" s="8"/>
      <c r="S43" s="8"/>
      <c r="T43" s="18"/>
      <c r="U43" s="8"/>
      <c r="V43" s="8"/>
      <c r="W43" s="8"/>
      <c r="X43" s="22"/>
      <c r="Y43" s="20" t="s">
        <v>45</v>
      </c>
      <c r="Z43" s="21" t="str">
        <f t="shared" si="1"/>
        <v>{
    "id": "M3-NyO-2b-A-3-BR",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v>
      </c>
      <c r="AA43" s="47" t="s">
        <v>229</v>
      </c>
      <c r="AB43" s="22" t="str">
        <f t="shared" si="2"/>
        <v>M3-NyO-2b-A-3</v>
      </c>
      <c r="AC43" s="22" t="str">
        <f t="shared" si="3"/>
        <v>M3-NyO-2b-A-3-BR</v>
      </c>
      <c r="AD43" s="20" t="s">
        <v>47</v>
      </c>
      <c r="AE43" s="24"/>
      <c r="AF43" s="43"/>
      <c r="AG43" s="9" t="s">
        <v>49</v>
      </c>
    </row>
    <row r="44" ht="112.5" customHeight="1">
      <c r="A44" s="9" t="s">
        <v>208</v>
      </c>
      <c r="B44" s="8" t="s">
        <v>209</v>
      </c>
      <c r="C44" s="9" t="s">
        <v>68</v>
      </c>
      <c r="D44" s="9" t="s">
        <v>36</v>
      </c>
      <c r="E44" s="11"/>
      <c r="F44" s="13" t="s">
        <v>230</v>
      </c>
      <c r="G44" s="13"/>
      <c r="H44" s="8"/>
      <c r="I44" s="11" t="s">
        <v>38</v>
      </c>
      <c r="J44" s="11" t="s">
        <v>92</v>
      </c>
      <c r="K44" s="12" t="s">
        <v>231</v>
      </c>
      <c r="L44" s="13" t="s">
        <v>94</v>
      </c>
      <c r="M44" s="11" t="s">
        <v>42</v>
      </c>
      <c r="N44" s="8" t="s">
        <v>213</v>
      </c>
      <c r="O44" s="27" t="s">
        <v>219</v>
      </c>
      <c r="P44" s="8"/>
      <c r="Q44" s="22"/>
      <c r="R44" s="8"/>
      <c r="S44" s="8"/>
      <c r="T44" s="8"/>
      <c r="U44" s="8"/>
      <c r="V44" s="8"/>
      <c r="W44" s="8"/>
      <c r="X44" s="22"/>
      <c r="Y44" s="20" t="s">
        <v>45</v>
      </c>
      <c r="Z44" s="21" t="str">
        <f t="shared" si="1"/>
        <v>{
    "id": "M3-NyO-2b-A-4-BR",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v>
      </c>
      <c r="AA44" s="47" t="s">
        <v>232</v>
      </c>
      <c r="AB44" s="22" t="str">
        <f t="shared" si="2"/>
        <v>M3-NyO-2b-A-4</v>
      </c>
      <c r="AC44" s="22" t="str">
        <f t="shared" si="3"/>
        <v>M3-NyO-2b-A-4-BR</v>
      </c>
      <c r="AD44" s="20" t="s">
        <v>47</v>
      </c>
      <c r="AE44" s="24"/>
      <c r="AF44" s="43"/>
      <c r="AG44" s="9" t="s">
        <v>49</v>
      </c>
    </row>
    <row r="45" ht="112.5" customHeight="1">
      <c r="A45" s="9" t="s">
        <v>208</v>
      </c>
      <c r="B45" s="8" t="s">
        <v>209</v>
      </c>
      <c r="C45" s="9" t="s">
        <v>68</v>
      </c>
      <c r="D45" s="9" t="s">
        <v>36</v>
      </c>
      <c r="E45" s="11"/>
      <c r="F45" s="13" t="s">
        <v>233</v>
      </c>
      <c r="G45" s="13"/>
      <c r="H45" s="8"/>
      <c r="I45" s="11" t="s">
        <v>38</v>
      </c>
      <c r="J45" s="11" t="s">
        <v>92</v>
      </c>
      <c r="K45" s="12" t="s">
        <v>234</v>
      </c>
      <c r="L45" s="13" t="s">
        <v>94</v>
      </c>
      <c r="M45" s="11" t="s">
        <v>42</v>
      </c>
      <c r="N45" s="8" t="s">
        <v>213</v>
      </c>
      <c r="O45" s="27" t="s">
        <v>219</v>
      </c>
      <c r="P45" s="8"/>
      <c r="Q45" s="22"/>
      <c r="R45" s="8"/>
      <c r="S45" s="8"/>
      <c r="T45" s="8"/>
      <c r="U45" s="8"/>
      <c r="V45" s="8"/>
      <c r="W45" s="8"/>
      <c r="X45" s="22"/>
      <c r="Y45" s="20" t="s">
        <v>45</v>
      </c>
      <c r="Z45" s="21" t="str">
        <f t="shared" si="1"/>
        <v>{
    "id": "M3-NyO-2b-A-5-BR",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v>
      </c>
      <c r="AA45" s="47" t="s">
        <v>235</v>
      </c>
      <c r="AB45" s="22" t="str">
        <f t="shared" si="2"/>
        <v>M3-NyO-2b-A-5</v>
      </c>
      <c r="AC45" s="22" t="str">
        <f t="shared" si="3"/>
        <v>M3-NyO-2b-A-5-BR</v>
      </c>
      <c r="AD45" s="20" t="s">
        <v>47</v>
      </c>
      <c r="AE45" s="24"/>
      <c r="AF45" s="43"/>
      <c r="AG45" s="9" t="s">
        <v>49</v>
      </c>
    </row>
    <row r="46" ht="112.5" customHeight="1">
      <c r="A46" s="9" t="s">
        <v>236</v>
      </c>
      <c r="B46" s="8" t="s">
        <v>237</v>
      </c>
      <c r="C46" s="9" t="s">
        <v>35</v>
      </c>
      <c r="D46" s="48" t="s">
        <v>36</v>
      </c>
      <c r="E46" s="11"/>
      <c r="F46" s="25" t="s">
        <v>238</v>
      </c>
      <c r="G46" s="25"/>
      <c r="H46" s="25"/>
      <c r="I46" s="24" t="s">
        <v>38</v>
      </c>
      <c r="J46" s="24" t="s">
        <v>111</v>
      </c>
      <c r="K46" s="23" t="s">
        <v>239</v>
      </c>
      <c r="L46" s="25" t="s">
        <v>240</v>
      </c>
      <c r="M46" s="14" t="s">
        <v>42</v>
      </c>
      <c r="N46" s="32" t="s">
        <v>241</v>
      </c>
      <c r="O46" s="15" t="s">
        <v>242</v>
      </c>
      <c r="P46" s="8"/>
      <c r="Q46" s="22"/>
      <c r="R46" s="18"/>
      <c r="S46" s="18"/>
      <c r="T46" s="18"/>
      <c r="U46" s="18"/>
      <c r="V46" s="18"/>
      <c r="W46" s="18"/>
      <c r="X46" s="22"/>
      <c r="Y46" s="20" t="s">
        <v>45</v>
      </c>
      <c r="Z46" s="21" t="str">
        <f t="shared" si="1"/>
        <v>{"id":"M3-NyO-3a-I-1-BR","stimulus":"&lt;p&gt;Indique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v>
      </c>
      <c r="AA46" s="28" t="s">
        <v>243</v>
      </c>
      <c r="AB46" s="22" t="str">
        <f t="shared" si="2"/>
        <v>M3-NyO-3a-I-1</v>
      </c>
      <c r="AC46" s="22" t="str">
        <f t="shared" si="3"/>
        <v>M3-NyO-3a-I-1-BR</v>
      </c>
      <c r="AD46" s="20" t="s">
        <v>47</v>
      </c>
      <c r="AE46" s="10"/>
      <c r="AF46" s="9" t="s">
        <v>48</v>
      </c>
      <c r="AG46" s="9" t="s">
        <v>49</v>
      </c>
    </row>
    <row r="47" ht="112.5" customHeight="1">
      <c r="A47" s="9" t="s">
        <v>236</v>
      </c>
      <c r="B47" s="8" t="s">
        <v>237</v>
      </c>
      <c r="C47" s="9" t="s">
        <v>50</v>
      </c>
      <c r="D47" s="10" t="s">
        <v>36</v>
      </c>
      <c r="E47" s="11"/>
      <c r="F47" s="25" t="s">
        <v>244</v>
      </c>
      <c r="G47" s="25"/>
      <c r="H47" s="25"/>
      <c r="I47" s="24" t="s">
        <v>38</v>
      </c>
      <c r="J47" s="24" t="s">
        <v>156</v>
      </c>
      <c r="K47" s="25" t="s">
        <v>245</v>
      </c>
      <c r="L47" s="34" t="s">
        <v>246</v>
      </c>
      <c r="M47" s="14" t="s">
        <v>42</v>
      </c>
      <c r="N47" s="15" t="s">
        <v>247</v>
      </c>
      <c r="O47" s="15" t="s">
        <v>248</v>
      </c>
      <c r="P47" s="8"/>
      <c r="Q47" s="22"/>
      <c r="R47" s="18"/>
      <c r="S47" s="18"/>
      <c r="T47" s="18"/>
      <c r="U47" s="18"/>
      <c r="V47" s="18"/>
      <c r="W47" s="18"/>
      <c r="X47" s="22"/>
      <c r="Y47" s="20" t="s">
        <v>45</v>
      </c>
      <c r="Z47" s="21" t="str">
        <f t="shared" si="1"/>
        <v>{"id":"M3-NyO-3a-E-1-BR","stimulus":"&lt;p&gt;Preencha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AA47" s="21" t="s">
        <v>249</v>
      </c>
      <c r="AB47" s="22" t="str">
        <f t="shared" si="2"/>
        <v>M3-NyO-3a-E-1</v>
      </c>
      <c r="AC47" s="22" t="str">
        <f t="shared" si="3"/>
        <v>M3-NyO-3a-E-1-BR</v>
      </c>
      <c r="AD47" s="20" t="s">
        <v>47</v>
      </c>
      <c r="AE47" s="10"/>
      <c r="AF47" s="9" t="s">
        <v>48</v>
      </c>
      <c r="AG47" s="9" t="s">
        <v>49</v>
      </c>
    </row>
    <row r="48" ht="112.5" customHeight="1">
      <c r="A48" s="9" t="s">
        <v>236</v>
      </c>
      <c r="B48" s="8" t="s">
        <v>237</v>
      </c>
      <c r="C48" s="9" t="s">
        <v>68</v>
      </c>
      <c r="D48" s="10" t="s">
        <v>36</v>
      </c>
      <c r="E48" s="20"/>
      <c r="F48" s="35" t="s">
        <v>250</v>
      </c>
      <c r="G48" s="35"/>
      <c r="H48" s="49" t="s">
        <v>251</v>
      </c>
      <c r="I48" s="26" t="s">
        <v>38</v>
      </c>
      <c r="J48" s="26" t="s">
        <v>156</v>
      </c>
      <c r="K48" s="34" t="s">
        <v>252</v>
      </c>
      <c r="L48" s="35" t="s">
        <v>253</v>
      </c>
      <c r="M48" s="14" t="s">
        <v>42</v>
      </c>
      <c r="N48" s="15" t="s">
        <v>247</v>
      </c>
      <c r="O48" s="15" t="s">
        <v>248</v>
      </c>
      <c r="P48" s="8"/>
      <c r="Q48" s="22"/>
      <c r="R48" s="18"/>
      <c r="S48" s="18"/>
      <c r="T48" s="18"/>
      <c r="U48" s="18"/>
      <c r="V48" s="18"/>
      <c r="W48" s="18"/>
      <c r="X48" s="22"/>
      <c r="Y48" s="20" t="s">
        <v>45</v>
      </c>
      <c r="Z48" s="21" t="str">
        <f t="shared" si="1"/>
        <v>{"id":"M3-NyO-3a-A-1-BR","stimulus":"&lt;p&gt;Em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48" s="21" t="s">
        <v>254</v>
      </c>
      <c r="AB48" s="22" t="str">
        <f t="shared" si="2"/>
        <v>M3-NyO-3a-A-1</v>
      </c>
      <c r="AC48" s="22" t="str">
        <f t="shared" si="3"/>
        <v>M3-NyO-3a-A-1-BR</v>
      </c>
      <c r="AD48" s="20" t="s">
        <v>47</v>
      </c>
      <c r="AE48" s="10"/>
      <c r="AF48" s="9" t="s">
        <v>48</v>
      </c>
      <c r="AG48" s="9" t="s">
        <v>49</v>
      </c>
    </row>
    <row r="49" ht="112.5" customHeight="1">
      <c r="A49" s="9" t="s">
        <v>236</v>
      </c>
      <c r="B49" s="8" t="s">
        <v>237</v>
      </c>
      <c r="C49" s="9" t="s">
        <v>68</v>
      </c>
      <c r="D49" s="10" t="s">
        <v>36</v>
      </c>
      <c r="E49" s="11"/>
      <c r="F49" s="35" t="s">
        <v>255</v>
      </c>
      <c r="G49" s="35"/>
      <c r="H49" s="49" t="s">
        <v>251</v>
      </c>
      <c r="I49" s="26" t="s">
        <v>38</v>
      </c>
      <c r="J49" s="26" t="s">
        <v>156</v>
      </c>
      <c r="K49" s="34" t="s">
        <v>252</v>
      </c>
      <c r="L49" s="35" t="s">
        <v>256</v>
      </c>
      <c r="M49" s="14" t="s">
        <v>42</v>
      </c>
      <c r="N49" s="15" t="s">
        <v>247</v>
      </c>
      <c r="O49" s="15" t="s">
        <v>248</v>
      </c>
      <c r="P49" s="8"/>
      <c r="Q49" s="22"/>
      <c r="R49" s="18"/>
      <c r="S49" s="18"/>
      <c r="T49" s="18"/>
      <c r="U49" s="18"/>
      <c r="V49" s="18"/>
      <c r="W49" s="18"/>
      <c r="X49" s="22"/>
      <c r="Y49" s="20" t="s">
        <v>45</v>
      </c>
      <c r="Z49" s="21" t="str">
        <f t="shared" si="1"/>
        <v>{"id":"M3-NyO-3a-A-2-BR","stimulus":"&lt;p&gt;Nas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AA49" s="21" t="s">
        <v>257</v>
      </c>
      <c r="AB49" s="22" t="str">
        <f t="shared" si="2"/>
        <v>M3-NyO-3a-A-2</v>
      </c>
      <c r="AC49" s="22" t="str">
        <f t="shared" si="3"/>
        <v>M3-NyO-3a-A-2-BR</v>
      </c>
      <c r="AD49" s="20" t="s">
        <v>47</v>
      </c>
      <c r="AE49" s="10"/>
      <c r="AF49" s="9" t="s">
        <v>48</v>
      </c>
      <c r="AG49" s="9" t="s">
        <v>49</v>
      </c>
    </row>
    <row r="50" ht="112.5" customHeight="1">
      <c r="A50" s="9" t="s">
        <v>236</v>
      </c>
      <c r="B50" s="8" t="s">
        <v>237</v>
      </c>
      <c r="C50" s="9" t="s">
        <v>68</v>
      </c>
      <c r="D50" s="10" t="s">
        <v>36</v>
      </c>
      <c r="E50" s="11"/>
      <c r="F50" s="35" t="s">
        <v>258</v>
      </c>
      <c r="G50" s="35"/>
      <c r="H50" s="49" t="s">
        <v>251</v>
      </c>
      <c r="I50" s="26" t="s">
        <v>38</v>
      </c>
      <c r="J50" s="26" t="s">
        <v>156</v>
      </c>
      <c r="K50" s="34" t="s">
        <v>252</v>
      </c>
      <c r="L50" s="35" t="s">
        <v>253</v>
      </c>
      <c r="M50" s="14" t="s">
        <v>42</v>
      </c>
      <c r="N50" s="15" t="s">
        <v>247</v>
      </c>
      <c r="O50" s="15" t="s">
        <v>248</v>
      </c>
      <c r="P50" s="8"/>
      <c r="Q50" s="22"/>
      <c r="R50" s="18"/>
      <c r="S50" s="18"/>
      <c r="T50" s="18"/>
      <c r="U50" s="18"/>
      <c r="V50" s="18"/>
      <c r="W50" s="18"/>
      <c r="X50" s="22"/>
      <c r="Y50" s="20" t="s">
        <v>45</v>
      </c>
      <c r="Z50" s="21" t="str">
        <f t="shared" si="1"/>
        <v>{"id":"M3-NyO-3a-A-3-BR","stimulus":"&lt;p&gt;Nícolas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50" s="21" t="s">
        <v>259</v>
      </c>
      <c r="AB50" s="22" t="str">
        <f t="shared" si="2"/>
        <v>M3-NyO-3a-A-3</v>
      </c>
      <c r="AC50" s="22" t="str">
        <f t="shared" si="3"/>
        <v>M3-NyO-3a-A-3-BR</v>
      </c>
      <c r="AD50" s="20" t="s">
        <v>47</v>
      </c>
      <c r="AE50" s="10"/>
      <c r="AF50" s="9" t="s">
        <v>48</v>
      </c>
      <c r="AG50" s="9" t="s">
        <v>49</v>
      </c>
    </row>
    <row r="51" ht="112.5" customHeight="1">
      <c r="A51" s="24" t="s">
        <v>260</v>
      </c>
      <c r="B51" s="25" t="s">
        <v>261</v>
      </c>
      <c r="C51" s="37" t="s">
        <v>35</v>
      </c>
      <c r="D51" s="10" t="s">
        <v>36</v>
      </c>
      <c r="E51" s="11"/>
      <c r="F51" s="34" t="s">
        <v>262</v>
      </c>
      <c r="G51" s="50"/>
      <c r="H51" s="50" t="s">
        <v>263</v>
      </c>
      <c r="J51" s="51"/>
      <c r="K51" s="34" t="s">
        <v>264</v>
      </c>
      <c r="L51" s="34" t="s">
        <v>265</v>
      </c>
      <c r="M51" s="50" t="s">
        <v>42</v>
      </c>
      <c r="N51" s="34" t="s">
        <v>266</v>
      </c>
      <c r="O51" s="34" t="s">
        <v>266</v>
      </c>
      <c r="P51" s="8"/>
      <c r="Q51" s="22"/>
      <c r="R51" s="18"/>
      <c r="S51" s="18"/>
      <c r="T51" s="18"/>
      <c r="U51" s="18"/>
      <c r="V51" s="18"/>
      <c r="W51" s="18"/>
      <c r="X51" s="22"/>
      <c r="Y51" s="20" t="s">
        <v>45</v>
      </c>
      <c r="Z51" s="21" t="str">
        <f t="shared" si="1"/>
        <v>{
    "id": "M3-NyO-3b-I-1-BR",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v>
      </c>
      <c r="AA51" s="28" t="s">
        <v>267</v>
      </c>
      <c r="AB51" s="22" t="str">
        <f t="shared" si="2"/>
        <v>M3-NyO-3b-I-1</v>
      </c>
      <c r="AC51" s="22" t="str">
        <f t="shared" si="3"/>
        <v>M3-NyO-3b-I-1-BR</v>
      </c>
      <c r="AD51" s="20" t="s">
        <v>47</v>
      </c>
      <c r="AE51" s="10" t="s">
        <v>268</v>
      </c>
      <c r="AF51" s="9" t="s">
        <v>48</v>
      </c>
      <c r="AG51" s="9" t="s">
        <v>49</v>
      </c>
    </row>
    <row r="52" ht="112.5" customHeight="1">
      <c r="A52" s="24" t="s">
        <v>260</v>
      </c>
      <c r="B52" s="25" t="s">
        <v>261</v>
      </c>
      <c r="C52" s="37" t="s">
        <v>35</v>
      </c>
      <c r="D52" s="10" t="s">
        <v>36</v>
      </c>
      <c r="E52" s="11"/>
      <c r="F52" s="34" t="s">
        <v>262</v>
      </c>
      <c r="G52" s="50"/>
      <c r="H52" s="50" t="s">
        <v>263</v>
      </c>
      <c r="J52" s="51"/>
      <c r="K52" s="34" t="s">
        <v>269</v>
      </c>
      <c r="L52" s="34" t="s">
        <v>270</v>
      </c>
      <c r="M52" s="50" t="s">
        <v>42</v>
      </c>
      <c r="N52" s="34" t="s">
        <v>266</v>
      </c>
      <c r="O52" s="34" t="s">
        <v>266</v>
      </c>
      <c r="P52" s="8"/>
      <c r="Q52" s="22"/>
      <c r="R52" s="18"/>
      <c r="S52" s="18"/>
      <c r="T52" s="18"/>
      <c r="U52" s="18"/>
      <c r="V52" s="18"/>
      <c r="W52" s="18"/>
      <c r="X52" s="22"/>
      <c r="Y52" s="20" t="s">
        <v>45</v>
      </c>
      <c r="Z52" s="21" t="str">
        <f t="shared" si="1"/>
        <v>{
    "id": "M3-NyO-3b-I-2-BR",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v>
      </c>
      <c r="AA52" s="28" t="s">
        <v>271</v>
      </c>
      <c r="AB52" s="22" t="str">
        <f t="shared" si="2"/>
        <v>M3-NyO-3b-I-2</v>
      </c>
      <c r="AC52" s="22" t="str">
        <f t="shared" si="3"/>
        <v>M3-NyO-3b-I-2-BR</v>
      </c>
      <c r="AD52" s="20" t="s">
        <v>47</v>
      </c>
      <c r="AE52" s="10" t="s">
        <v>268</v>
      </c>
      <c r="AF52" s="9" t="s">
        <v>48</v>
      </c>
      <c r="AG52" s="9" t="s">
        <v>49</v>
      </c>
    </row>
    <row r="53" ht="112.5" customHeight="1">
      <c r="A53" s="24" t="s">
        <v>260</v>
      </c>
      <c r="B53" s="25" t="s">
        <v>261</v>
      </c>
      <c r="C53" s="37" t="s">
        <v>35</v>
      </c>
      <c r="D53" s="10" t="s">
        <v>36</v>
      </c>
      <c r="E53" s="11"/>
      <c r="F53" s="34" t="s">
        <v>262</v>
      </c>
      <c r="G53" s="50"/>
      <c r="H53" s="50" t="s">
        <v>263</v>
      </c>
      <c r="J53" s="51"/>
      <c r="K53" s="34" t="s">
        <v>272</v>
      </c>
      <c r="L53" s="34" t="s">
        <v>273</v>
      </c>
      <c r="M53" s="50" t="s">
        <v>42</v>
      </c>
      <c r="N53" s="34" t="s">
        <v>266</v>
      </c>
      <c r="O53" s="34" t="s">
        <v>266</v>
      </c>
      <c r="P53" s="8"/>
      <c r="Q53" s="22"/>
      <c r="R53" s="18"/>
      <c r="S53" s="18"/>
      <c r="T53" s="18"/>
      <c r="U53" s="18"/>
      <c r="V53" s="18"/>
      <c r="W53" s="18"/>
      <c r="X53" s="22"/>
      <c r="Y53" s="20" t="s">
        <v>45</v>
      </c>
      <c r="Z53" s="21" t="str">
        <f t="shared" si="1"/>
        <v>{
    "id": "M3-NyO-3b-I-3-BR",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v>
      </c>
      <c r="AA53" s="28" t="s">
        <v>274</v>
      </c>
      <c r="AB53" s="22" t="str">
        <f t="shared" si="2"/>
        <v>M3-NyO-3b-I-3</v>
      </c>
      <c r="AC53" s="22" t="str">
        <f t="shared" si="3"/>
        <v>M3-NyO-3b-I-3-BR</v>
      </c>
      <c r="AD53" s="20" t="s">
        <v>47</v>
      </c>
      <c r="AE53" s="10" t="s">
        <v>268</v>
      </c>
      <c r="AF53" s="9" t="s">
        <v>48</v>
      </c>
      <c r="AG53" s="9" t="s">
        <v>49</v>
      </c>
    </row>
    <row r="54" ht="112.5" customHeight="1">
      <c r="A54" s="9" t="s">
        <v>275</v>
      </c>
      <c r="B54" s="8" t="s">
        <v>276</v>
      </c>
      <c r="C54" s="9" t="s">
        <v>35</v>
      </c>
      <c r="D54" s="48" t="s">
        <v>36</v>
      </c>
      <c r="E54" s="11"/>
      <c r="F54" s="13" t="s">
        <v>277</v>
      </c>
      <c r="G54" s="13"/>
      <c r="H54" s="12"/>
      <c r="I54" s="11" t="s">
        <v>38</v>
      </c>
      <c r="J54" s="20" t="s">
        <v>278</v>
      </c>
      <c r="K54" s="13" t="s">
        <v>279</v>
      </c>
      <c r="L54" s="13" t="s">
        <v>280</v>
      </c>
      <c r="M54" s="14" t="s">
        <v>42</v>
      </c>
      <c r="N54" s="32" t="s">
        <v>281</v>
      </c>
      <c r="O54" s="15" t="s">
        <v>282</v>
      </c>
      <c r="P54" s="15" t="s">
        <v>283</v>
      </c>
      <c r="Q54" s="17"/>
      <c r="R54" s="18"/>
      <c r="S54" s="18"/>
      <c r="T54" s="18"/>
      <c r="U54" s="18"/>
      <c r="V54" s="18"/>
      <c r="W54" s="18"/>
      <c r="X54" s="22"/>
      <c r="Y54" s="20" t="s">
        <v>45</v>
      </c>
      <c r="Z54" s="21" t="str">
        <f t="shared" si="1"/>
        <v>{"id":"M3-NyO-4a-I-1-BR","stimulus":"&lt;p&gt;Escolha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v>
      </c>
      <c r="AA54" s="21" t="s">
        <v>284</v>
      </c>
      <c r="AB54" s="22" t="str">
        <f t="shared" si="2"/>
        <v>M3-NyO-4a-I-1</v>
      </c>
      <c r="AC54" s="22" t="str">
        <f t="shared" si="3"/>
        <v>M3-NyO-4a-I-1-BR</v>
      </c>
      <c r="AD54" s="20" t="s">
        <v>47</v>
      </c>
      <c r="AE54" s="9"/>
      <c r="AF54" s="9" t="s">
        <v>48</v>
      </c>
      <c r="AG54" s="9" t="s">
        <v>49</v>
      </c>
    </row>
    <row r="55" ht="112.5" customHeight="1">
      <c r="A55" s="9" t="s">
        <v>275</v>
      </c>
      <c r="B55" s="8" t="s">
        <v>276</v>
      </c>
      <c r="C55" s="9" t="s">
        <v>50</v>
      </c>
      <c r="D55" s="48" t="s">
        <v>36</v>
      </c>
      <c r="E55" s="11"/>
      <c r="F55" s="13" t="s">
        <v>285</v>
      </c>
      <c r="G55" s="13"/>
      <c r="H55" s="12"/>
      <c r="I55" s="11" t="s">
        <v>38</v>
      </c>
      <c r="J55" s="11" t="s">
        <v>92</v>
      </c>
      <c r="K55" s="12" t="s">
        <v>286</v>
      </c>
      <c r="L55" s="13" t="s">
        <v>287</v>
      </c>
      <c r="M55" s="14" t="s">
        <v>42</v>
      </c>
      <c r="N55" s="32" t="s">
        <v>281</v>
      </c>
      <c r="O55" s="15" t="s">
        <v>282</v>
      </c>
      <c r="P55" s="15" t="s">
        <v>283</v>
      </c>
      <c r="Q55" s="17"/>
      <c r="R55" s="18"/>
      <c r="S55" s="18"/>
      <c r="T55" s="18"/>
      <c r="U55" s="18"/>
      <c r="V55" s="18"/>
      <c r="W55" s="18"/>
      <c r="X55" s="22"/>
      <c r="Y55" s="20" t="s">
        <v>45</v>
      </c>
      <c r="Z55" s="21" t="str">
        <f t="shared" si="1"/>
        <v>{"id":"M3-NyO-4a-E-1-BR","stimulus":"&lt;p&gt;Escreva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AA55" s="21" t="s">
        <v>288</v>
      </c>
      <c r="AB55" s="22" t="str">
        <f t="shared" si="2"/>
        <v>M3-NyO-4a-E-1</v>
      </c>
      <c r="AC55" s="22" t="str">
        <f t="shared" si="3"/>
        <v>M3-NyO-4a-E-1-BR</v>
      </c>
      <c r="AD55" s="20" t="s">
        <v>47</v>
      </c>
      <c r="AE55" s="9"/>
      <c r="AF55" s="9" t="s">
        <v>48</v>
      </c>
      <c r="AG55" s="9" t="s">
        <v>49</v>
      </c>
    </row>
    <row r="56" ht="112.5" customHeight="1">
      <c r="A56" s="9" t="s">
        <v>275</v>
      </c>
      <c r="B56" s="8" t="s">
        <v>276</v>
      </c>
      <c r="C56" s="9" t="s">
        <v>68</v>
      </c>
      <c r="D56" s="48" t="s">
        <v>36</v>
      </c>
      <c r="E56" s="11"/>
      <c r="F56" s="13" t="s">
        <v>289</v>
      </c>
      <c r="G56" s="13"/>
      <c r="H56" s="12"/>
      <c r="I56" s="11" t="s">
        <v>38</v>
      </c>
      <c r="J56" s="11" t="s">
        <v>92</v>
      </c>
      <c r="K56" s="12" t="s">
        <v>290</v>
      </c>
      <c r="L56" s="13" t="s">
        <v>287</v>
      </c>
      <c r="M56" s="14" t="s">
        <v>291</v>
      </c>
      <c r="N56" s="32"/>
      <c r="O56" s="32"/>
      <c r="P56" s="32"/>
      <c r="Q56" s="17"/>
      <c r="R56" s="8"/>
      <c r="S56" s="8" t="s">
        <v>292</v>
      </c>
      <c r="T56" s="18" t="s">
        <v>293</v>
      </c>
      <c r="U56" s="18" t="s">
        <v>294</v>
      </c>
      <c r="V56" s="8" t="s">
        <v>295</v>
      </c>
      <c r="W56" s="8" t="s">
        <v>296</v>
      </c>
      <c r="X56" s="22"/>
      <c r="Y56" s="20" t="s">
        <v>45</v>
      </c>
      <c r="Z56" s="21" t="str">
        <f t="shared" si="1"/>
        <v>{"id":"M3-NyO-4a-A-1-BR","seed":{"parameters":[{"name":"Q1","label":null,"min":100,"max":990,"step":10},{"name":"Q2","label":null,"min":1,"max":9,"step":1}],"uniques":true},"scaffolding":[{"id":"step-0","stimulus":"&lt;p&gt;Uma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6" s="21" t="s">
        <v>297</v>
      </c>
      <c r="AB56" s="22" t="str">
        <f t="shared" si="2"/>
        <v>M3-NyO-4a-A-1</v>
      </c>
      <c r="AC56" s="22" t="str">
        <f t="shared" si="3"/>
        <v>M3-NyO-4a-A-1-BR</v>
      </c>
      <c r="AD56" s="20" t="s">
        <v>47</v>
      </c>
      <c r="AE56" s="9"/>
      <c r="AF56" s="9" t="s">
        <v>48</v>
      </c>
      <c r="AG56" s="9" t="s">
        <v>49</v>
      </c>
    </row>
    <row r="57" ht="112.5" customHeight="1">
      <c r="A57" s="9" t="s">
        <v>275</v>
      </c>
      <c r="B57" s="8" t="s">
        <v>276</v>
      </c>
      <c r="C57" s="9" t="s">
        <v>68</v>
      </c>
      <c r="D57" s="48" t="s">
        <v>36</v>
      </c>
      <c r="E57" s="11"/>
      <c r="F57" s="13" t="s">
        <v>298</v>
      </c>
      <c r="G57" s="13"/>
      <c r="H57" s="12" t="s">
        <v>299</v>
      </c>
      <c r="I57" s="11" t="s">
        <v>38</v>
      </c>
      <c r="J57" s="11" t="s">
        <v>92</v>
      </c>
      <c r="K57" s="12" t="s">
        <v>300</v>
      </c>
      <c r="L57" s="13" t="s">
        <v>287</v>
      </c>
      <c r="M57" s="14" t="s">
        <v>291</v>
      </c>
      <c r="N57" s="32"/>
      <c r="O57" s="32"/>
      <c r="P57" s="32"/>
      <c r="Q57" s="17"/>
      <c r="R57" s="8"/>
      <c r="S57" s="8" t="s">
        <v>301</v>
      </c>
      <c r="T57" s="18" t="s">
        <v>302</v>
      </c>
      <c r="U57" s="18" t="s">
        <v>294</v>
      </c>
      <c r="V57" s="8" t="s">
        <v>295</v>
      </c>
      <c r="W57" s="8" t="s">
        <v>303</v>
      </c>
      <c r="X57" s="22"/>
      <c r="Y57" s="20" t="s">
        <v>45</v>
      </c>
      <c r="Z57" s="21" t="str">
        <f t="shared" si="1"/>
        <v>{"id":"M3-NyO-4a-A-2-BR","seed":{"parameters":[{"name":"Q1","label":null,"min":100,"max":990,"step":10},{"name":"Q2","label":null,"min":1,"max":9,"step":1}],"uniques":true},"scaffolding":[{"id":"step-0","stimulus":"&lt;p&gt;Um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7" s="21" t="s">
        <v>304</v>
      </c>
      <c r="AB57" s="22" t="str">
        <f t="shared" si="2"/>
        <v>M3-NyO-4a-A-2</v>
      </c>
      <c r="AC57" s="22" t="str">
        <f t="shared" si="3"/>
        <v>M3-NyO-4a-A-2-BR</v>
      </c>
      <c r="AD57" s="20" t="s">
        <v>47</v>
      </c>
      <c r="AE57" s="9"/>
      <c r="AF57" s="9" t="s">
        <v>48</v>
      </c>
      <c r="AG57" s="9" t="s">
        <v>49</v>
      </c>
    </row>
    <row r="58" ht="112.5" customHeight="1">
      <c r="A58" s="9" t="s">
        <v>275</v>
      </c>
      <c r="B58" s="8" t="s">
        <v>276</v>
      </c>
      <c r="C58" s="9" t="s">
        <v>68</v>
      </c>
      <c r="D58" s="10" t="s">
        <v>36</v>
      </c>
      <c r="E58" s="11"/>
      <c r="F58" s="13" t="s">
        <v>305</v>
      </c>
      <c r="G58" s="13"/>
      <c r="H58" s="12"/>
      <c r="I58" s="11" t="s">
        <v>38</v>
      </c>
      <c r="J58" s="11" t="s">
        <v>92</v>
      </c>
      <c r="K58" s="46" t="s">
        <v>306</v>
      </c>
      <c r="L58" s="13" t="s">
        <v>307</v>
      </c>
      <c r="M58" s="14" t="s">
        <v>291</v>
      </c>
      <c r="N58" s="32"/>
      <c r="O58" s="32"/>
      <c r="P58" s="32"/>
      <c r="Q58" s="17"/>
      <c r="R58" s="8"/>
      <c r="S58" s="8" t="s">
        <v>308</v>
      </c>
      <c r="T58" s="8" t="s">
        <v>309</v>
      </c>
      <c r="U58" s="18" t="s">
        <v>294</v>
      </c>
      <c r="V58" s="8" t="s">
        <v>295</v>
      </c>
      <c r="W58" s="8" t="s">
        <v>310</v>
      </c>
      <c r="X58" s="22"/>
      <c r="Y58" s="20" t="s">
        <v>45</v>
      </c>
      <c r="Z58" s="21" t="str">
        <f t="shared" si="1"/>
        <v>{"id":"M3-NyO-4a-A-3-BR","seed":{"parameters":[{"name":"Q1","label":null,"min":100,"max":990,"step":10},{"name":"Q2","label":null,"min":1,"max":9,"step":1}],"uniques":true},"scaffolding":[{"id":"step-0","stimulus":"&lt;p&gt;Rafael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8" s="21" t="s">
        <v>311</v>
      </c>
      <c r="AB58" s="22" t="str">
        <f t="shared" si="2"/>
        <v>M3-NyO-4a-A-3</v>
      </c>
      <c r="AC58" s="22" t="str">
        <f t="shared" si="3"/>
        <v>M3-NyO-4a-A-3-BR</v>
      </c>
      <c r="AD58" s="20" t="s">
        <v>47</v>
      </c>
      <c r="AE58" s="9"/>
      <c r="AF58" s="9" t="s">
        <v>48</v>
      </c>
      <c r="AG58" s="9" t="s">
        <v>49</v>
      </c>
    </row>
    <row r="59" ht="112.5" customHeight="1">
      <c r="A59" s="9" t="s">
        <v>275</v>
      </c>
      <c r="B59" s="8" t="s">
        <v>276</v>
      </c>
      <c r="C59" s="9" t="s">
        <v>68</v>
      </c>
      <c r="D59" s="10" t="s">
        <v>36</v>
      </c>
      <c r="E59" s="11"/>
      <c r="F59" s="13" t="s">
        <v>312</v>
      </c>
      <c r="G59" s="13"/>
      <c r="H59" s="12"/>
      <c r="I59" s="11" t="s">
        <v>38</v>
      </c>
      <c r="J59" s="11" t="s">
        <v>92</v>
      </c>
      <c r="K59" s="46" t="s">
        <v>313</v>
      </c>
      <c r="L59" s="13" t="s">
        <v>307</v>
      </c>
      <c r="M59" s="14" t="s">
        <v>291</v>
      </c>
      <c r="N59" s="32"/>
      <c r="O59" s="32"/>
      <c r="P59" s="32"/>
      <c r="Q59" s="17"/>
      <c r="R59" s="8"/>
      <c r="S59" s="8" t="s">
        <v>314</v>
      </c>
      <c r="T59" s="8" t="s">
        <v>315</v>
      </c>
      <c r="U59" s="18" t="s">
        <v>294</v>
      </c>
      <c r="V59" s="8" t="s">
        <v>295</v>
      </c>
      <c r="W59" s="8" t="s">
        <v>316</v>
      </c>
      <c r="X59" s="22"/>
      <c r="Y59" s="20" t="s">
        <v>45</v>
      </c>
      <c r="Z59" s="21" t="str">
        <f t="shared" si="1"/>
        <v>{"id":"M3-NyO-4a-A-4-BR","seed":{"parameters":[{"name":"Q1","label":null,"min":100,"max":990,"step":10},{"name":"Q2","label":null,"min":1,"max":9,"step":1}],"uniques":true},"scaffolding":[{"id":"step-0","stimulus":"&lt;p&gt;Francisca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9" s="21" t="s">
        <v>317</v>
      </c>
      <c r="AB59" s="22" t="str">
        <f t="shared" si="2"/>
        <v>M3-NyO-4a-A-4</v>
      </c>
      <c r="AC59" s="22" t="str">
        <f t="shared" si="3"/>
        <v>M3-NyO-4a-A-4-BR</v>
      </c>
      <c r="AD59" s="20" t="s">
        <v>47</v>
      </c>
      <c r="AE59" s="9"/>
      <c r="AF59" s="9" t="s">
        <v>48</v>
      </c>
      <c r="AG59" s="9" t="s">
        <v>49</v>
      </c>
    </row>
    <row r="60" ht="112.5" customHeight="1">
      <c r="A60" s="9" t="s">
        <v>275</v>
      </c>
      <c r="B60" s="8" t="s">
        <v>276</v>
      </c>
      <c r="C60" s="9" t="s">
        <v>68</v>
      </c>
      <c r="D60" s="48" t="s">
        <v>36</v>
      </c>
      <c r="E60" s="11"/>
      <c r="F60" s="13" t="s">
        <v>318</v>
      </c>
      <c r="G60" s="13"/>
      <c r="H60" s="12"/>
      <c r="I60" s="11" t="s">
        <v>38</v>
      </c>
      <c r="J60" s="11" t="s">
        <v>92</v>
      </c>
      <c r="K60" s="46" t="s">
        <v>319</v>
      </c>
      <c r="L60" s="13" t="s">
        <v>287</v>
      </c>
      <c r="M60" s="14" t="s">
        <v>291</v>
      </c>
      <c r="N60" s="32"/>
      <c r="O60" s="32"/>
      <c r="P60" s="32"/>
      <c r="Q60" s="17"/>
      <c r="R60" s="8"/>
      <c r="S60" s="8" t="s">
        <v>320</v>
      </c>
      <c r="T60" s="18" t="s">
        <v>321</v>
      </c>
      <c r="U60" s="18" t="s">
        <v>294</v>
      </c>
      <c r="V60" s="8" t="s">
        <v>295</v>
      </c>
      <c r="W60" s="8" t="s">
        <v>322</v>
      </c>
      <c r="X60" s="22"/>
      <c r="Y60" s="20" t="s">
        <v>45</v>
      </c>
      <c r="Z60" s="21" t="str">
        <f t="shared" si="1"/>
        <v>{"id":"M3-NyO-4a-A-5-BR","seed":{"parameters":[{"name":"Q1","label":null,"min":100,"max":990,"step":10},{"name":"Q2","label":null,"min":1,"max":9,"step":1}],"uniques":true},"scaffolding":[{"id":"step-0","stimulus":"&lt;p&gt;Marta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60" s="21" t="s">
        <v>323</v>
      </c>
      <c r="AB60" s="22" t="str">
        <f t="shared" si="2"/>
        <v>M3-NyO-4a-A-5</v>
      </c>
      <c r="AC60" s="22" t="str">
        <f t="shared" si="3"/>
        <v>M3-NyO-4a-A-5-BR</v>
      </c>
      <c r="AD60" s="20" t="s">
        <v>47</v>
      </c>
      <c r="AE60" s="9"/>
      <c r="AF60" s="9" t="s">
        <v>48</v>
      </c>
      <c r="AG60" s="9" t="s">
        <v>49</v>
      </c>
    </row>
    <row r="61" ht="112.5" customHeight="1">
      <c r="A61" s="9" t="s">
        <v>324</v>
      </c>
      <c r="B61" s="8" t="s">
        <v>325</v>
      </c>
      <c r="C61" s="9" t="s">
        <v>35</v>
      </c>
      <c r="D61" s="10" t="s">
        <v>36</v>
      </c>
      <c r="E61" s="11"/>
      <c r="F61" s="13" t="s">
        <v>326</v>
      </c>
      <c r="G61" s="13"/>
      <c r="H61" s="12"/>
      <c r="I61" s="11" t="s">
        <v>38</v>
      </c>
      <c r="J61" s="20" t="s">
        <v>278</v>
      </c>
      <c r="K61" s="13" t="s">
        <v>327</v>
      </c>
      <c r="L61" s="8" t="s">
        <v>328</v>
      </c>
      <c r="M61" s="11" t="s">
        <v>42</v>
      </c>
      <c r="N61" s="8" t="s">
        <v>329</v>
      </c>
      <c r="O61" s="8" t="s">
        <v>330</v>
      </c>
      <c r="P61" s="8" t="s">
        <v>331</v>
      </c>
      <c r="Q61" s="22"/>
      <c r="R61" s="18"/>
      <c r="S61" s="18"/>
      <c r="T61" s="18"/>
      <c r="U61" s="18"/>
      <c r="V61" s="18"/>
      <c r="W61" s="18"/>
      <c r="X61" s="22"/>
      <c r="Y61" s="20" t="s">
        <v>45</v>
      </c>
      <c r="Z61" s="21" t="str">
        <f t="shared" si="1"/>
        <v>{"id":"M3-NyO-4b-I-1-BR","stimulus":"&lt;p&gt;Clique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AA61" s="21" t="s">
        <v>332</v>
      </c>
      <c r="AB61" s="22" t="str">
        <f t="shared" si="2"/>
        <v>M3-NyO-4b-I-1</v>
      </c>
      <c r="AC61" s="22" t="str">
        <f t="shared" si="3"/>
        <v>M3-NyO-4b-I-1-BR</v>
      </c>
      <c r="AD61" s="20" t="s">
        <v>47</v>
      </c>
      <c r="AE61" s="24"/>
      <c r="AF61" s="9" t="s">
        <v>48</v>
      </c>
      <c r="AG61" s="9" t="s">
        <v>49</v>
      </c>
    </row>
    <row r="62" ht="112.5" customHeight="1">
      <c r="A62" s="9" t="s">
        <v>324</v>
      </c>
      <c r="B62" s="8" t="s">
        <v>325</v>
      </c>
      <c r="C62" s="9" t="s">
        <v>50</v>
      </c>
      <c r="D62" s="10" t="s">
        <v>36</v>
      </c>
      <c r="E62" s="11"/>
      <c r="F62" s="13" t="s">
        <v>333</v>
      </c>
      <c r="G62" s="13"/>
      <c r="H62" s="12"/>
      <c r="I62" s="11" t="s">
        <v>38</v>
      </c>
      <c r="J62" s="11" t="s">
        <v>92</v>
      </c>
      <c r="K62" s="13" t="s">
        <v>334</v>
      </c>
      <c r="L62" s="13" t="s">
        <v>335</v>
      </c>
      <c r="M62" s="14" t="s">
        <v>42</v>
      </c>
      <c r="N62" s="8" t="s">
        <v>329</v>
      </c>
      <c r="O62" s="8" t="s">
        <v>330</v>
      </c>
      <c r="P62" s="8" t="s">
        <v>331</v>
      </c>
      <c r="Q62" s="22"/>
      <c r="R62" s="18"/>
      <c r="S62" s="18"/>
      <c r="T62" s="18"/>
      <c r="U62" s="18"/>
      <c r="V62" s="18"/>
      <c r="W62" s="18"/>
      <c r="X62" s="22"/>
      <c r="Y62" s="20" t="s">
        <v>45</v>
      </c>
      <c r="Z62" s="21" t="str">
        <f t="shared" si="1"/>
        <v>{"id":"M3-NyO-4b-E-1-BR","stimulus":"&lt;p&gt;Escreva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AA62" s="21" t="s">
        <v>336</v>
      </c>
      <c r="AB62" s="22" t="str">
        <f t="shared" si="2"/>
        <v>M3-NyO-4b-E-1</v>
      </c>
      <c r="AC62" s="22" t="str">
        <f t="shared" si="3"/>
        <v>M3-NyO-4b-E-1-BR</v>
      </c>
      <c r="AD62" s="20" t="s">
        <v>47</v>
      </c>
      <c r="AE62" s="24"/>
      <c r="AF62" s="9" t="s">
        <v>48</v>
      </c>
      <c r="AG62" s="9" t="s">
        <v>49</v>
      </c>
    </row>
    <row r="63" ht="112.5" customHeight="1">
      <c r="A63" s="9" t="s">
        <v>324</v>
      </c>
      <c r="B63" s="8" t="s">
        <v>325</v>
      </c>
      <c r="C63" s="9" t="s">
        <v>68</v>
      </c>
      <c r="D63" s="10" t="s">
        <v>36</v>
      </c>
      <c r="E63" s="11"/>
      <c r="F63" s="13" t="s">
        <v>337</v>
      </c>
      <c r="G63" s="13"/>
      <c r="H63" s="12"/>
      <c r="I63" s="11" t="s">
        <v>38</v>
      </c>
      <c r="J63" s="11" t="s">
        <v>92</v>
      </c>
      <c r="K63" s="13" t="s">
        <v>338</v>
      </c>
      <c r="L63" s="13" t="s">
        <v>335</v>
      </c>
      <c r="M63" s="14" t="s">
        <v>291</v>
      </c>
      <c r="N63" s="27"/>
      <c r="O63" s="27"/>
      <c r="P63" s="27"/>
      <c r="Q63" s="22"/>
      <c r="R63" s="18"/>
      <c r="S63" s="18" t="s">
        <v>339</v>
      </c>
      <c r="T63" s="18" t="s">
        <v>340</v>
      </c>
      <c r="U63" s="18" t="s">
        <v>341</v>
      </c>
      <c r="V63" s="8" t="s">
        <v>342</v>
      </c>
      <c r="W63" s="32" t="s">
        <v>343</v>
      </c>
      <c r="X63" s="22"/>
      <c r="Y63" s="20" t="s">
        <v>45</v>
      </c>
      <c r="Z63" s="21" t="str">
        <f t="shared" si="1"/>
        <v>{"id":"M3-NyO-4b-A-1-BR","seed":{"parameters":[{"name":"Q1","label":null,"min":10,"max":50,"step":1},{"name":"Q2","list":["2","3","4","6","7","8"]}],"uniques":true},"scaffolding":[{"id":"step-0","stimulus":"&lt;p&gt;José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3" s="21" t="s">
        <v>344</v>
      </c>
      <c r="AB63" s="22" t="str">
        <f t="shared" si="2"/>
        <v>M3-NyO-4b-A-1</v>
      </c>
      <c r="AC63" s="22" t="str">
        <f t="shared" si="3"/>
        <v>M3-NyO-4b-A-1-BR</v>
      </c>
      <c r="AD63" s="20" t="s">
        <v>47</v>
      </c>
      <c r="AE63" s="52"/>
      <c r="AF63" s="9" t="s">
        <v>48</v>
      </c>
      <c r="AG63" s="9" t="s">
        <v>49</v>
      </c>
    </row>
    <row r="64" ht="112.5" customHeight="1">
      <c r="A64" s="9" t="s">
        <v>324</v>
      </c>
      <c r="B64" s="8" t="s">
        <v>325</v>
      </c>
      <c r="C64" s="9" t="s">
        <v>68</v>
      </c>
      <c r="D64" s="10" t="s">
        <v>36</v>
      </c>
      <c r="E64" s="11"/>
      <c r="F64" s="12" t="s">
        <v>345</v>
      </c>
      <c r="G64" s="12"/>
      <c r="H64" s="12" t="s">
        <v>346</v>
      </c>
      <c r="I64" s="11" t="s">
        <v>38</v>
      </c>
      <c r="J64" s="11" t="s">
        <v>92</v>
      </c>
      <c r="K64" s="13" t="s">
        <v>334</v>
      </c>
      <c r="L64" s="13" t="s">
        <v>335</v>
      </c>
      <c r="M64" s="14" t="s">
        <v>291</v>
      </c>
      <c r="N64" s="27"/>
      <c r="O64" s="27"/>
      <c r="P64" s="27"/>
      <c r="Q64" s="22"/>
      <c r="R64" s="18"/>
      <c r="S64" s="18" t="s">
        <v>347</v>
      </c>
      <c r="T64" s="18" t="s">
        <v>348</v>
      </c>
      <c r="U64" s="18" t="s">
        <v>341</v>
      </c>
      <c r="V64" s="8" t="s">
        <v>349</v>
      </c>
      <c r="W64" s="27" t="s">
        <v>350</v>
      </c>
      <c r="X64" s="22"/>
      <c r="Y64" s="20" t="s">
        <v>45</v>
      </c>
      <c r="Z64" s="21" t="str">
        <f t="shared" si="1"/>
        <v>{"id":"M3-NyO-4b-A-2-BR","seed":{"parameters":[{"name":"Q1","label":null,"min":10,"max":90,"step":1},{"name":"Q2","list":["2","3","4","6","7","8"]}],"uniques":true},"scaffolding":[{"id":"step-0","stimulus":"&lt;p&gt;Em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4" s="21" t="s">
        <v>351</v>
      </c>
      <c r="AB64" s="22" t="str">
        <f t="shared" si="2"/>
        <v>M3-NyO-4b-A-2</v>
      </c>
      <c r="AC64" s="22" t="str">
        <f t="shared" si="3"/>
        <v>M3-NyO-4b-A-2-BR</v>
      </c>
      <c r="AD64" s="20" t="s">
        <v>47</v>
      </c>
      <c r="AE64" s="52"/>
      <c r="AF64" s="9" t="s">
        <v>48</v>
      </c>
      <c r="AG64" s="9" t="s">
        <v>49</v>
      </c>
    </row>
    <row r="65" ht="112.5" customHeight="1">
      <c r="A65" s="9" t="s">
        <v>324</v>
      </c>
      <c r="B65" s="8" t="s">
        <v>325</v>
      </c>
      <c r="C65" s="9" t="s">
        <v>68</v>
      </c>
      <c r="D65" s="10" t="s">
        <v>36</v>
      </c>
      <c r="E65" s="11"/>
      <c r="F65" s="45" t="s">
        <v>352</v>
      </c>
      <c r="G65" s="45"/>
      <c r="H65" s="46"/>
      <c r="I65" s="14" t="s">
        <v>38</v>
      </c>
      <c r="J65" s="11" t="s">
        <v>92</v>
      </c>
      <c r="K65" s="13" t="s">
        <v>353</v>
      </c>
      <c r="L65" s="13" t="s">
        <v>335</v>
      </c>
      <c r="M65" s="14" t="s">
        <v>291</v>
      </c>
      <c r="N65" s="32"/>
      <c r="O65" s="32"/>
      <c r="P65" s="32"/>
      <c r="Q65" s="17"/>
      <c r="R65" s="8"/>
      <c r="S65" s="8" t="s">
        <v>354</v>
      </c>
      <c r="T65" s="18" t="s">
        <v>355</v>
      </c>
      <c r="U65" s="8" t="s">
        <v>341</v>
      </c>
      <c r="V65" s="8" t="s">
        <v>356</v>
      </c>
      <c r="W65" s="8" t="s">
        <v>357</v>
      </c>
      <c r="X65" s="22"/>
      <c r="Y65" s="20" t="s">
        <v>45</v>
      </c>
      <c r="Z65" s="21" t="str">
        <f t="shared" si="1"/>
        <v>{"id":"M3-NyO-4b-A-3-BR","seed":{"parameters":[{"name":"Q1","label":null,"min":10,"max":90,"step":1},{"name":"Q2","list":["2","3","4","6","7","8"]}],"uniques":true},"scaffolding":[{"id":"step-0","stimulus":"&lt;p&gt;Um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5" s="21" t="s">
        <v>358</v>
      </c>
      <c r="AB65" s="22" t="str">
        <f t="shared" si="2"/>
        <v>M3-NyO-4b-A-3</v>
      </c>
      <c r="AC65" s="22" t="str">
        <f t="shared" si="3"/>
        <v>M3-NyO-4b-A-3-BR</v>
      </c>
      <c r="AD65" s="20" t="s">
        <v>47</v>
      </c>
      <c r="AE65" s="9"/>
      <c r="AF65" s="9" t="s">
        <v>48</v>
      </c>
      <c r="AG65" s="9" t="s">
        <v>49</v>
      </c>
    </row>
    <row r="66" ht="112.5" customHeight="1">
      <c r="A66" s="9" t="s">
        <v>324</v>
      </c>
      <c r="B66" s="8" t="s">
        <v>325</v>
      </c>
      <c r="C66" s="9" t="s">
        <v>68</v>
      </c>
      <c r="D66" s="10" t="s">
        <v>36</v>
      </c>
      <c r="E66" s="11"/>
      <c r="F66" s="46" t="s">
        <v>359</v>
      </c>
      <c r="G66" s="46"/>
      <c r="H66" s="46"/>
      <c r="I66" s="14" t="s">
        <v>38</v>
      </c>
      <c r="J66" s="11" t="s">
        <v>92</v>
      </c>
      <c r="K66" s="13" t="s">
        <v>353</v>
      </c>
      <c r="L66" s="13" t="s">
        <v>335</v>
      </c>
      <c r="M66" s="14" t="s">
        <v>291</v>
      </c>
      <c r="N66" s="32"/>
      <c r="O66" s="32"/>
      <c r="P66" s="32"/>
      <c r="Q66" s="17"/>
      <c r="R66" s="8"/>
      <c r="S66" s="8" t="s">
        <v>360</v>
      </c>
      <c r="T66" s="18" t="s">
        <v>361</v>
      </c>
      <c r="U66" s="8" t="s">
        <v>341</v>
      </c>
      <c r="V66" s="8" t="s">
        <v>356</v>
      </c>
      <c r="W66" s="8" t="s">
        <v>362</v>
      </c>
      <c r="X66" s="22"/>
      <c r="Y66" s="20" t="s">
        <v>45</v>
      </c>
      <c r="Z66" s="21" t="str">
        <f t="shared" si="1"/>
        <v>{"id":"M3-NyO-4b-A-4-BR","seed":{"parameters":[{"name":"Q1","label":null,"min":10,"max":90,"step":1},{"name":"Q2","list":["2","3","4","6","7","8"]}],"uniques":true},"scaffolding":[{"id":"step-0","stimulus":"&lt;p&gt;Um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6" s="21" t="s">
        <v>363</v>
      </c>
      <c r="AB66" s="22" t="str">
        <f t="shared" si="2"/>
        <v>M3-NyO-4b-A-4</v>
      </c>
      <c r="AC66" s="22" t="str">
        <f t="shared" si="3"/>
        <v>M3-NyO-4b-A-4-BR</v>
      </c>
      <c r="AD66" s="20" t="s">
        <v>47</v>
      </c>
      <c r="AE66" s="9"/>
      <c r="AF66" s="9" t="s">
        <v>48</v>
      </c>
      <c r="AG66" s="9" t="s">
        <v>49</v>
      </c>
    </row>
    <row r="67" ht="112.5" customHeight="1">
      <c r="A67" s="9" t="s">
        <v>324</v>
      </c>
      <c r="B67" s="8" t="s">
        <v>325</v>
      </c>
      <c r="C67" s="9" t="s">
        <v>68</v>
      </c>
      <c r="D67" s="10" t="s">
        <v>36</v>
      </c>
      <c r="E67" s="11"/>
      <c r="F67" s="13" t="s">
        <v>364</v>
      </c>
      <c r="G67" s="13"/>
      <c r="H67" s="12"/>
      <c r="I67" s="14" t="s">
        <v>38</v>
      </c>
      <c r="J67" s="11" t="s">
        <v>92</v>
      </c>
      <c r="K67" s="13" t="s">
        <v>353</v>
      </c>
      <c r="L67" s="13" t="s">
        <v>335</v>
      </c>
      <c r="M67" s="14" t="s">
        <v>291</v>
      </c>
      <c r="N67" s="32"/>
      <c r="O67" s="32"/>
      <c r="P67" s="32"/>
      <c r="Q67" s="17"/>
      <c r="R67" s="8"/>
      <c r="S67" s="8" t="s">
        <v>365</v>
      </c>
      <c r="T67" s="8" t="s">
        <v>366</v>
      </c>
      <c r="U67" s="8" t="s">
        <v>341</v>
      </c>
      <c r="V67" s="8" t="s">
        <v>356</v>
      </c>
      <c r="W67" s="8" t="s">
        <v>367</v>
      </c>
      <c r="X67" s="22"/>
      <c r="Y67" s="20" t="s">
        <v>45</v>
      </c>
      <c r="Z67" s="21" t="str">
        <f t="shared" si="1"/>
        <v>{"id":"M3-NyO-4b-A-5-BR","seed":{"parameters":[{"name":"Q1","label":null,"min":10,"max":90,"step":1},{"name":"Q2","list":["2","3","4","6","7","8"]}],"uniques":true},"scaffolding":[{"id":"step-0","stimulus":"&lt;p&gt;Em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7" s="21" t="s">
        <v>368</v>
      </c>
      <c r="AB67" s="22" t="str">
        <f t="shared" si="2"/>
        <v>M3-NyO-4b-A-5</v>
      </c>
      <c r="AC67" s="22" t="str">
        <f t="shared" si="3"/>
        <v>M3-NyO-4b-A-5-BR</v>
      </c>
      <c r="AD67" s="20" t="s">
        <v>47</v>
      </c>
      <c r="AE67" s="9"/>
      <c r="AF67" s="9" t="s">
        <v>48</v>
      </c>
      <c r="AG67" s="9" t="s">
        <v>49</v>
      </c>
    </row>
    <row r="68" ht="112.5" customHeight="1">
      <c r="A68" s="9" t="s">
        <v>369</v>
      </c>
      <c r="B68" s="8" t="s">
        <v>370</v>
      </c>
      <c r="C68" s="9" t="s">
        <v>35</v>
      </c>
      <c r="D68" s="10" t="s">
        <v>36</v>
      </c>
      <c r="E68" s="11"/>
      <c r="F68" s="12" t="s">
        <v>371</v>
      </c>
      <c r="G68" s="12"/>
      <c r="H68" s="12"/>
      <c r="I68" s="11" t="s">
        <v>38</v>
      </c>
      <c r="J68" s="11" t="s">
        <v>39</v>
      </c>
      <c r="K68" s="12" t="s">
        <v>372</v>
      </c>
      <c r="L68" s="13" t="s">
        <v>373</v>
      </c>
      <c r="M68" s="14" t="s">
        <v>42</v>
      </c>
      <c r="N68" s="32" t="s">
        <v>374</v>
      </c>
      <c r="O68" s="32" t="s">
        <v>375</v>
      </c>
      <c r="P68" s="32"/>
      <c r="Q68" s="22"/>
      <c r="R68" s="18"/>
      <c r="S68" s="18"/>
      <c r="T68" s="18"/>
      <c r="U68" s="18"/>
      <c r="V68" s="18"/>
      <c r="W68" s="18"/>
      <c r="X68" s="22"/>
      <c r="Y68" s="20" t="s">
        <v>45</v>
      </c>
      <c r="Z68" s="21" t="str">
        <f t="shared" si="1"/>
        <v>{
 "id": "M3-NyO-5a-I-1-BR",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v>
      </c>
      <c r="AA68" s="42" t="s">
        <v>376</v>
      </c>
      <c r="AB68" s="22" t="str">
        <f t="shared" si="2"/>
        <v>M3-NyO-5a-I-1</v>
      </c>
      <c r="AC68" s="22" t="str">
        <f t="shared" si="3"/>
        <v>M3-NyO-5a-I-1-BR</v>
      </c>
      <c r="AD68" s="20" t="s">
        <v>47</v>
      </c>
      <c r="AE68" s="9"/>
      <c r="AF68" s="43"/>
      <c r="AG68" s="43"/>
    </row>
    <row r="69" ht="112.5" customHeight="1">
      <c r="A69" s="9" t="s">
        <v>369</v>
      </c>
      <c r="B69" s="8" t="s">
        <v>370</v>
      </c>
      <c r="C69" s="9" t="s">
        <v>50</v>
      </c>
      <c r="D69" s="10" t="s">
        <v>36</v>
      </c>
      <c r="E69" s="11"/>
      <c r="F69" s="25" t="s">
        <v>377</v>
      </c>
      <c r="G69" s="12"/>
      <c r="H69" s="12"/>
      <c r="I69" s="24" t="s">
        <v>38</v>
      </c>
      <c r="J69" s="24" t="s">
        <v>52</v>
      </c>
      <c r="K69" s="25" t="s">
        <v>378</v>
      </c>
      <c r="L69" s="25" t="s">
        <v>379</v>
      </c>
      <c r="M69" s="26" t="s">
        <v>42</v>
      </c>
      <c r="N69" s="34" t="s">
        <v>374</v>
      </c>
      <c r="O69" s="34" t="s">
        <v>380</v>
      </c>
      <c r="P69" s="32"/>
      <c r="Q69" s="22"/>
      <c r="R69" s="18"/>
      <c r="S69" s="18"/>
      <c r="T69" s="18"/>
      <c r="U69" s="18"/>
      <c r="V69" s="18"/>
      <c r="W69" s="18"/>
      <c r="X69" s="22"/>
      <c r="Y69" s="20" t="s">
        <v>45</v>
      </c>
      <c r="Z69" s="21" t="str">
        <f t="shared" si="1"/>
        <v>{
    "id": "M3-NyO-5a-E-1-BR",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v>
      </c>
      <c r="AA69" s="44" t="s">
        <v>381</v>
      </c>
      <c r="AB69" s="22" t="str">
        <f t="shared" si="2"/>
        <v>M3-NyO-5a-E-1</v>
      </c>
      <c r="AC69" s="22" t="str">
        <f t="shared" si="3"/>
        <v>M3-NyO-5a-E-1-BR</v>
      </c>
      <c r="AD69" s="20" t="s">
        <v>47</v>
      </c>
      <c r="AE69" s="9"/>
      <c r="AF69" s="43"/>
      <c r="AG69" s="43"/>
    </row>
    <row r="70" ht="112.5" customHeight="1">
      <c r="A70" s="9" t="s">
        <v>369</v>
      </c>
      <c r="B70" s="8" t="s">
        <v>370</v>
      </c>
      <c r="C70" s="9" t="s">
        <v>68</v>
      </c>
      <c r="D70" s="10" t="s">
        <v>36</v>
      </c>
      <c r="E70" s="11"/>
      <c r="F70" s="13" t="s">
        <v>382</v>
      </c>
      <c r="G70" s="13"/>
      <c r="H70" s="12"/>
      <c r="I70" s="11" t="s">
        <v>38</v>
      </c>
      <c r="J70" s="20" t="s">
        <v>52</v>
      </c>
      <c r="K70" s="25" t="s">
        <v>378</v>
      </c>
      <c r="L70" s="25" t="s">
        <v>379</v>
      </c>
      <c r="M70" s="26" t="s">
        <v>42</v>
      </c>
      <c r="N70" s="34" t="s">
        <v>374</v>
      </c>
      <c r="O70" s="34" t="s">
        <v>380</v>
      </c>
      <c r="P70" s="15"/>
      <c r="Q70" s="22"/>
      <c r="R70" s="18"/>
      <c r="S70" s="18"/>
      <c r="T70" s="18"/>
      <c r="U70" s="18"/>
      <c r="V70" s="18"/>
      <c r="W70" s="18"/>
      <c r="X70" s="22"/>
      <c r="Y70" s="20" t="s">
        <v>45</v>
      </c>
      <c r="Z70" s="21" t="str">
        <f t="shared" si="1"/>
        <v>{
    "id": "M3-NyO-5a-A-1-BR",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v>
      </c>
      <c r="AA70" s="44" t="s">
        <v>383</v>
      </c>
      <c r="AB70" s="22" t="str">
        <f t="shared" si="2"/>
        <v>M3-NyO-5a-A-1</v>
      </c>
      <c r="AC70" s="22" t="str">
        <f t="shared" si="3"/>
        <v>M3-NyO-5a-A-1-BR</v>
      </c>
      <c r="AD70" s="20" t="s">
        <v>47</v>
      </c>
      <c r="AE70" s="9"/>
      <c r="AF70" s="43"/>
      <c r="AG70" s="43"/>
    </row>
    <row r="71" ht="112.5" customHeight="1">
      <c r="A71" s="9" t="s">
        <v>369</v>
      </c>
      <c r="B71" s="8" t="s">
        <v>370</v>
      </c>
      <c r="C71" s="9" t="s">
        <v>68</v>
      </c>
      <c r="D71" s="10" t="s">
        <v>36</v>
      </c>
      <c r="E71" s="11"/>
      <c r="F71" s="13" t="s">
        <v>384</v>
      </c>
      <c r="G71" s="13"/>
      <c r="H71" s="12"/>
      <c r="I71" s="11" t="s">
        <v>38</v>
      </c>
      <c r="J71" s="20" t="s">
        <v>52</v>
      </c>
      <c r="K71" s="25" t="s">
        <v>378</v>
      </c>
      <c r="L71" s="25" t="s">
        <v>385</v>
      </c>
      <c r="M71" s="26" t="s">
        <v>42</v>
      </c>
      <c r="N71" s="34" t="s">
        <v>374</v>
      </c>
      <c r="O71" s="34" t="s">
        <v>380</v>
      </c>
      <c r="P71" s="15"/>
      <c r="Q71" s="22"/>
      <c r="R71" s="18"/>
      <c r="S71" s="18"/>
      <c r="T71" s="18"/>
      <c r="U71" s="18"/>
      <c r="V71" s="18"/>
      <c r="W71" s="18"/>
      <c r="X71" s="22"/>
      <c r="Y71" s="20" t="s">
        <v>45</v>
      </c>
      <c r="Z71" s="21" t="str">
        <f t="shared" si="1"/>
        <v>{
    "id": "M3-NyO-5a-A-2-BR",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1" s="44" t="s">
        <v>386</v>
      </c>
      <c r="AB71" s="22" t="str">
        <f t="shared" si="2"/>
        <v>M3-NyO-5a-A-2</v>
      </c>
      <c r="AC71" s="22" t="str">
        <f t="shared" si="3"/>
        <v>M3-NyO-5a-A-2-BR</v>
      </c>
      <c r="AD71" s="20" t="s">
        <v>47</v>
      </c>
      <c r="AE71" s="9"/>
      <c r="AF71" s="43"/>
      <c r="AG71" s="43"/>
    </row>
    <row r="72" ht="112.5" customHeight="1">
      <c r="A72" s="9" t="s">
        <v>369</v>
      </c>
      <c r="B72" s="8" t="s">
        <v>370</v>
      </c>
      <c r="C72" s="9" t="s">
        <v>68</v>
      </c>
      <c r="D72" s="10" t="s">
        <v>36</v>
      </c>
      <c r="E72" s="11"/>
      <c r="F72" s="13" t="s">
        <v>387</v>
      </c>
      <c r="G72" s="13"/>
      <c r="H72" s="12"/>
      <c r="I72" s="11" t="s">
        <v>38</v>
      </c>
      <c r="J72" s="20" t="s">
        <v>52</v>
      </c>
      <c r="K72" s="25" t="s">
        <v>388</v>
      </c>
      <c r="L72" s="25" t="s">
        <v>389</v>
      </c>
      <c r="M72" s="26" t="s">
        <v>42</v>
      </c>
      <c r="N72" s="34" t="s">
        <v>374</v>
      </c>
      <c r="O72" s="34" t="s">
        <v>390</v>
      </c>
      <c r="P72" s="15"/>
      <c r="Q72" s="22"/>
      <c r="R72" s="18"/>
      <c r="S72" s="18"/>
      <c r="T72" s="18"/>
      <c r="U72" s="18"/>
      <c r="V72" s="18"/>
      <c r="W72" s="18"/>
      <c r="X72" s="22"/>
      <c r="Y72" s="20" t="s">
        <v>45</v>
      </c>
      <c r="Z72" s="21" t="str">
        <f t="shared" si="1"/>
        <v>{
    "id": "M3-NyO-5a-A-3-BR",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v>
      </c>
      <c r="AA72" s="44" t="s">
        <v>391</v>
      </c>
      <c r="AB72" s="22" t="str">
        <f t="shared" si="2"/>
        <v>M3-NyO-5a-A-3</v>
      </c>
      <c r="AC72" s="22" t="str">
        <f t="shared" si="3"/>
        <v>M3-NyO-5a-A-3-BR</v>
      </c>
      <c r="AD72" s="20" t="s">
        <v>47</v>
      </c>
      <c r="AE72" s="9"/>
      <c r="AF72" s="43"/>
      <c r="AG72" s="43"/>
    </row>
    <row r="73" ht="112.5" customHeight="1">
      <c r="A73" s="9" t="s">
        <v>369</v>
      </c>
      <c r="B73" s="8" t="s">
        <v>370</v>
      </c>
      <c r="C73" s="9" t="s">
        <v>68</v>
      </c>
      <c r="D73" s="10" t="s">
        <v>36</v>
      </c>
      <c r="E73" s="11"/>
      <c r="F73" s="13" t="s">
        <v>392</v>
      </c>
      <c r="G73" s="13"/>
      <c r="H73" s="12"/>
      <c r="I73" s="11" t="s">
        <v>38</v>
      </c>
      <c r="J73" s="20" t="s">
        <v>52</v>
      </c>
      <c r="K73" s="25" t="s">
        <v>378</v>
      </c>
      <c r="L73" s="25" t="s">
        <v>379</v>
      </c>
      <c r="M73" s="26" t="s">
        <v>42</v>
      </c>
      <c r="N73" s="34" t="s">
        <v>374</v>
      </c>
      <c r="O73" s="34" t="s">
        <v>380</v>
      </c>
      <c r="P73" s="15"/>
      <c r="Q73" s="22"/>
      <c r="R73" s="18"/>
      <c r="S73" s="18"/>
      <c r="T73" s="18"/>
      <c r="U73" s="18"/>
      <c r="V73" s="18"/>
      <c r="W73" s="18"/>
      <c r="X73" s="22"/>
      <c r="Y73" s="20" t="s">
        <v>45</v>
      </c>
      <c r="Z73" s="21" t="str">
        <f t="shared" si="1"/>
        <v>{
    "id": "M3-NyO-5a-A-4-BR",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3" s="44" t="s">
        <v>393</v>
      </c>
      <c r="AB73" s="22" t="str">
        <f t="shared" si="2"/>
        <v>M3-NyO-5a-A-4</v>
      </c>
      <c r="AC73" s="22" t="str">
        <f t="shared" si="3"/>
        <v>M3-NyO-5a-A-4-BR</v>
      </c>
      <c r="AD73" s="20" t="s">
        <v>47</v>
      </c>
      <c r="AE73" s="9"/>
      <c r="AF73" s="43"/>
      <c r="AG73" s="43"/>
    </row>
    <row r="74" ht="112.5" customHeight="1">
      <c r="A74" s="9" t="s">
        <v>369</v>
      </c>
      <c r="B74" s="8" t="s">
        <v>370</v>
      </c>
      <c r="C74" s="9" t="s">
        <v>68</v>
      </c>
      <c r="D74" s="10" t="s">
        <v>36</v>
      </c>
      <c r="E74" s="11"/>
      <c r="F74" s="13" t="s">
        <v>394</v>
      </c>
      <c r="G74" s="13"/>
      <c r="H74" s="12"/>
      <c r="I74" s="11" t="s">
        <v>38</v>
      </c>
      <c r="J74" s="20" t="s">
        <v>52</v>
      </c>
      <c r="K74" s="25" t="s">
        <v>378</v>
      </c>
      <c r="L74" s="25" t="s">
        <v>385</v>
      </c>
      <c r="M74" s="26" t="s">
        <v>42</v>
      </c>
      <c r="N74" s="34" t="s">
        <v>374</v>
      </c>
      <c r="O74" s="34" t="s">
        <v>380</v>
      </c>
      <c r="P74" s="15"/>
      <c r="Q74" s="22"/>
      <c r="R74" s="18"/>
      <c r="S74" s="18"/>
      <c r="T74" s="18"/>
      <c r="U74" s="18"/>
      <c r="V74" s="18"/>
      <c r="W74" s="18"/>
      <c r="X74" s="22"/>
      <c r="Y74" s="20" t="s">
        <v>45</v>
      </c>
      <c r="Z74" s="21" t="str">
        <f t="shared" si="1"/>
        <v>{
    "id": "M3-NyO-5a-A-5-BR",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4" s="44" t="s">
        <v>395</v>
      </c>
      <c r="AB74" s="22" t="str">
        <f t="shared" si="2"/>
        <v>M3-NyO-5a-A-5</v>
      </c>
      <c r="AC74" s="22" t="str">
        <f t="shared" si="3"/>
        <v>M3-NyO-5a-A-5-BR</v>
      </c>
      <c r="AD74" s="20" t="s">
        <v>47</v>
      </c>
      <c r="AE74" s="9"/>
      <c r="AF74" s="43"/>
      <c r="AG74" s="43"/>
    </row>
    <row r="75" ht="112.5" customHeight="1">
      <c r="A75" s="9" t="s">
        <v>396</v>
      </c>
      <c r="B75" s="8" t="s">
        <v>397</v>
      </c>
      <c r="C75" s="9" t="s">
        <v>35</v>
      </c>
      <c r="D75" s="9" t="s">
        <v>36</v>
      </c>
      <c r="E75" s="20"/>
      <c r="F75" s="13" t="s">
        <v>398</v>
      </c>
      <c r="G75" s="13"/>
      <c r="H75" s="12"/>
      <c r="I75" s="11" t="s">
        <v>38</v>
      </c>
      <c r="J75" s="11" t="s">
        <v>39</v>
      </c>
      <c r="K75" s="12" t="s">
        <v>399</v>
      </c>
      <c r="L75" s="13" t="s">
        <v>400</v>
      </c>
      <c r="M75" s="11" t="s">
        <v>42</v>
      </c>
      <c r="N75" s="27" t="s">
        <v>401</v>
      </c>
      <c r="O75" s="8" t="s">
        <v>402</v>
      </c>
      <c r="P75" s="8"/>
      <c r="Q75" s="22"/>
      <c r="R75" s="18"/>
      <c r="S75" s="18"/>
      <c r="T75" s="18"/>
      <c r="U75" s="18"/>
      <c r="V75" s="18"/>
      <c r="W75" s="18"/>
      <c r="X75" s="22"/>
      <c r="Y75" s="20" t="s">
        <v>45</v>
      </c>
      <c r="Z75" s="21" t="str">
        <f t="shared" si="1"/>
        <v>{"id":"M3-NyO-6a-I-1-BR","stimulus":"&lt;p&gt;Arraste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AA75" s="21" t="s">
        <v>403</v>
      </c>
      <c r="AB75" s="22" t="str">
        <f t="shared" si="2"/>
        <v>M3-NyO-6a-I-1</v>
      </c>
      <c r="AC75" s="22" t="str">
        <f t="shared" si="3"/>
        <v>M3-NyO-6a-I-1-BR</v>
      </c>
      <c r="AD75" s="20" t="s">
        <v>47</v>
      </c>
      <c r="AE75" s="10"/>
      <c r="AF75" s="9" t="s">
        <v>48</v>
      </c>
      <c r="AG75" s="9"/>
    </row>
    <row r="76" ht="112.5" customHeight="1">
      <c r="A76" s="9" t="s">
        <v>396</v>
      </c>
      <c r="B76" s="8" t="s">
        <v>397</v>
      </c>
      <c r="C76" s="9" t="s">
        <v>50</v>
      </c>
      <c r="D76" s="9" t="s">
        <v>36</v>
      </c>
      <c r="E76" s="11"/>
      <c r="F76" s="12" t="s">
        <v>404</v>
      </c>
      <c r="G76" s="12"/>
      <c r="H76" s="12"/>
      <c r="I76" s="11" t="s">
        <v>38</v>
      </c>
      <c r="J76" s="11" t="s">
        <v>92</v>
      </c>
      <c r="K76" s="12" t="s">
        <v>405</v>
      </c>
      <c r="L76" s="13" t="s">
        <v>406</v>
      </c>
      <c r="M76" s="11" t="s">
        <v>42</v>
      </c>
      <c r="N76" s="27" t="s">
        <v>401</v>
      </c>
      <c r="O76" s="8" t="s">
        <v>402</v>
      </c>
      <c r="P76" s="18"/>
      <c r="Q76" s="22"/>
      <c r="R76" s="8"/>
      <c r="S76" s="8"/>
      <c r="T76" s="8"/>
      <c r="U76" s="8"/>
      <c r="V76" s="8"/>
      <c r="W76" s="8"/>
      <c r="X76" s="22"/>
      <c r="Y76" s="20" t="s">
        <v>45</v>
      </c>
      <c r="Z76" s="21" t="str">
        <f t="shared" si="1"/>
        <v>{"id":"M3-NyO-6a-E-1-BR","stimulus":"&lt;p&gt;Escreva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AA76" s="21" t="s">
        <v>407</v>
      </c>
      <c r="AB76" s="22" t="str">
        <f t="shared" si="2"/>
        <v>M3-NyO-6a-E-1</v>
      </c>
      <c r="AC76" s="22" t="str">
        <f t="shared" si="3"/>
        <v>M3-NyO-6a-E-1-BR</v>
      </c>
      <c r="AD76" s="20" t="s">
        <v>47</v>
      </c>
      <c r="AE76" s="24"/>
      <c r="AF76" s="9" t="s">
        <v>48</v>
      </c>
      <c r="AG76" s="9"/>
    </row>
    <row r="77" ht="112.5" customHeight="1">
      <c r="A77" s="9" t="s">
        <v>396</v>
      </c>
      <c r="B77" s="8" t="s">
        <v>397</v>
      </c>
      <c r="C77" s="9" t="s">
        <v>68</v>
      </c>
      <c r="D77" s="9" t="s">
        <v>36</v>
      </c>
      <c r="E77" s="11"/>
      <c r="F77" s="13" t="s">
        <v>408</v>
      </c>
      <c r="G77" s="13"/>
      <c r="H77" s="12"/>
      <c r="I77" s="11" t="s">
        <v>38</v>
      </c>
      <c r="J77" s="11" t="s">
        <v>92</v>
      </c>
      <c r="K77" s="12" t="s">
        <v>409</v>
      </c>
      <c r="L77" s="13" t="s">
        <v>406</v>
      </c>
      <c r="M77" s="11" t="s">
        <v>42</v>
      </c>
      <c r="N77" s="27" t="s">
        <v>401</v>
      </c>
      <c r="O77" s="8" t="s">
        <v>402</v>
      </c>
      <c r="P77" s="18"/>
      <c r="Q77" s="20"/>
      <c r="R77" s="8"/>
      <c r="S77" s="8"/>
      <c r="T77" s="27"/>
      <c r="U77" s="27"/>
      <c r="V77" s="8"/>
      <c r="W77" s="8"/>
      <c r="X77" s="20"/>
      <c r="Y77" s="20" t="s">
        <v>45</v>
      </c>
      <c r="Z77" s="21" t="str">
        <f t="shared" si="1"/>
        <v>{"id":"M3-NyO-6a-A-1-BR","stimulus":"&lt;p&gt;De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AA77" s="21" t="s">
        <v>410</v>
      </c>
      <c r="AB77" s="22" t="str">
        <f t="shared" si="2"/>
        <v>M3-NyO-6a-A-1</v>
      </c>
      <c r="AC77" s="22" t="str">
        <f t="shared" si="3"/>
        <v>M3-NyO-6a-A-1-BR</v>
      </c>
      <c r="AD77" s="20" t="s">
        <v>47</v>
      </c>
      <c r="AE77" s="24"/>
      <c r="AF77" s="9" t="s">
        <v>48</v>
      </c>
      <c r="AG77" s="9"/>
    </row>
    <row r="78" ht="112.5" customHeight="1">
      <c r="A78" s="9" t="s">
        <v>396</v>
      </c>
      <c r="B78" s="8" t="s">
        <v>397</v>
      </c>
      <c r="C78" s="9" t="s">
        <v>68</v>
      </c>
      <c r="D78" s="9" t="s">
        <v>36</v>
      </c>
      <c r="E78" s="11"/>
      <c r="F78" s="13" t="s">
        <v>411</v>
      </c>
      <c r="G78" s="13"/>
      <c r="H78" s="12"/>
      <c r="I78" s="11" t="s">
        <v>38</v>
      </c>
      <c r="J78" s="11" t="s">
        <v>92</v>
      </c>
      <c r="K78" s="13" t="s">
        <v>412</v>
      </c>
      <c r="L78" s="13" t="s">
        <v>406</v>
      </c>
      <c r="M78" s="11" t="s">
        <v>42</v>
      </c>
      <c r="N78" s="27" t="s">
        <v>401</v>
      </c>
      <c r="O78" s="8" t="s">
        <v>402</v>
      </c>
      <c r="P78" s="18"/>
      <c r="Q78" s="22"/>
      <c r="R78" s="8"/>
      <c r="S78" s="8"/>
      <c r="T78" s="8"/>
      <c r="U78" s="18"/>
      <c r="V78" s="8"/>
      <c r="W78" s="8"/>
      <c r="X78" s="22"/>
      <c r="Y78" s="20" t="s">
        <v>45</v>
      </c>
      <c r="Z78" s="21" t="str">
        <f t="shared" si="1"/>
        <v>{"id":"M3-NyO-6a-A-2-BR","stimulus":"&lt;p&gt;&lt;i&gt;{{Q2}}&lt;/i&gt;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v>
      </c>
      <c r="AA78" s="21" t="s">
        <v>413</v>
      </c>
      <c r="AB78" s="22" t="str">
        <f t="shared" si="2"/>
        <v>M3-NyO-6a-A-2</v>
      </c>
      <c r="AC78" s="22" t="str">
        <f t="shared" si="3"/>
        <v>M3-NyO-6a-A-2-BR</v>
      </c>
      <c r="AD78" s="20" t="s">
        <v>47</v>
      </c>
      <c r="AE78" s="24"/>
      <c r="AF78" s="9" t="s">
        <v>48</v>
      </c>
      <c r="AG78" s="9"/>
    </row>
    <row r="79" ht="112.5" customHeight="1">
      <c r="A79" s="9" t="s">
        <v>396</v>
      </c>
      <c r="B79" s="8" t="s">
        <v>397</v>
      </c>
      <c r="C79" s="9" t="s">
        <v>68</v>
      </c>
      <c r="D79" s="9" t="s">
        <v>36</v>
      </c>
      <c r="E79" s="11"/>
      <c r="F79" s="13" t="s">
        <v>414</v>
      </c>
      <c r="G79" s="13"/>
      <c r="H79" s="12"/>
      <c r="I79" s="11" t="s">
        <v>38</v>
      </c>
      <c r="J79" s="11" t="s">
        <v>92</v>
      </c>
      <c r="K79" s="12" t="s">
        <v>415</v>
      </c>
      <c r="L79" s="13" t="s">
        <v>406</v>
      </c>
      <c r="M79" s="11" t="s">
        <v>42</v>
      </c>
      <c r="N79" s="27" t="s">
        <v>401</v>
      </c>
      <c r="O79" s="8" t="s">
        <v>402</v>
      </c>
      <c r="P79" s="18"/>
      <c r="Q79" s="22"/>
      <c r="R79" s="8"/>
      <c r="S79" s="8"/>
      <c r="T79" s="8"/>
      <c r="U79" s="8"/>
      <c r="V79" s="8"/>
      <c r="W79" s="8"/>
      <c r="X79" s="22"/>
      <c r="Y79" s="20" t="s">
        <v>45</v>
      </c>
      <c r="Z79" s="21" t="str">
        <f t="shared" si="1"/>
        <v>{"id":"M3-NyO-6a-A-3-BR","stimulus":"&lt;p&gt;Na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AA79" s="21" t="s">
        <v>416</v>
      </c>
      <c r="AB79" s="22" t="str">
        <f t="shared" si="2"/>
        <v>M3-NyO-6a-A-3</v>
      </c>
      <c r="AC79" s="22" t="str">
        <f t="shared" si="3"/>
        <v>M3-NyO-6a-A-3-BR</v>
      </c>
      <c r="AD79" s="20" t="s">
        <v>47</v>
      </c>
      <c r="AE79" s="24"/>
      <c r="AF79" s="9" t="s">
        <v>48</v>
      </c>
      <c r="AG79" s="9"/>
    </row>
    <row r="80" ht="112.5" customHeight="1">
      <c r="A80" s="9" t="s">
        <v>396</v>
      </c>
      <c r="B80" s="8" t="s">
        <v>397</v>
      </c>
      <c r="C80" s="9" t="s">
        <v>68</v>
      </c>
      <c r="D80" s="9" t="s">
        <v>36</v>
      </c>
      <c r="E80" s="11"/>
      <c r="F80" s="12" t="s">
        <v>417</v>
      </c>
      <c r="G80" s="12"/>
      <c r="H80" s="12"/>
      <c r="I80" s="11" t="s">
        <v>38</v>
      </c>
      <c r="J80" s="11" t="s">
        <v>92</v>
      </c>
      <c r="K80" s="12" t="s">
        <v>418</v>
      </c>
      <c r="L80" s="13" t="s">
        <v>406</v>
      </c>
      <c r="M80" s="11" t="s">
        <v>42</v>
      </c>
      <c r="N80" s="27" t="s">
        <v>401</v>
      </c>
      <c r="O80" s="8" t="s">
        <v>402</v>
      </c>
      <c r="P80" s="18"/>
      <c r="Q80" s="22"/>
      <c r="R80" s="8"/>
      <c r="S80" s="8"/>
      <c r="T80" s="8"/>
      <c r="U80" s="8"/>
      <c r="V80" s="8"/>
      <c r="W80" s="8"/>
      <c r="X80" s="22"/>
      <c r="Y80" s="20" t="s">
        <v>45</v>
      </c>
      <c r="Z80" s="21" t="str">
        <f t="shared" si="1"/>
        <v>{"id":"M3-NyO-6a-A-4-BR","stimulus":"&lt;p&gt;A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AA80" s="21" t="s">
        <v>419</v>
      </c>
      <c r="AB80" s="22" t="str">
        <f t="shared" si="2"/>
        <v>M3-NyO-6a-A-4</v>
      </c>
      <c r="AC80" s="22" t="str">
        <f t="shared" si="3"/>
        <v>M3-NyO-6a-A-4-BR</v>
      </c>
      <c r="AD80" s="20" t="s">
        <v>47</v>
      </c>
      <c r="AE80" s="24"/>
      <c r="AF80" s="9" t="s">
        <v>48</v>
      </c>
      <c r="AG80" s="9"/>
    </row>
    <row r="81" ht="112.5" customHeight="1">
      <c r="A81" s="9" t="s">
        <v>396</v>
      </c>
      <c r="B81" s="8" t="s">
        <v>397</v>
      </c>
      <c r="C81" s="9" t="s">
        <v>68</v>
      </c>
      <c r="D81" s="9" t="s">
        <v>36</v>
      </c>
      <c r="E81" s="11"/>
      <c r="F81" s="13" t="s">
        <v>420</v>
      </c>
      <c r="G81" s="13"/>
      <c r="H81" s="12"/>
      <c r="I81" s="11" t="s">
        <v>38</v>
      </c>
      <c r="J81" s="11" t="s">
        <v>92</v>
      </c>
      <c r="K81" s="12" t="s">
        <v>409</v>
      </c>
      <c r="L81" s="13" t="s">
        <v>406</v>
      </c>
      <c r="M81" s="11" t="s">
        <v>42</v>
      </c>
      <c r="N81" s="27" t="s">
        <v>401</v>
      </c>
      <c r="O81" s="8" t="s">
        <v>402</v>
      </c>
      <c r="P81" s="18"/>
      <c r="Q81" s="22"/>
      <c r="R81" s="8"/>
      <c r="S81" s="8"/>
      <c r="T81" s="18"/>
      <c r="U81" s="18"/>
      <c r="V81" s="8"/>
      <c r="W81" s="8"/>
      <c r="X81" s="22"/>
      <c r="Y81" s="20" t="s">
        <v>45</v>
      </c>
      <c r="Z81" s="21" t="str">
        <f t="shared" si="1"/>
        <v>{"id":"M3-NyO-6a-A-5-BR","stimulus":"&lt;p&gt;Daniela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AA81" s="21" t="s">
        <v>421</v>
      </c>
      <c r="AB81" s="22" t="str">
        <f t="shared" si="2"/>
        <v>M3-NyO-6a-A-5</v>
      </c>
      <c r="AC81" s="22" t="str">
        <f t="shared" si="3"/>
        <v>M3-NyO-6a-A-5-BR</v>
      </c>
      <c r="AD81" s="20" t="s">
        <v>47</v>
      </c>
      <c r="AE81" s="24"/>
      <c r="AF81" s="9" t="s">
        <v>48</v>
      </c>
      <c r="AG81" s="9"/>
    </row>
    <row r="82" ht="112.5" customHeight="1">
      <c r="A82" s="9" t="s">
        <v>422</v>
      </c>
      <c r="B82" s="8" t="s">
        <v>423</v>
      </c>
      <c r="C82" s="9" t="s">
        <v>35</v>
      </c>
      <c r="D82" s="9" t="s">
        <v>36</v>
      </c>
      <c r="E82" s="11"/>
      <c r="F82" s="13" t="s">
        <v>424</v>
      </c>
      <c r="G82" s="13"/>
      <c r="H82" s="12"/>
      <c r="I82" s="22" t="s">
        <v>38</v>
      </c>
      <c r="J82" s="22" t="s">
        <v>39</v>
      </c>
      <c r="K82" s="12" t="s">
        <v>425</v>
      </c>
      <c r="L82" s="13" t="s">
        <v>426</v>
      </c>
      <c r="M82" s="11" t="s">
        <v>42</v>
      </c>
      <c r="N82" s="8" t="s">
        <v>427</v>
      </c>
      <c r="O82" s="8" t="s">
        <v>428</v>
      </c>
      <c r="P82" s="8"/>
      <c r="Q82" s="22"/>
      <c r="R82" s="18"/>
      <c r="S82" s="18"/>
      <c r="T82" s="18"/>
      <c r="U82" s="18"/>
      <c r="V82" s="18"/>
      <c r="W82" s="18"/>
      <c r="X82" s="19"/>
      <c r="Y82" s="20" t="s">
        <v>45</v>
      </c>
      <c r="Z82" s="21" t="str">
        <f t="shared" si="1"/>
        <v>{"id":"M3-NyO-6b-I-1-BR","stimulus":"&lt;p&gt;Arraste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AA82" s="21" t="s">
        <v>429</v>
      </c>
      <c r="AB82" s="22" t="str">
        <f t="shared" si="2"/>
        <v>M3-NyO-6b-I-1</v>
      </c>
      <c r="AC82" s="22" t="str">
        <f t="shared" si="3"/>
        <v>M3-NyO-6b-I-1-BR</v>
      </c>
      <c r="AD82" s="20" t="s">
        <v>47</v>
      </c>
      <c r="AE82" s="24"/>
      <c r="AF82" s="9" t="s">
        <v>48</v>
      </c>
      <c r="AG82" s="9"/>
    </row>
    <row r="83" ht="112.5" customHeight="1">
      <c r="A83" s="9" t="s">
        <v>422</v>
      </c>
      <c r="B83" s="8" t="s">
        <v>423</v>
      </c>
      <c r="C83" s="9" t="s">
        <v>50</v>
      </c>
      <c r="D83" s="9" t="s">
        <v>36</v>
      </c>
      <c r="E83" s="11"/>
      <c r="F83" s="12" t="s">
        <v>430</v>
      </c>
      <c r="G83" s="12"/>
      <c r="H83" s="12"/>
      <c r="I83" s="22" t="s">
        <v>38</v>
      </c>
      <c r="J83" s="22" t="s">
        <v>52</v>
      </c>
      <c r="K83" s="12" t="s">
        <v>431</v>
      </c>
      <c r="L83" s="13" t="s">
        <v>432</v>
      </c>
      <c r="M83" s="11" t="s">
        <v>42</v>
      </c>
      <c r="N83" s="8" t="s">
        <v>427</v>
      </c>
      <c r="O83" s="8" t="s">
        <v>428</v>
      </c>
      <c r="P83" s="18"/>
      <c r="Q83" s="22"/>
      <c r="R83" s="18"/>
      <c r="S83" s="18"/>
      <c r="T83" s="18"/>
      <c r="U83" s="18"/>
      <c r="V83" s="18"/>
      <c r="W83" s="18"/>
      <c r="X83" s="22"/>
      <c r="Y83" s="20" t="s">
        <v>45</v>
      </c>
      <c r="Z83" s="21" t="str">
        <f t="shared" si="1"/>
        <v>{"id":"M3-NyO-6b-E-1-BR","stimulus":"&lt;p&gt;Escreva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AA83" s="21" t="s">
        <v>433</v>
      </c>
      <c r="AB83" s="22" t="str">
        <f t="shared" si="2"/>
        <v>M3-NyO-6b-E-1</v>
      </c>
      <c r="AC83" s="22" t="str">
        <f t="shared" si="3"/>
        <v>M3-NyO-6b-E-1-BR</v>
      </c>
      <c r="AD83" s="20" t="s">
        <v>47</v>
      </c>
      <c r="AE83" s="24"/>
      <c r="AF83" s="9" t="s">
        <v>48</v>
      </c>
      <c r="AG83" s="9"/>
    </row>
    <row r="84" ht="112.5" customHeight="1">
      <c r="A84" s="9" t="s">
        <v>422</v>
      </c>
      <c r="B84" s="8" t="s">
        <v>423</v>
      </c>
      <c r="C84" s="9" t="s">
        <v>68</v>
      </c>
      <c r="D84" s="10" t="s">
        <v>36</v>
      </c>
      <c r="E84" s="11"/>
      <c r="F84" s="46" t="s">
        <v>434</v>
      </c>
      <c r="G84" s="46"/>
      <c r="H84" s="12"/>
      <c r="I84" s="11" t="s">
        <v>38</v>
      </c>
      <c r="J84" s="11" t="s">
        <v>52</v>
      </c>
      <c r="K84" s="45" t="s">
        <v>435</v>
      </c>
      <c r="L84" s="13" t="s">
        <v>432</v>
      </c>
      <c r="M84" s="14" t="s">
        <v>42</v>
      </c>
      <c r="N84" s="15" t="s">
        <v>436</v>
      </c>
      <c r="O84" s="15" t="s">
        <v>437</v>
      </c>
      <c r="P84" s="18"/>
      <c r="Q84" s="22"/>
      <c r="R84" s="18"/>
      <c r="S84" s="18"/>
      <c r="T84" s="18"/>
      <c r="U84" s="18"/>
      <c r="V84" s="18"/>
      <c r="W84" s="18"/>
      <c r="X84" s="22"/>
      <c r="Y84" s="20" t="s">
        <v>45</v>
      </c>
      <c r="Z84" s="21" t="str">
        <f t="shared" si="1"/>
        <v>{"id":"M3-NyO-6b-A-1-BR","stimulus":"&lt;p&gt;Em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AA84" s="21" t="s">
        <v>438</v>
      </c>
      <c r="AB84" s="22" t="str">
        <f t="shared" si="2"/>
        <v>M3-NyO-6b-A-1</v>
      </c>
      <c r="AC84" s="22" t="str">
        <f t="shared" si="3"/>
        <v>M3-NyO-6b-A-1-BR</v>
      </c>
      <c r="AD84" s="20" t="s">
        <v>47</v>
      </c>
      <c r="AE84" s="24"/>
      <c r="AF84" s="9" t="s">
        <v>48</v>
      </c>
      <c r="AG84" s="9"/>
    </row>
    <row r="85" ht="112.5" customHeight="1">
      <c r="A85" s="9" t="s">
        <v>422</v>
      </c>
      <c r="B85" s="8" t="s">
        <v>423</v>
      </c>
      <c r="C85" s="9" t="s">
        <v>68</v>
      </c>
      <c r="D85" s="10" t="s">
        <v>36</v>
      </c>
      <c r="E85" s="11"/>
      <c r="F85" s="45" t="s">
        <v>439</v>
      </c>
      <c r="G85" s="45"/>
      <c r="H85" s="12"/>
      <c r="I85" s="11" t="s">
        <v>38</v>
      </c>
      <c r="J85" s="11" t="s">
        <v>52</v>
      </c>
      <c r="K85" s="46" t="s">
        <v>440</v>
      </c>
      <c r="L85" s="13" t="s">
        <v>432</v>
      </c>
      <c r="M85" s="14" t="s">
        <v>42</v>
      </c>
      <c r="N85" s="15" t="s">
        <v>436</v>
      </c>
      <c r="O85" s="15" t="s">
        <v>441</v>
      </c>
      <c r="P85" s="18"/>
      <c r="Q85" s="22"/>
      <c r="R85" s="18"/>
      <c r="S85" s="18"/>
      <c r="T85" s="18"/>
      <c r="U85" s="18"/>
      <c r="V85" s="18"/>
      <c r="W85" s="18"/>
      <c r="X85" s="22"/>
      <c r="Y85" s="20" t="s">
        <v>45</v>
      </c>
      <c r="Z85" s="21" t="str">
        <f t="shared" si="1"/>
        <v>{"id":"M3-NyO-6b-A-2-BR","stimulus":"&lt;p&gt;Gabriel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AA85" s="21" t="s">
        <v>442</v>
      </c>
      <c r="AB85" s="22" t="str">
        <f t="shared" si="2"/>
        <v>M3-NyO-6b-A-2</v>
      </c>
      <c r="AC85" s="22" t="str">
        <f t="shared" si="3"/>
        <v>M3-NyO-6b-A-2-BR</v>
      </c>
      <c r="AD85" s="20" t="s">
        <v>47</v>
      </c>
      <c r="AE85" s="24"/>
      <c r="AF85" s="9" t="s">
        <v>48</v>
      </c>
      <c r="AG85" s="9"/>
    </row>
    <row r="86" ht="112.5" customHeight="1">
      <c r="A86" s="9" t="s">
        <v>422</v>
      </c>
      <c r="B86" s="8" t="s">
        <v>423</v>
      </c>
      <c r="C86" s="9" t="s">
        <v>68</v>
      </c>
      <c r="D86" s="10" t="s">
        <v>36</v>
      </c>
      <c r="E86" s="11"/>
      <c r="F86" s="46" t="s">
        <v>443</v>
      </c>
      <c r="G86" s="46"/>
      <c r="H86" s="46"/>
      <c r="I86" s="14" t="s">
        <v>38</v>
      </c>
      <c r="J86" s="14" t="s">
        <v>52</v>
      </c>
      <c r="K86" s="46" t="s">
        <v>444</v>
      </c>
      <c r="L86" s="45" t="s">
        <v>432</v>
      </c>
      <c r="M86" s="14" t="s">
        <v>42</v>
      </c>
      <c r="N86" s="15" t="s">
        <v>436</v>
      </c>
      <c r="O86" s="16" t="s">
        <v>445</v>
      </c>
      <c r="P86" s="18"/>
      <c r="Q86" s="22"/>
      <c r="R86" s="18"/>
      <c r="S86" s="18"/>
      <c r="T86" s="18"/>
      <c r="U86" s="18"/>
      <c r="V86" s="18"/>
      <c r="W86" s="18"/>
      <c r="X86" s="22"/>
      <c r="Y86" s="20" t="s">
        <v>45</v>
      </c>
      <c r="Z86" s="21" t="str">
        <f t="shared" si="1"/>
        <v>{"id":"M3-NyO-6b-A-3-BR","stimulus":"&lt;p&gt;Um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AA86" s="21" t="s">
        <v>446</v>
      </c>
      <c r="AB86" s="22" t="str">
        <f t="shared" si="2"/>
        <v>M3-NyO-6b-A-3</v>
      </c>
      <c r="AC86" s="22" t="str">
        <f t="shared" si="3"/>
        <v>M3-NyO-6b-A-3-BR</v>
      </c>
      <c r="AD86" s="20" t="s">
        <v>47</v>
      </c>
      <c r="AE86" s="24"/>
      <c r="AF86" s="9" t="s">
        <v>48</v>
      </c>
      <c r="AG86" s="9"/>
    </row>
    <row r="87" ht="112.5" customHeight="1">
      <c r="A87" s="9" t="s">
        <v>422</v>
      </c>
      <c r="B87" s="8" t="s">
        <v>423</v>
      </c>
      <c r="C87" s="9" t="s">
        <v>68</v>
      </c>
      <c r="D87" s="10" t="s">
        <v>36</v>
      </c>
      <c r="E87" s="11"/>
      <c r="F87" s="12" t="s">
        <v>447</v>
      </c>
      <c r="G87" s="12"/>
      <c r="H87" s="46"/>
      <c r="I87" s="14" t="s">
        <v>38</v>
      </c>
      <c r="J87" s="14" t="s">
        <v>52</v>
      </c>
      <c r="K87" s="45" t="s">
        <v>448</v>
      </c>
      <c r="L87" s="45" t="s">
        <v>432</v>
      </c>
      <c r="M87" s="14" t="s">
        <v>42</v>
      </c>
      <c r="N87" s="15" t="s">
        <v>436</v>
      </c>
      <c r="O87" s="16" t="s">
        <v>445</v>
      </c>
      <c r="P87" s="18"/>
      <c r="Q87" s="22"/>
      <c r="R87" s="18"/>
      <c r="S87" s="18"/>
      <c r="T87" s="18"/>
      <c r="U87" s="18"/>
      <c r="V87" s="18"/>
      <c r="W87" s="18"/>
      <c r="X87" s="22"/>
      <c r="Y87" s="20" t="s">
        <v>45</v>
      </c>
      <c r="Z87" s="21" t="str">
        <f t="shared" si="1"/>
        <v>{"id":"M3-NyO-6b-A-4-BR","stimulus":"&lt;p&gt;O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AA87" s="21" t="s">
        <v>449</v>
      </c>
      <c r="AB87" s="22" t="str">
        <f t="shared" si="2"/>
        <v>M3-NyO-6b-A-4</v>
      </c>
      <c r="AC87" s="22" t="str">
        <f t="shared" si="3"/>
        <v>M3-NyO-6b-A-4-BR</v>
      </c>
      <c r="AD87" s="20" t="s">
        <v>47</v>
      </c>
      <c r="AE87" s="24"/>
      <c r="AF87" s="9" t="s">
        <v>48</v>
      </c>
      <c r="AG87" s="9"/>
    </row>
    <row r="88" ht="112.5" customHeight="1">
      <c r="A88" s="9" t="s">
        <v>422</v>
      </c>
      <c r="B88" s="8" t="s">
        <v>423</v>
      </c>
      <c r="C88" s="9" t="s">
        <v>68</v>
      </c>
      <c r="D88" s="10" t="s">
        <v>36</v>
      </c>
      <c r="E88" s="11"/>
      <c r="F88" s="46" t="s">
        <v>450</v>
      </c>
      <c r="G88" s="46"/>
      <c r="H88" s="46"/>
      <c r="I88" s="14" t="s">
        <v>38</v>
      </c>
      <c r="J88" s="14" t="s">
        <v>52</v>
      </c>
      <c r="K88" s="45" t="s">
        <v>451</v>
      </c>
      <c r="L88" s="45" t="s">
        <v>432</v>
      </c>
      <c r="M88" s="14" t="s">
        <v>42</v>
      </c>
      <c r="N88" s="15" t="s">
        <v>436</v>
      </c>
      <c r="O88" s="32" t="s">
        <v>445</v>
      </c>
      <c r="P88" s="8"/>
      <c r="Q88" s="20"/>
      <c r="R88" s="8"/>
      <c r="S88" s="8"/>
      <c r="T88" s="8"/>
      <c r="U88" s="8"/>
      <c r="V88" s="8"/>
      <c r="W88" s="8"/>
      <c r="X88" s="20"/>
      <c r="Y88" s="20" t="s">
        <v>45</v>
      </c>
      <c r="Z88" s="21" t="str">
        <f t="shared" si="1"/>
        <v>{"id":"M3-NyO-6b-A-5-BR","stimulus":"&lt;p&gt;O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AA88" s="21" t="s">
        <v>452</v>
      </c>
      <c r="AB88" s="22" t="str">
        <f t="shared" si="2"/>
        <v>M3-NyO-6b-A-5</v>
      </c>
      <c r="AC88" s="22" t="str">
        <f t="shared" si="3"/>
        <v>M3-NyO-6b-A-5-BR</v>
      </c>
      <c r="AD88" s="20" t="s">
        <v>47</v>
      </c>
      <c r="AE88" s="24"/>
      <c r="AF88" s="9" t="s">
        <v>48</v>
      </c>
      <c r="AG88" s="9"/>
    </row>
    <row r="89" ht="112.5" customHeight="1">
      <c r="A89" s="24" t="s">
        <v>453</v>
      </c>
      <c r="B89" s="23" t="s">
        <v>454</v>
      </c>
      <c r="C89" s="24" t="s">
        <v>35</v>
      </c>
      <c r="D89" s="10" t="s">
        <v>36</v>
      </c>
      <c r="E89" s="11"/>
      <c r="F89" s="34" t="s">
        <v>455</v>
      </c>
      <c r="G89" s="34"/>
      <c r="H89" s="34"/>
      <c r="I89" s="26" t="s">
        <v>456</v>
      </c>
      <c r="J89" s="26" t="s">
        <v>39</v>
      </c>
      <c r="K89" s="35" t="s">
        <v>457</v>
      </c>
      <c r="L89" s="34" t="s">
        <v>458</v>
      </c>
      <c r="M89" s="26" t="s">
        <v>42</v>
      </c>
      <c r="N89" s="25" t="s">
        <v>459</v>
      </c>
      <c r="O89" s="23" t="s">
        <v>460</v>
      </c>
      <c r="P89" s="25" t="s">
        <v>461</v>
      </c>
      <c r="Q89" s="20"/>
      <c r="R89" s="8"/>
      <c r="S89" s="8"/>
      <c r="T89" s="8"/>
      <c r="U89" s="8"/>
      <c r="V89" s="8"/>
      <c r="W89" s="8"/>
      <c r="X89" s="20"/>
      <c r="Y89" s="20" t="s">
        <v>45</v>
      </c>
      <c r="Z89" s="21" t="str">
        <f t="shared" si="1"/>
        <v>{"id":"M3-NyO-31a-I-1-BR","stimulus":"&lt;p&gt;Arraste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v>
      </c>
      <c r="AA89" s="21" t="s">
        <v>462</v>
      </c>
      <c r="AB89" s="22" t="str">
        <f t="shared" si="2"/>
        <v>M3-NyO-31a-I-1</v>
      </c>
      <c r="AC89" s="22" t="str">
        <f t="shared" si="3"/>
        <v>M3-NyO-31a-I-1-BR</v>
      </c>
      <c r="AD89" s="20" t="s">
        <v>47</v>
      </c>
      <c r="AE89" s="24"/>
      <c r="AF89" s="9" t="s">
        <v>48</v>
      </c>
      <c r="AG89" s="9" t="s">
        <v>49</v>
      </c>
    </row>
    <row r="90" ht="112.5" customHeight="1">
      <c r="A90" s="24" t="s">
        <v>453</v>
      </c>
      <c r="B90" s="23" t="s">
        <v>454</v>
      </c>
      <c r="C90" s="24" t="s">
        <v>50</v>
      </c>
      <c r="D90" s="10" t="s">
        <v>36</v>
      </c>
      <c r="E90" s="11"/>
      <c r="F90" s="34" t="s">
        <v>463</v>
      </c>
      <c r="G90" s="34"/>
      <c r="H90" s="34"/>
      <c r="I90" s="26" t="s">
        <v>456</v>
      </c>
      <c r="J90" s="26" t="s">
        <v>156</v>
      </c>
      <c r="K90" s="35" t="s">
        <v>464</v>
      </c>
      <c r="L90" s="34" t="s">
        <v>465</v>
      </c>
      <c r="M90" s="26" t="s">
        <v>42</v>
      </c>
      <c r="N90" s="25" t="s">
        <v>459</v>
      </c>
      <c r="O90" s="23" t="s">
        <v>466</v>
      </c>
      <c r="P90" s="25" t="s">
        <v>461</v>
      </c>
      <c r="Q90" s="20"/>
      <c r="R90" s="8"/>
      <c r="S90" s="8"/>
      <c r="T90" s="8"/>
      <c r="U90" s="8"/>
      <c r="V90" s="8"/>
      <c r="W90" s="8"/>
      <c r="X90" s="20"/>
      <c r="Y90" s="20" t="s">
        <v>45</v>
      </c>
      <c r="Z90" s="21" t="str">
        <f t="shared" si="1"/>
        <v>{"id":"M3-NyO-31a-E-1-BR","stimulus":"&lt;p&gt;Escreva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AA90" s="21" t="s">
        <v>467</v>
      </c>
      <c r="AB90" s="22" t="str">
        <f t="shared" si="2"/>
        <v>M3-NyO-31a-E-1</v>
      </c>
      <c r="AC90" s="22" t="str">
        <f t="shared" si="3"/>
        <v>M3-NyO-31a-E-1-BR</v>
      </c>
      <c r="AD90" s="20" t="s">
        <v>47</v>
      </c>
      <c r="AE90" s="24"/>
      <c r="AF90" s="9" t="s">
        <v>48</v>
      </c>
      <c r="AG90" s="9" t="s">
        <v>49</v>
      </c>
    </row>
    <row r="91" ht="112.5" customHeight="1">
      <c r="A91" s="24" t="s">
        <v>453</v>
      </c>
      <c r="B91" s="23" t="s">
        <v>454</v>
      </c>
      <c r="C91" s="24" t="s">
        <v>68</v>
      </c>
      <c r="D91" s="10" t="s">
        <v>36</v>
      </c>
      <c r="E91" s="11"/>
      <c r="F91" s="35" t="s">
        <v>468</v>
      </c>
      <c r="G91" s="35"/>
      <c r="H91" s="34"/>
      <c r="I91" s="26" t="s">
        <v>456</v>
      </c>
      <c r="J91" s="26" t="s">
        <v>156</v>
      </c>
      <c r="K91" s="35" t="s">
        <v>464</v>
      </c>
      <c r="L91" s="34" t="s">
        <v>465</v>
      </c>
      <c r="M91" s="26" t="s">
        <v>42</v>
      </c>
      <c r="N91" s="25" t="s">
        <v>459</v>
      </c>
      <c r="O91" s="23" t="s">
        <v>466</v>
      </c>
      <c r="P91" s="25" t="s">
        <v>461</v>
      </c>
      <c r="Q91" s="20"/>
      <c r="R91" s="8"/>
      <c r="S91" s="8"/>
      <c r="T91" s="8"/>
      <c r="U91" s="8"/>
      <c r="V91" s="8"/>
      <c r="W91" s="8"/>
      <c r="X91" s="20"/>
      <c r="Y91" s="20" t="s">
        <v>45</v>
      </c>
      <c r="Z91" s="21" t="str">
        <f t="shared" si="1"/>
        <v>{"id":"M3-NyO-31a-A-1-BR","stimulus":"&lt;p&gt;Maria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AA91" s="21" t="s">
        <v>469</v>
      </c>
      <c r="AB91" s="22" t="str">
        <f t="shared" si="2"/>
        <v>M3-NyO-31a-A-1</v>
      </c>
      <c r="AC91" s="22" t="str">
        <f t="shared" si="3"/>
        <v>M3-NyO-31a-A-1-BR</v>
      </c>
      <c r="AD91" s="20" t="s">
        <v>47</v>
      </c>
      <c r="AE91" s="24"/>
      <c r="AF91" s="9" t="s">
        <v>48</v>
      </c>
      <c r="AG91" s="9" t="s">
        <v>49</v>
      </c>
    </row>
    <row r="92" ht="112.5" customHeight="1">
      <c r="A92" s="24" t="s">
        <v>453</v>
      </c>
      <c r="B92" s="23" t="s">
        <v>454</v>
      </c>
      <c r="C92" s="24" t="s">
        <v>68</v>
      </c>
      <c r="D92" s="10" t="s">
        <v>36</v>
      </c>
      <c r="E92" s="11"/>
      <c r="F92" s="35" t="s">
        <v>470</v>
      </c>
      <c r="G92" s="35"/>
      <c r="H92" s="34"/>
      <c r="I92" s="26" t="s">
        <v>456</v>
      </c>
      <c r="J92" s="26" t="s">
        <v>156</v>
      </c>
      <c r="K92" s="34" t="s">
        <v>471</v>
      </c>
      <c r="L92" s="34" t="s">
        <v>465</v>
      </c>
      <c r="M92" s="26" t="s">
        <v>42</v>
      </c>
      <c r="N92" s="23" t="s">
        <v>472</v>
      </c>
      <c r="O92" s="23" t="s">
        <v>473</v>
      </c>
      <c r="P92" s="25" t="s">
        <v>461</v>
      </c>
      <c r="Q92" s="20"/>
      <c r="R92" s="8"/>
      <c r="S92" s="8"/>
      <c r="T92" s="8"/>
      <c r="U92" s="8"/>
      <c r="V92" s="8"/>
      <c r="W92" s="8"/>
      <c r="X92" s="20"/>
      <c r="Y92" s="20" t="s">
        <v>45</v>
      </c>
      <c r="Z92" s="21" t="str">
        <f t="shared" si="1"/>
        <v>{"id":"M3-NyO-31a-A-2-BR","stimulus":"&lt;p&gt;Pablo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AA92" s="21" t="s">
        <v>474</v>
      </c>
      <c r="AB92" s="22" t="str">
        <f t="shared" si="2"/>
        <v>M3-NyO-31a-A-2</v>
      </c>
      <c r="AC92" s="22" t="str">
        <f t="shared" si="3"/>
        <v>M3-NyO-31a-A-2-BR</v>
      </c>
      <c r="AD92" s="20" t="s">
        <v>47</v>
      </c>
      <c r="AE92" s="24"/>
      <c r="AF92" s="9" t="s">
        <v>48</v>
      </c>
      <c r="AG92" s="9" t="s">
        <v>49</v>
      </c>
    </row>
    <row r="93" ht="112.5" customHeight="1">
      <c r="A93" s="24" t="s">
        <v>453</v>
      </c>
      <c r="B93" s="23" t="s">
        <v>454</v>
      </c>
      <c r="C93" s="24" t="s">
        <v>68</v>
      </c>
      <c r="D93" s="10" t="s">
        <v>36</v>
      </c>
      <c r="E93" s="11"/>
      <c r="F93" s="34" t="s">
        <v>475</v>
      </c>
      <c r="G93" s="34"/>
      <c r="H93" s="34"/>
      <c r="I93" s="26" t="s">
        <v>456</v>
      </c>
      <c r="J93" s="26" t="s">
        <v>156</v>
      </c>
      <c r="K93" s="53" t="s">
        <v>476</v>
      </c>
      <c r="L93" s="34" t="s">
        <v>465</v>
      </c>
      <c r="M93" s="26" t="s">
        <v>42</v>
      </c>
      <c r="N93" s="23" t="s">
        <v>472</v>
      </c>
      <c r="O93" s="23" t="s">
        <v>473</v>
      </c>
      <c r="P93" s="25" t="s">
        <v>461</v>
      </c>
      <c r="Q93" s="20"/>
      <c r="R93" s="8"/>
      <c r="S93" s="8"/>
      <c r="T93" s="8"/>
      <c r="U93" s="8"/>
      <c r="V93" s="8"/>
      <c r="W93" s="8"/>
      <c r="X93" s="20"/>
      <c r="Y93" s="20" t="s">
        <v>45</v>
      </c>
      <c r="Z93" s="21" t="str">
        <f t="shared" si="1"/>
        <v>{"id":"M3-NyO-31a-A-3-BR","stimulus":"&lt;p&gt;Durante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AA93" s="21" t="s">
        <v>477</v>
      </c>
      <c r="AB93" s="22" t="str">
        <f t="shared" si="2"/>
        <v>M3-NyO-31a-A-3</v>
      </c>
      <c r="AC93" s="22" t="str">
        <f t="shared" si="3"/>
        <v>M3-NyO-31a-A-3-BR</v>
      </c>
      <c r="AD93" s="20" t="s">
        <v>47</v>
      </c>
      <c r="AE93" s="24"/>
      <c r="AF93" s="9" t="s">
        <v>48</v>
      </c>
      <c r="AG93" s="9" t="s">
        <v>49</v>
      </c>
    </row>
    <row r="94" ht="112.5" customHeight="1">
      <c r="A94" s="24" t="s">
        <v>478</v>
      </c>
      <c r="B94" s="25" t="s">
        <v>479</v>
      </c>
      <c r="C94" s="9" t="s">
        <v>35</v>
      </c>
      <c r="D94" s="10" t="s">
        <v>36</v>
      </c>
      <c r="E94" s="11"/>
      <c r="F94" s="54" t="s">
        <v>480</v>
      </c>
      <c r="G94" s="55"/>
      <c r="H94" s="34"/>
      <c r="I94" s="56" t="s">
        <v>481</v>
      </c>
      <c r="J94" s="56" t="s">
        <v>278</v>
      </c>
      <c r="K94" s="35" t="s">
        <v>482</v>
      </c>
      <c r="L94" s="57" t="s">
        <v>483</v>
      </c>
      <c r="M94" s="56" t="s">
        <v>42</v>
      </c>
      <c r="N94" s="35" t="s">
        <v>484</v>
      </c>
      <c r="O94" s="58" t="s">
        <v>485</v>
      </c>
      <c r="P94" s="25"/>
      <c r="Q94" s="20"/>
      <c r="R94" s="8"/>
      <c r="S94" s="8"/>
      <c r="T94" s="8"/>
      <c r="U94" s="8"/>
      <c r="V94" s="8"/>
      <c r="W94" s="8"/>
      <c r="X94" s="20"/>
      <c r="Y94" s="20" t="s">
        <v>45</v>
      </c>
      <c r="Z94" s="21" t="str">
        <f t="shared" si="1"/>
        <v>{
    "id": "M3-NyO-31b-I-1-BR",
    "stimulus": "&lt;p&gt;Selecione o resultado dessa adição. Use a reta numérica como guia.&lt;/p&gt;&lt;p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v>
      </c>
      <c r="AA94" s="23" t="s">
        <v>486</v>
      </c>
      <c r="AB94" s="22" t="str">
        <f t="shared" si="2"/>
        <v>M3-NyO-31b-I-1</v>
      </c>
      <c r="AC94" s="22" t="str">
        <f t="shared" si="3"/>
        <v>M3-NyO-31b-I-1-BR</v>
      </c>
      <c r="AD94" s="20"/>
      <c r="AE94" s="24"/>
      <c r="AF94" s="9" t="s">
        <v>48</v>
      </c>
      <c r="AG94" s="9" t="s">
        <v>49</v>
      </c>
    </row>
    <row r="95" ht="112.5" customHeight="1">
      <c r="A95" s="24" t="s">
        <v>478</v>
      </c>
      <c r="B95" s="25" t="s">
        <v>479</v>
      </c>
      <c r="C95" s="9" t="s">
        <v>50</v>
      </c>
      <c r="D95" s="10" t="s">
        <v>36</v>
      </c>
      <c r="E95" s="11"/>
      <c r="F95" s="59" t="s">
        <v>487</v>
      </c>
      <c r="G95" s="35" t="s">
        <v>488</v>
      </c>
      <c r="H95" s="34"/>
      <c r="I95" s="26" t="s">
        <v>481</v>
      </c>
      <c r="J95" s="26" t="s">
        <v>156</v>
      </c>
      <c r="K95" s="35" t="s">
        <v>489</v>
      </c>
      <c r="L95" s="34" t="s">
        <v>490</v>
      </c>
      <c r="M95" s="26" t="s">
        <v>42</v>
      </c>
      <c r="N95" s="35" t="s">
        <v>484</v>
      </c>
      <c r="O95" s="58" t="s">
        <v>491</v>
      </c>
      <c r="P95" s="25"/>
      <c r="Q95" s="20"/>
      <c r="R95" s="8"/>
      <c r="S95" s="8"/>
      <c r="T95" s="8"/>
      <c r="U95" s="8"/>
      <c r="V95" s="8"/>
      <c r="W95" s="8"/>
      <c r="X95" s="20"/>
      <c r="Y95" s="20" t="s">
        <v>45</v>
      </c>
      <c r="Z95" s="21" t="str">
        <f t="shared" si="1"/>
        <v>{
    "id": "M3-NyO-31b-E-1-BR",
    "stimulus": "&lt;p&gt;Calcule essa adição usando a reta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5" s="21" t="s">
        <v>492</v>
      </c>
      <c r="AB95" s="22" t="str">
        <f t="shared" si="2"/>
        <v>M3-NyO-31b-E-1</v>
      </c>
      <c r="AC95" s="22" t="str">
        <f t="shared" si="3"/>
        <v>M3-NyO-31b-E-1-BR</v>
      </c>
      <c r="AD95" s="20"/>
      <c r="AE95" s="24"/>
      <c r="AF95" s="9" t="s">
        <v>48</v>
      </c>
      <c r="AG95" s="9" t="s">
        <v>49</v>
      </c>
    </row>
    <row r="96" ht="112.5" customHeight="1">
      <c r="A96" s="24" t="s">
        <v>478</v>
      </c>
      <c r="B96" s="25" t="s">
        <v>479</v>
      </c>
      <c r="C96" s="9" t="s">
        <v>68</v>
      </c>
      <c r="D96" s="10" t="s">
        <v>36</v>
      </c>
      <c r="E96" s="11"/>
      <c r="F96" s="60" t="s">
        <v>493</v>
      </c>
      <c r="G96" s="35" t="s">
        <v>494</v>
      </c>
      <c r="H96" s="34"/>
      <c r="I96" s="26" t="s">
        <v>481</v>
      </c>
      <c r="J96" s="26" t="s">
        <v>156</v>
      </c>
      <c r="K96" s="35" t="s">
        <v>489</v>
      </c>
      <c r="L96" s="34" t="s">
        <v>490</v>
      </c>
      <c r="M96" s="26" t="s">
        <v>42</v>
      </c>
      <c r="N96" s="35" t="s">
        <v>484</v>
      </c>
      <c r="O96" s="58" t="s">
        <v>495</v>
      </c>
      <c r="P96" s="25"/>
      <c r="Q96" s="20"/>
      <c r="R96" s="8"/>
      <c r="S96" s="8"/>
      <c r="T96" s="8"/>
      <c r="U96" s="8"/>
      <c r="V96" s="8"/>
      <c r="W96" s="8"/>
      <c r="X96" s="20"/>
      <c r="Y96" s="20" t="s">
        <v>45</v>
      </c>
      <c r="Z96" s="21" t="str">
        <f t="shared" si="1"/>
        <v>{
    "id": "M3-NyO-31b-A-1-BR",
    "stimulus": "&lt;p&gt;Durante uma longa viagem, um ônibus percorreu {{Q1}} km no primeiro dia e {{T1}} km no segundo dia. Quantos quilômetros percorreu em total?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ônibus percorreu {{response}} km.&lt;/p&gt;",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6" s="21" t="s">
        <v>496</v>
      </c>
      <c r="AB96" s="22" t="str">
        <f t="shared" si="2"/>
        <v>M3-NyO-31b-A-1</v>
      </c>
      <c r="AC96" s="22" t="str">
        <f t="shared" si="3"/>
        <v>M3-NyO-31b-A-1-BR</v>
      </c>
      <c r="AD96" s="20"/>
      <c r="AE96" s="24"/>
      <c r="AF96" s="9" t="s">
        <v>48</v>
      </c>
      <c r="AG96" s="9" t="s">
        <v>49</v>
      </c>
    </row>
    <row r="97" ht="112.5" customHeight="1">
      <c r="A97" s="24" t="s">
        <v>478</v>
      </c>
      <c r="B97" s="25" t="s">
        <v>479</v>
      </c>
      <c r="C97" s="9" t="s">
        <v>68</v>
      </c>
      <c r="D97" s="10" t="s">
        <v>36</v>
      </c>
      <c r="E97" s="11"/>
      <c r="F97" s="59" t="s">
        <v>497</v>
      </c>
      <c r="G97" s="35" t="s">
        <v>498</v>
      </c>
      <c r="H97" s="34"/>
      <c r="I97" s="26" t="s">
        <v>481</v>
      </c>
      <c r="J97" s="26" t="s">
        <v>156</v>
      </c>
      <c r="K97" s="35" t="s">
        <v>489</v>
      </c>
      <c r="L97" s="34" t="s">
        <v>490</v>
      </c>
      <c r="M97" s="26" t="s">
        <v>42</v>
      </c>
      <c r="N97" s="34" t="s">
        <v>499</v>
      </c>
      <c r="O97" s="61" t="s">
        <v>500</v>
      </c>
      <c r="P97" s="25"/>
      <c r="Q97" s="20"/>
      <c r="R97" s="8"/>
      <c r="S97" s="8"/>
      <c r="T97" s="8"/>
      <c r="U97" s="8"/>
      <c r="V97" s="8"/>
      <c r="W97" s="8"/>
      <c r="X97" s="20"/>
      <c r="Y97" s="20" t="s">
        <v>45</v>
      </c>
      <c r="Z97" s="21" t="str">
        <f t="shared" si="1"/>
        <v>{
    "id": "M3-NyO-31b-A-2-BR",
    "stimulus": "&lt;p&gt;O pai de Alba leu dois livros, um deles tinha {{Q1}} páginas e o outro, {{T1}}. Quantas páginas têm os dois juntos?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"&lt;p&gt;Eles leu {{response}} páginas.&lt;/p&gt;",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7" s="21" t="s">
        <v>501</v>
      </c>
      <c r="AB97" s="22" t="str">
        <f t="shared" si="2"/>
        <v>M3-NyO-31b-A-2</v>
      </c>
      <c r="AC97" s="22" t="str">
        <f t="shared" si="3"/>
        <v>M3-NyO-31b-A-2-BR</v>
      </c>
      <c r="AD97" s="20"/>
      <c r="AE97" s="24"/>
      <c r="AF97" s="9" t="s">
        <v>48</v>
      </c>
      <c r="AG97" s="9" t="s">
        <v>49</v>
      </c>
    </row>
    <row r="98" ht="112.5" customHeight="1">
      <c r="A98" s="24" t="s">
        <v>478</v>
      </c>
      <c r="B98" s="25" t="s">
        <v>479</v>
      </c>
      <c r="C98" s="9" t="s">
        <v>68</v>
      </c>
      <c r="D98" s="10" t="s">
        <v>36</v>
      </c>
      <c r="E98" s="11"/>
      <c r="F98" s="59" t="s">
        <v>502</v>
      </c>
      <c r="G98" s="35" t="s">
        <v>503</v>
      </c>
      <c r="H98" s="34"/>
      <c r="I98" s="26" t="s">
        <v>481</v>
      </c>
      <c r="J98" s="26" t="s">
        <v>156</v>
      </c>
      <c r="K98" s="35" t="s">
        <v>489</v>
      </c>
      <c r="L98" s="34" t="s">
        <v>490</v>
      </c>
      <c r="M98" s="26" t="s">
        <v>42</v>
      </c>
      <c r="N98" s="34" t="s">
        <v>499</v>
      </c>
      <c r="O98" s="61" t="s">
        <v>504</v>
      </c>
      <c r="P98" s="25"/>
      <c r="Q98" s="20"/>
      <c r="R98" s="8"/>
      <c r="S98" s="8"/>
      <c r="T98" s="8"/>
      <c r="U98" s="8"/>
      <c r="V98" s="8"/>
      <c r="W98" s="8"/>
      <c r="X98" s="20"/>
      <c r="Y98" s="20" t="s">
        <v>45</v>
      </c>
      <c r="Z98" s="21" t="str">
        <f t="shared" si="1"/>
        <v>{
    "id": "M3-NyO-31b-A-3-BR",
    "stimulus": "&lt;p&gt;Claudio sofreu uma inundação em sua casa e teve de chamar alguns construtores. De acordo com o orçamento, o preço será de R$ {{Q1}} para os materiais e R$ {{T1}} para a mão de obra. Quanto ele terá de pagar?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preço total é de R${{response}}.&lt;/p&gt;",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8" s="21" t="s">
        <v>505</v>
      </c>
      <c r="AB98" s="22" t="str">
        <f t="shared" si="2"/>
        <v>M3-NyO-31b-A-3</v>
      </c>
      <c r="AC98" s="22" t="str">
        <f t="shared" si="3"/>
        <v>M3-NyO-31b-A-3-BR</v>
      </c>
      <c r="AD98" s="20"/>
      <c r="AE98" s="24"/>
      <c r="AF98" s="9" t="s">
        <v>48</v>
      </c>
      <c r="AG98" s="9" t="s">
        <v>49</v>
      </c>
    </row>
    <row r="99" ht="112.5" customHeight="1">
      <c r="A99" s="24" t="s">
        <v>506</v>
      </c>
      <c r="B99" s="23" t="s">
        <v>507</v>
      </c>
      <c r="C99" s="24" t="s">
        <v>35</v>
      </c>
      <c r="D99" s="10" t="s">
        <v>36</v>
      </c>
      <c r="E99" s="11"/>
      <c r="F99" s="25" t="s">
        <v>508</v>
      </c>
      <c r="G99" s="25"/>
      <c r="H99" s="25"/>
      <c r="I99" s="26" t="s">
        <v>456</v>
      </c>
      <c r="J99" s="9" t="s">
        <v>509</v>
      </c>
      <c r="K99" s="34" t="s">
        <v>510</v>
      </c>
      <c r="L99" s="34" t="s">
        <v>511</v>
      </c>
      <c r="M99" s="26" t="s">
        <v>291</v>
      </c>
      <c r="N99" s="15"/>
      <c r="O99" s="32"/>
      <c r="P99" s="8"/>
      <c r="Q99" s="20"/>
      <c r="R99" s="25"/>
      <c r="S99" s="25" t="s">
        <v>512</v>
      </c>
      <c r="T99" s="25" t="s">
        <v>513</v>
      </c>
      <c r="U99" s="25" t="s">
        <v>514</v>
      </c>
      <c r="V99" s="23" t="s">
        <v>515</v>
      </c>
      <c r="W99" s="8"/>
      <c r="X99" s="20"/>
      <c r="Y99" s="20" t="s">
        <v>45</v>
      </c>
      <c r="Z99" s="21" t="str">
        <f t="shared" si="1"/>
        <v>{"id":"M3-NyO-31c-I-1-BR","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AA99" s="21" t="s">
        <v>516</v>
      </c>
      <c r="AB99" s="22" t="str">
        <f t="shared" si="2"/>
        <v>M3-NyO-31c-I-1</v>
      </c>
      <c r="AC99" s="22" t="str">
        <f t="shared" si="3"/>
        <v>M3-NyO-31c-I-1-BR</v>
      </c>
      <c r="AD99" s="20" t="s">
        <v>47</v>
      </c>
      <c r="AE99" s="24"/>
      <c r="AF99" s="9" t="s">
        <v>48</v>
      </c>
      <c r="AG99" s="9" t="s">
        <v>49</v>
      </c>
    </row>
    <row r="100" ht="112.5" customHeight="1">
      <c r="A100" s="24" t="s">
        <v>506</v>
      </c>
      <c r="B100" s="23" t="s">
        <v>507</v>
      </c>
      <c r="C100" s="24" t="s">
        <v>50</v>
      </c>
      <c r="D100" s="10" t="s">
        <v>36</v>
      </c>
      <c r="E100" s="11"/>
      <c r="F100" s="34" t="s">
        <v>508</v>
      </c>
      <c r="G100" s="34"/>
      <c r="H100" s="34"/>
      <c r="I100" s="26" t="s">
        <v>456</v>
      </c>
      <c r="J100" s="26" t="s">
        <v>156</v>
      </c>
      <c r="K100" s="34" t="s">
        <v>510</v>
      </c>
      <c r="L100" s="34" t="s">
        <v>517</v>
      </c>
      <c r="M100" s="26" t="s">
        <v>291</v>
      </c>
      <c r="N100" s="15"/>
      <c r="O100" s="32"/>
      <c r="P100" s="8"/>
      <c r="Q100" s="20"/>
      <c r="R100" s="25"/>
      <c r="S100" s="25" t="s">
        <v>512</v>
      </c>
      <c r="T100" s="25" t="s">
        <v>513</v>
      </c>
      <c r="U100" s="25" t="s">
        <v>514</v>
      </c>
      <c r="V100" s="23" t="s">
        <v>518</v>
      </c>
      <c r="W100" s="8"/>
      <c r="X100" s="20"/>
      <c r="Y100" s="20" t="s">
        <v>45</v>
      </c>
      <c r="Z100" s="21" t="str">
        <f t="shared" si="1"/>
        <v>{"id":"M3-NyO-31c-E-1-BR","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0" s="21" t="s">
        <v>519</v>
      </c>
      <c r="AB100" s="22" t="str">
        <f t="shared" si="2"/>
        <v>M3-NyO-31c-E-1</v>
      </c>
      <c r="AC100" s="22" t="str">
        <f t="shared" si="3"/>
        <v>M3-NyO-31c-E-1-BR</v>
      </c>
      <c r="AD100" s="20" t="s">
        <v>47</v>
      </c>
      <c r="AE100" s="24"/>
      <c r="AF100" s="9" t="s">
        <v>48</v>
      </c>
      <c r="AG100" s="9" t="s">
        <v>49</v>
      </c>
    </row>
    <row r="101" ht="112.5" customHeight="1">
      <c r="A101" s="24" t="s">
        <v>506</v>
      </c>
      <c r="B101" s="23" t="s">
        <v>507</v>
      </c>
      <c r="C101" s="24" t="s">
        <v>68</v>
      </c>
      <c r="D101" s="10" t="s">
        <v>36</v>
      </c>
      <c r="E101" s="11"/>
      <c r="F101" s="35" t="s">
        <v>520</v>
      </c>
      <c r="G101" s="35"/>
      <c r="H101" s="34"/>
      <c r="I101" s="26" t="s">
        <v>456</v>
      </c>
      <c r="J101" s="26" t="s">
        <v>156</v>
      </c>
      <c r="K101" s="34" t="s">
        <v>521</v>
      </c>
      <c r="L101" s="34" t="s">
        <v>517</v>
      </c>
      <c r="M101" s="26" t="s">
        <v>291</v>
      </c>
      <c r="N101" s="15"/>
      <c r="O101" s="32"/>
      <c r="P101" s="8"/>
      <c r="Q101" s="20"/>
      <c r="R101" s="25"/>
      <c r="S101" s="25" t="s">
        <v>512</v>
      </c>
      <c r="T101" s="25" t="s">
        <v>513</v>
      </c>
      <c r="U101" s="25" t="s">
        <v>514</v>
      </c>
      <c r="V101" s="23" t="s">
        <v>518</v>
      </c>
      <c r="W101" s="8"/>
      <c r="X101" s="20"/>
      <c r="Y101" s="20" t="s">
        <v>45</v>
      </c>
      <c r="Z101" s="21" t="str">
        <f t="shared" si="1"/>
        <v>{"id":"M3-NyO-31c-A-1-BR","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1" s="21" t="s">
        <v>522</v>
      </c>
      <c r="AB101" s="22" t="str">
        <f t="shared" si="2"/>
        <v>M3-NyO-31c-A-1</v>
      </c>
      <c r="AC101" s="22" t="str">
        <f t="shared" si="3"/>
        <v>M3-NyO-31c-A-1-BR</v>
      </c>
      <c r="AD101" s="20" t="s">
        <v>47</v>
      </c>
      <c r="AE101" s="24"/>
      <c r="AF101" s="9" t="s">
        <v>48</v>
      </c>
      <c r="AG101" s="9" t="s">
        <v>49</v>
      </c>
    </row>
    <row r="102" ht="112.5" customHeight="1">
      <c r="A102" s="24" t="s">
        <v>506</v>
      </c>
      <c r="B102" s="23" t="s">
        <v>507</v>
      </c>
      <c r="C102" s="24" t="s">
        <v>68</v>
      </c>
      <c r="D102" s="10" t="s">
        <v>36</v>
      </c>
      <c r="E102" s="11"/>
      <c r="F102" s="35" t="s">
        <v>523</v>
      </c>
      <c r="G102" s="35"/>
      <c r="H102" s="62"/>
      <c r="I102" s="26" t="s">
        <v>456</v>
      </c>
      <c r="J102" s="26" t="s">
        <v>156</v>
      </c>
      <c r="K102" s="34" t="s">
        <v>521</v>
      </c>
      <c r="L102" s="34" t="s">
        <v>517</v>
      </c>
      <c r="M102" s="26" t="s">
        <v>291</v>
      </c>
      <c r="N102" s="15"/>
      <c r="O102" s="32"/>
      <c r="P102" s="8"/>
      <c r="Q102" s="20"/>
      <c r="R102" s="25"/>
      <c r="S102" s="25" t="s">
        <v>512</v>
      </c>
      <c r="T102" s="25" t="s">
        <v>513</v>
      </c>
      <c r="U102" s="25" t="s">
        <v>514</v>
      </c>
      <c r="V102" s="23" t="s">
        <v>518</v>
      </c>
      <c r="W102" s="8"/>
      <c r="X102" s="20"/>
      <c r="Y102" s="20" t="s">
        <v>45</v>
      </c>
      <c r="Z102" s="21" t="str">
        <f t="shared" si="1"/>
        <v>{"id":"M3-NyO-31c-A-2-BR","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2" s="21" t="s">
        <v>524</v>
      </c>
      <c r="AB102" s="22" t="str">
        <f t="shared" si="2"/>
        <v>M3-NyO-31c-A-2</v>
      </c>
      <c r="AC102" s="22" t="str">
        <f t="shared" si="3"/>
        <v>M3-NyO-31c-A-2-BR</v>
      </c>
      <c r="AD102" s="20" t="s">
        <v>47</v>
      </c>
      <c r="AE102" s="24"/>
      <c r="AF102" s="9" t="s">
        <v>48</v>
      </c>
      <c r="AG102" s="9" t="s">
        <v>49</v>
      </c>
    </row>
    <row r="103" ht="112.5" customHeight="1">
      <c r="A103" s="24" t="s">
        <v>506</v>
      </c>
      <c r="B103" s="23" t="s">
        <v>507</v>
      </c>
      <c r="C103" s="24" t="s">
        <v>68</v>
      </c>
      <c r="D103" s="10" t="s">
        <v>36</v>
      </c>
      <c r="E103" s="11"/>
      <c r="F103" s="35" t="s">
        <v>525</v>
      </c>
      <c r="G103" s="35"/>
      <c r="H103" s="62"/>
      <c r="I103" s="26" t="s">
        <v>456</v>
      </c>
      <c r="J103" s="26" t="s">
        <v>156</v>
      </c>
      <c r="K103" s="34" t="s">
        <v>521</v>
      </c>
      <c r="L103" s="34" t="s">
        <v>517</v>
      </c>
      <c r="M103" s="26" t="s">
        <v>291</v>
      </c>
      <c r="N103" s="15"/>
      <c r="O103" s="32"/>
      <c r="P103" s="8"/>
      <c r="Q103" s="20"/>
      <c r="R103" s="25"/>
      <c r="S103" s="25" t="s">
        <v>512</v>
      </c>
      <c r="T103" s="25" t="s">
        <v>513</v>
      </c>
      <c r="U103" s="25" t="s">
        <v>514</v>
      </c>
      <c r="V103" s="23" t="s">
        <v>518</v>
      </c>
      <c r="W103" s="8"/>
      <c r="X103" s="20"/>
      <c r="Y103" s="20" t="s">
        <v>45</v>
      </c>
      <c r="Z103" s="21" t="str">
        <f t="shared" si="1"/>
        <v>{"id":"M3-NyO-31c-A-3-BR","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3" s="21" t="s">
        <v>526</v>
      </c>
      <c r="AB103" s="22" t="str">
        <f t="shared" si="2"/>
        <v>M3-NyO-31c-A-3</v>
      </c>
      <c r="AC103" s="22" t="str">
        <f t="shared" si="3"/>
        <v>M3-NyO-31c-A-3-BR</v>
      </c>
      <c r="AD103" s="20" t="s">
        <v>47</v>
      </c>
      <c r="AE103" s="24"/>
      <c r="AF103" s="9" t="s">
        <v>48</v>
      </c>
      <c r="AG103" s="9" t="s">
        <v>49</v>
      </c>
    </row>
    <row r="104" ht="112.5" customHeight="1">
      <c r="A104" s="24" t="s">
        <v>527</v>
      </c>
      <c r="B104" s="23" t="s">
        <v>528</v>
      </c>
      <c r="C104" s="24" t="s">
        <v>35</v>
      </c>
      <c r="D104" s="10" t="s">
        <v>36</v>
      </c>
      <c r="E104" s="11"/>
      <c r="F104" s="25" t="s">
        <v>529</v>
      </c>
      <c r="G104" s="25"/>
      <c r="H104" s="25"/>
      <c r="I104" s="25"/>
      <c r="J104" s="24" t="s">
        <v>530</v>
      </c>
      <c r="K104" s="25" t="s">
        <v>531</v>
      </c>
      <c r="L104" s="23" t="s">
        <v>532</v>
      </c>
      <c r="M104" s="26" t="s">
        <v>42</v>
      </c>
      <c r="N104" s="23" t="s">
        <v>533</v>
      </c>
      <c r="O104" s="23" t="s">
        <v>534</v>
      </c>
      <c r="P104" s="23" t="s">
        <v>535</v>
      </c>
      <c r="Q104" s="22"/>
      <c r="R104" s="18"/>
      <c r="S104" s="18"/>
      <c r="T104" s="18"/>
      <c r="U104" s="18"/>
      <c r="V104" s="18"/>
      <c r="W104" s="18"/>
      <c r="X104" s="22"/>
      <c r="Y104" s="20" t="s">
        <v>45</v>
      </c>
      <c r="Z104" s="21" t="str">
        <f t="shared" si="1"/>
        <v>{"id":"M3-NyO-32a-I-1-BR","stimulus":"&lt;p&gt;Arraste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v>
      </c>
      <c r="AA104" s="21" t="s">
        <v>536</v>
      </c>
      <c r="AB104" s="22" t="str">
        <f t="shared" si="2"/>
        <v>M3-NyO-32a-I-1</v>
      </c>
      <c r="AC104" s="22" t="str">
        <f t="shared" si="3"/>
        <v>M3-NyO-32a-I-1-BR</v>
      </c>
      <c r="AD104" s="20" t="s">
        <v>47</v>
      </c>
      <c r="AE104" s="9"/>
      <c r="AF104" s="9" t="s">
        <v>48</v>
      </c>
      <c r="AG104" s="9" t="s">
        <v>49</v>
      </c>
    </row>
    <row r="105" ht="112.5" customHeight="1">
      <c r="A105" s="24" t="s">
        <v>527</v>
      </c>
      <c r="B105" s="23" t="s">
        <v>528</v>
      </c>
      <c r="C105" s="24" t="s">
        <v>50</v>
      </c>
      <c r="D105" s="10" t="s">
        <v>36</v>
      </c>
      <c r="E105" s="11"/>
      <c r="F105" s="23" t="s">
        <v>537</v>
      </c>
      <c r="G105" s="23"/>
      <c r="H105" s="25"/>
      <c r="I105" s="25"/>
      <c r="J105" s="24" t="s">
        <v>156</v>
      </c>
      <c r="K105" s="35" t="s">
        <v>538</v>
      </c>
      <c r="L105" s="23" t="s">
        <v>539</v>
      </c>
      <c r="M105" s="26" t="s">
        <v>42</v>
      </c>
      <c r="N105" s="23" t="s">
        <v>540</v>
      </c>
      <c r="O105" s="23" t="s">
        <v>541</v>
      </c>
      <c r="P105" s="23" t="s">
        <v>542</v>
      </c>
      <c r="Q105" s="22"/>
      <c r="R105" s="18"/>
      <c r="S105" s="18"/>
      <c r="T105" s="18"/>
      <c r="U105" s="18"/>
      <c r="V105" s="18"/>
      <c r="W105" s="18"/>
      <c r="X105" s="22"/>
      <c r="Y105" s="20" t="s">
        <v>45</v>
      </c>
      <c r="Z105" s="21" t="str">
        <f t="shared" si="1"/>
        <v>{"id":"M3-NyO-32a-E-1-BR","stimulus":"&lt;p&gt;Escreva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AA105" s="21" t="s">
        <v>543</v>
      </c>
      <c r="AB105" s="22" t="str">
        <f t="shared" si="2"/>
        <v>M3-NyO-32a-E-1</v>
      </c>
      <c r="AC105" s="22" t="str">
        <f t="shared" si="3"/>
        <v>M3-NyO-32a-E-1-BR</v>
      </c>
      <c r="AD105" s="20" t="s">
        <v>47</v>
      </c>
      <c r="AE105" s="9"/>
      <c r="AF105" s="9" t="s">
        <v>48</v>
      </c>
      <c r="AG105" s="9" t="s">
        <v>49</v>
      </c>
    </row>
    <row r="106" ht="112.5" customHeight="1">
      <c r="A106" s="24" t="s">
        <v>527</v>
      </c>
      <c r="B106" s="23" t="s">
        <v>528</v>
      </c>
      <c r="C106" s="24" t="s">
        <v>68</v>
      </c>
      <c r="D106" s="10" t="s">
        <v>36</v>
      </c>
      <c r="E106" s="11"/>
      <c r="F106" s="23" t="s">
        <v>544</v>
      </c>
      <c r="G106" s="23"/>
      <c r="H106" s="25"/>
      <c r="I106" s="25"/>
      <c r="J106" s="24" t="s">
        <v>156</v>
      </c>
      <c r="K106" s="34" t="s">
        <v>545</v>
      </c>
      <c r="L106" s="34" t="s">
        <v>539</v>
      </c>
      <c r="M106" s="26" t="s">
        <v>42</v>
      </c>
      <c r="N106" s="23" t="s">
        <v>546</v>
      </c>
      <c r="O106" s="23" t="s">
        <v>541</v>
      </c>
      <c r="P106" s="23" t="s">
        <v>542</v>
      </c>
      <c r="Q106" s="22"/>
      <c r="R106" s="18"/>
      <c r="S106" s="18"/>
      <c r="T106" s="18"/>
      <c r="U106" s="18"/>
      <c r="V106" s="18"/>
      <c r="W106" s="18"/>
      <c r="X106" s="22"/>
      <c r="Y106" s="20" t="s">
        <v>45</v>
      </c>
      <c r="Z106" s="21" t="str">
        <f t="shared" si="1"/>
        <v>{"id":"M3-NyO-32a-A-1-BR","stimulus":"&lt;p&gt;Felipe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AA106" s="21" t="s">
        <v>547</v>
      </c>
      <c r="AB106" s="22" t="str">
        <f t="shared" si="2"/>
        <v>M3-NyO-32a-A-1</v>
      </c>
      <c r="AC106" s="22" t="str">
        <f t="shared" si="3"/>
        <v>M3-NyO-32a-A-1-BR</v>
      </c>
      <c r="AD106" s="20" t="s">
        <v>47</v>
      </c>
      <c r="AE106" s="9"/>
      <c r="AF106" s="9" t="s">
        <v>48</v>
      </c>
      <c r="AG106" s="9" t="s">
        <v>49</v>
      </c>
    </row>
    <row r="107" ht="112.5" customHeight="1">
      <c r="A107" s="24" t="s">
        <v>527</v>
      </c>
      <c r="B107" s="23" t="s">
        <v>528</v>
      </c>
      <c r="C107" s="24" t="s">
        <v>68</v>
      </c>
      <c r="D107" s="10" t="s">
        <v>36</v>
      </c>
      <c r="E107" s="11"/>
      <c r="F107" s="23" t="s">
        <v>548</v>
      </c>
      <c r="G107" s="23"/>
      <c r="H107" s="25"/>
      <c r="I107" s="25"/>
      <c r="J107" s="24" t="s">
        <v>156</v>
      </c>
      <c r="K107" s="34" t="s">
        <v>549</v>
      </c>
      <c r="L107" s="34" t="s">
        <v>539</v>
      </c>
      <c r="M107" s="26" t="s">
        <v>42</v>
      </c>
      <c r="N107" s="23" t="s">
        <v>540</v>
      </c>
      <c r="O107" s="23" t="s">
        <v>541</v>
      </c>
      <c r="P107" s="23" t="s">
        <v>542</v>
      </c>
      <c r="Q107" s="22"/>
      <c r="R107" s="18"/>
      <c r="S107" s="18"/>
      <c r="T107" s="18"/>
      <c r="U107" s="18"/>
      <c r="V107" s="18"/>
      <c r="W107" s="18"/>
      <c r="X107" s="22"/>
      <c r="Y107" s="20" t="s">
        <v>45</v>
      </c>
      <c r="Z107" s="21" t="str">
        <f t="shared" si="1"/>
        <v>{"id":"M3-NyO-32a-A-2-BR","stimulus":"&lt;p&gt;Uma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AA107" s="21" t="s">
        <v>550</v>
      </c>
      <c r="AB107" s="22" t="str">
        <f t="shared" si="2"/>
        <v>M3-NyO-32a-A-2</v>
      </c>
      <c r="AC107" s="22" t="str">
        <f t="shared" si="3"/>
        <v>M3-NyO-32a-A-2-BR</v>
      </c>
      <c r="AD107" s="20" t="s">
        <v>47</v>
      </c>
      <c r="AE107" s="9"/>
      <c r="AF107" s="9" t="s">
        <v>48</v>
      </c>
      <c r="AG107" s="9" t="s">
        <v>49</v>
      </c>
    </row>
    <row r="108" ht="112.5" customHeight="1">
      <c r="A108" s="24" t="s">
        <v>527</v>
      </c>
      <c r="B108" s="23" t="s">
        <v>528</v>
      </c>
      <c r="C108" s="24" t="s">
        <v>68</v>
      </c>
      <c r="D108" s="10" t="s">
        <v>36</v>
      </c>
      <c r="E108" s="11"/>
      <c r="F108" s="23" t="s">
        <v>551</v>
      </c>
      <c r="G108" s="23"/>
      <c r="H108" s="25"/>
      <c r="I108" s="25"/>
      <c r="J108" s="24" t="s">
        <v>156</v>
      </c>
      <c r="K108" s="34" t="s">
        <v>552</v>
      </c>
      <c r="L108" s="34" t="s">
        <v>539</v>
      </c>
      <c r="M108" s="26" t="s">
        <v>42</v>
      </c>
      <c r="N108" s="23" t="s">
        <v>540</v>
      </c>
      <c r="O108" s="23" t="s">
        <v>541</v>
      </c>
      <c r="P108" s="23" t="s">
        <v>542</v>
      </c>
      <c r="Q108" s="22"/>
      <c r="R108" s="18"/>
      <c r="S108" s="18"/>
      <c r="T108" s="18"/>
      <c r="U108" s="18"/>
      <c r="V108" s="18"/>
      <c r="W108" s="18"/>
      <c r="X108" s="22"/>
      <c r="Y108" s="20" t="s">
        <v>45</v>
      </c>
      <c r="Z108" s="21" t="str">
        <f t="shared" si="1"/>
        <v>{"id":"M3-NyO-32a-A-3-BR","stimulus":"&lt;p&gt;Para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AA108" s="21" t="s">
        <v>553</v>
      </c>
      <c r="AB108" s="22" t="str">
        <f t="shared" si="2"/>
        <v>M3-NyO-32a-A-3</v>
      </c>
      <c r="AC108" s="22" t="str">
        <f t="shared" si="3"/>
        <v>M3-NyO-32a-A-3-BR</v>
      </c>
      <c r="AD108" s="20" t="s">
        <v>47</v>
      </c>
      <c r="AE108" s="9"/>
      <c r="AF108" s="9" t="s">
        <v>48</v>
      </c>
      <c r="AG108" s="9" t="s">
        <v>49</v>
      </c>
    </row>
    <row r="109" ht="112.5" customHeight="1">
      <c r="A109" s="24" t="s">
        <v>554</v>
      </c>
      <c r="B109" s="25" t="s">
        <v>555</v>
      </c>
      <c r="C109" s="9" t="s">
        <v>35</v>
      </c>
      <c r="D109" s="10" t="s">
        <v>36</v>
      </c>
      <c r="E109" s="11"/>
      <c r="F109" s="63" t="s">
        <v>556</v>
      </c>
      <c r="G109" s="23"/>
      <c r="H109" s="25"/>
      <c r="I109" s="24" t="s">
        <v>481</v>
      </c>
      <c r="J109" s="9" t="s">
        <v>557</v>
      </c>
      <c r="K109" s="34" t="s">
        <v>558</v>
      </c>
      <c r="L109" s="35" t="s">
        <v>559</v>
      </c>
      <c r="M109" s="26" t="s">
        <v>42</v>
      </c>
      <c r="N109" s="34" t="s">
        <v>560</v>
      </c>
      <c r="O109" s="60" t="s">
        <v>561</v>
      </c>
      <c r="P109" s="23"/>
      <c r="Q109" s="22"/>
      <c r="R109" s="18"/>
      <c r="S109" s="18"/>
      <c r="T109" s="18"/>
      <c r="U109" s="18"/>
      <c r="V109" s="18"/>
      <c r="W109" s="18"/>
      <c r="X109" s="22"/>
      <c r="Y109" s="20" t="s">
        <v>45</v>
      </c>
      <c r="Z109" s="21" t="str">
        <f t="shared" si="1"/>
        <v>{
    "id": "M3-NyO-32b-I-1-BR",
    "stimulus": "&lt;p&gt;Selecione o resultado dessa subtração. Use a reta numérica como guia.&lt;/p&gt;&lt;p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109" s="23" t="s">
        <v>562</v>
      </c>
      <c r="AB109" s="22" t="str">
        <f t="shared" si="2"/>
        <v>M3-NyO-32b-I-1</v>
      </c>
      <c r="AC109" s="22" t="str">
        <f t="shared" si="3"/>
        <v>M3-NyO-32b-I-1-BR</v>
      </c>
      <c r="AD109" s="20"/>
      <c r="AE109" s="9"/>
      <c r="AF109" s="9" t="s">
        <v>48</v>
      </c>
      <c r="AG109" s="9" t="s">
        <v>49</v>
      </c>
    </row>
    <row r="110" ht="112.5" customHeight="1">
      <c r="A110" s="24" t="s">
        <v>554</v>
      </c>
      <c r="B110" s="25" t="s">
        <v>555</v>
      </c>
      <c r="C110" s="9" t="s">
        <v>50</v>
      </c>
      <c r="D110" s="10" t="s">
        <v>36</v>
      </c>
      <c r="E110" s="11"/>
      <c r="F110" s="64" t="s">
        <v>563</v>
      </c>
      <c r="G110" s="23" t="s">
        <v>564</v>
      </c>
      <c r="H110" s="25"/>
      <c r="I110" s="24" t="s">
        <v>481</v>
      </c>
      <c r="J110" s="24" t="s">
        <v>156</v>
      </c>
      <c r="K110" s="34" t="s">
        <v>565</v>
      </c>
      <c r="L110" s="34" t="s">
        <v>566</v>
      </c>
      <c r="M110" s="26" t="s">
        <v>42</v>
      </c>
      <c r="N110" s="34" t="s">
        <v>560</v>
      </c>
      <c r="O110" s="61" t="s">
        <v>567</v>
      </c>
      <c r="P110" s="23"/>
      <c r="Q110" s="22"/>
      <c r="R110" s="18"/>
      <c r="S110" s="18"/>
      <c r="T110" s="18"/>
      <c r="U110" s="18"/>
      <c r="V110" s="18"/>
      <c r="W110" s="18"/>
      <c r="X110" s="22"/>
      <c r="Y110" s="20" t="s">
        <v>45</v>
      </c>
      <c r="Z110" s="21" t="str">
        <f t="shared" si="1"/>
        <v>{
    "id": "M3-NyO-32b-E-1-BR",
    "stimulus": "&lt;p&gt;Calcule essa subtração usando a reta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0" s="23" t="s">
        <v>568</v>
      </c>
      <c r="AB110" s="22" t="str">
        <f t="shared" si="2"/>
        <v>M3-NyO-32b-E-1</v>
      </c>
      <c r="AC110" s="22" t="str">
        <f t="shared" si="3"/>
        <v>M3-NyO-32b-E-1-BR</v>
      </c>
      <c r="AD110" s="20"/>
      <c r="AE110" s="9"/>
      <c r="AF110" s="9" t="s">
        <v>48</v>
      </c>
      <c r="AG110" s="9" t="s">
        <v>49</v>
      </c>
    </row>
    <row r="111" ht="112.5" customHeight="1">
      <c r="A111" s="24" t="s">
        <v>554</v>
      </c>
      <c r="B111" s="25" t="s">
        <v>555</v>
      </c>
      <c r="C111" s="9" t="s">
        <v>68</v>
      </c>
      <c r="D111" s="10" t="s">
        <v>36</v>
      </c>
      <c r="E111" s="11"/>
      <c r="F111" s="65" t="s">
        <v>569</v>
      </c>
      <c r="G111" s="23" t="s">
        <v>570</v>
      </c>
      <c r="H111" s="25"/>
      <c r="I111" s="24" t="s">
        <v>481</v>
      </c>
      <c r="J111" s="24" t="s">
        <v>156</v>
      </c>
      <c r="K111" s="34" t="s">
        <v>565</v>
      </c>
      <c r="L111" s="34" t="s">
        <v>566</v>
      </c>
      <c r="M111" s="26" t="s">
        <v>42</v>
      </c>
      <c r="N111" s="34" t="s">
        <v>560</v>
      </c>
      <c r="O111" s="61" t="s">
        <v>571</v>
      </c>
      <c r="P111" s="23"/>
      <c r="Q111" s="22"/>
      <c r="R111" s="18"/>
      <c r="S111" s="18"/>
      <c r="T111" s="18"/>
      <c r="U111" s="18"/>
      <c r="V111" s="18"/>
      <c r="W111" s="18"/>
      <c r="X111" s="22"/>
      <c r="Y111" s="20" t="s">
        <v>45</v>
      </c>
      <c r="Z111" s="21" t="str">
        <f t="shared" si="1"/>
        <v>{
    "id": "M3-NyO-32b-A-1-BR",
    "stimulus": "&lt;p&gt;{{T1}} pessoas se inscreveram para uma corrida beneficente. Se {{Q1}} já alcançaram a linha de chegada, quantas faltam ainda?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"&lt;p&gt;Há {{response}} pessoas para chegar.&lt;/p&gt;",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1" s="21" t="s">
        <v>572</v>
      </c>
      <c r="AB111" s="22" t="str">
        <f t="shared" si="2"/>
        <v>M3-NyO-32b-A-1</v>
      </c>
      <c r="AC111" s="22" t="str">
        <f t="shared" si="3"/>
        <v>M3-NyO-32b-A-1-BR</v>
      </c>
      <c r="AD111" s="20"/>
      <c r="AE111" s="9"/>
      <c r="AF111" s="9" t="s">
        <v>48</v>
      </c>
      <c r="AG111" s="9" t="s">
        <v>49</v>
      </c>
    </row>
    <row r="112" ht="112.5" customHeight="1">
      <c r="A112" s="24" t="s">
        <v>554</v>
      </c>
      <c r="B112" s="25" t="s">
        <v>555</v>
      </c>
      <c r="C112" s="9" t="s">
        <v>68</v>
      </c>
      <c r="D112" s="10" t="s">
        <v>36</v>
      </c>
      <c r="E112" s="11"/>
      <c r="F112" s="65" t="s">
        <v>573</v>
      </c>
      <c r="G112" s="23" t="s">
        <v>574</v>
      </c>
      <c r="H112" s="25"/>
      <c r="I112" s="24" t="s">
        <v>481</v>
      </c>
      <c r="J112" s="24" t="s">
        <v>156</v>
      </c>
      <c r="K112" s="34" t="s">
        <v>565</v>
      </c>
      <c r="L112" s="34" t="s">
        <v>566</v>
      </c>
      <c r="M112" s="26" t="s">
        <v>42</v>
      </c>
      <c r="N112" s="34" t="s">
        <v>560</v>
      </c>
      <c r="O112" s="61" t="s">
        <v>575</v>
      </c>
      <c r="P112" s="23"/>
      <c r="Q112" s="22"/>
      <c r="R112" s="18"/>
      <c r="S112" s="18"/>
      <c r="T112" s="18"/>
      <c r="U112" s="18"/>
      <c r="V112" s="18"/>
      <c r="W112" s="18"/>
      <c r="X112" s="22"/>
      <c r="Y112" s="20" t="s">
        <v>45</v>
      </c>
      <c r="Z112" s="21" t="str">
        <f t="shared" si="1"/>
        <v>{
    "id": "M3-NyO-32b-A-2-BR",
    "stimulus": "&lt;p&gt;Pediram a um jornalista escrever um texto com {{T1}} palavras, mas até agora tem apenas {{Q1}}. Quantas palavras ele ainda tem para escrever?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"&lt;p&gt;Ele precisa escrever mais {{response}} palavras.&lt;/p&gt;",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2" s="21" t="s">
        <v>576</v>
      </c>
      <c r="AB112" s="22" t="str">
        <f t="shared" si="2"/>
        <v>M3-NyO-32b-A-2</v>
      </c>
      <c r="AC112" s="22" t="str">
        <f t="shared" si="3"/>
        <v>M3-NyO-32b-A-2-BR</v>
      </c>
      <c r="AD112" s="20"/>
      <c r="AE112" s="9"/>
      <c r="AF112" s="9" t="s">
        <v>48</v>
      </c>
      <c r="AG112" s="9" t="s">
        <v>49</v>
      </c>
    </row>
    <row r="113" ht="112.5" customHeight="1">
      <c r="A113" s="24" t="s">
        <v>554</v>
      </c>
      <c r="B113" s="25" t="s">
        <v>555</v>
      </c>
      <c r="C113" s="9" t="s">
        <v>68</v>
      </c>
      <c r="D113" s="10" t="s">
        <v>36</v>
      </c>
      <c r="E113" s="11"/>
      <c r="F113" s="65" t="s">
        <v>577</v>
      </c>
      <c r="G113" s="23" t="s">
        <v>578</v>
      </c>
      <c r="H113" s="25"/>
      <c r="I113" s="24" t="s">
        <v>481</v>
      </c>
      <c r="J113" s="24" t="s">
        <v>156</v>
      </c>
      <c r="K113" s="34" t="s">
        <v>565</v>
      </c>
      <c r="L113" s="34" t="s">
        <v>566</v>
      </c>
      <c r="M113" s="26" t="s">
        <v>42</v>
      </c>
      <c r="N113" s="34" t="s">
        <v>560</v>
      </c>
      <c r="O113" s="61" t="s">
        <v>579</v>
      </c>
      <c r="P113" s="23"/>
      <c r="Q113" s="22"/>
      <c r="R113" s="18"/>
      <c r="S113" s="18"/>
      <c r="T113" s="18"/>
      <c r="U113" s="18"/>
      <c r="V113" s="18"/>
      <c r="W113" s="18"/>
      <c r="X113" s="22"/>
      <c r="Y113" s="20" t="s">
        <v>45</v>
      </c>
      <c r="Z113" s="21" t="str">
        <f t="shared" si="1"/>
        <v>{
    "id": "M3-NyO-32b-A-3-BR",
    "stimulus": "&lt;p&gt;Renato e Luzia já percorreram {{Q1}} m de uma rota de caminhada de {{T1}} m. Quantos metros eles precisam percorrer para terminá-la?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"&lt;p&gt;Faltam {{response}} m.&lt;/p&gt;",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3" s="21" t="s">
        <v>580</v>
      </c>
      <c r="AB113" s="22" t="str">
        <f t="shared" si="2"/>
        <v>M3-NyO-32b-A-3</v>
      </c>
      <c r="AC113" s="22" t="str">
        <f t="shared" si="3"/>
        <v>M3-NyO-32b-A-3-BR</v>
      </c>
      <c r="AD113" s="20"/>
      <c r="AE113" s="9"/>
      <c r="AF113" s="9" t="s">
        <v>48</v>
      </c>
      <c r="AG113" s="9" t="s">
        <v>49</v>
      </c>
    </row>
    <row r="114" ht="112.5" customHeight="1">
      <c r="A114" s="24" t="s">
        <v>581</v>
      </c>
      <c r="B114" s="23" t="s">
        <v>582</v>
      </c>
      <c r="C114" s="24" t="s">
        <v>35</v>
      </c>
      <c r="D114" s="10" t="s">
        <v>36</v>
      </c>
      <c r="E114" s="11"/>
      <c r="F114" s="25" t="s">
        <v>583</v>
      </c>
      <c r="G114" s="25"/>
      <c r="H114" s="25"/>
      <c r="I114" s="24" t="s">
        <v>456</v>
      </c>
      <c r="J114" s="24" t="s">
        <v>509</v>
      </c>
      <c r="K114" s="25" t="s">
        <v>584</v>
      </c>
      <c r="L114" s="25" t="s">
        <v>585</v>
      </c>
      <c r="M114" s="26" t="s">
        <v>291</v>
      </c>
      <c r="N114" s="15"/>
      <c r="O114" s="15"/>
      <c r="P114" s="18"/>
      <c r="Q114" s="22"/>
      <c r="R114" s="66"/>
      <c r="S114" s="66" t="s">
        <v>586</v>
      </c>
      <c r="T114" s="66" t="s">
        <v>587</v>
      </c>
      <c r="U114" s="66" t="s">
        <v>588</v>
      </c>
      <c r="V114" s="23" t="s">
        <v>589</v>
      </c>
      <c r="W114" s="18"/>
      <c r="X114" s="22"/>
      <c r="Y114" s="20" t="s">
        <v>45</v>
      </c>
      <c r="Z114" s="21" t="str">
        <f t="shared" si="1"/>
        <v>{"id":"M3-NyO-32c-I-1-BR","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4" s="21" t="s">
        <v>590</v>
      </c>
      <c r="AB114" s="22" t="str">
        <f t="shared" si="2"/>
        <v>M3-NyO-32c-I-1</v>
      </c>
      <c r="AC114" s="22" t="str">
        <f t="shared" si="3"/>
        <v>M3-NyO-32c-I-1-BR</v>
      </c>
      <c r="AD114" s="20" t="s">
        <v>47</v>
      </c>
      <c r="AE114" s="9"/>
      <c r="AF114" s="9" t="s">
        <v>48</v>
      </c>
      <c r="AG114" s="9" t="s">
        <v>49</v>
      </c>
    </row>
    <row r="115" ht="112.5" customHeight="1">
      <c r="A115" s="24" t="s">
        <v>581</v>
      </c>
      <c r="B115" s="23" t="s">
        <v>582</v>
      </c>
      <c r="C115" s="24" t="s">
        <v>50</v>
      </c>
      <c r="D115" s="10" t="s">
        <v>36</v>
      </c>
      <c r="E115" s="11"/>
      <c r="F115" s="25" t="s">
        <v>583</v>
      </c>
      <c r="G115" s="25"/>
      <c r="H115" s="25"/>
      <c r="I115" s="24" t="s">
        <v>456</v>
      </c>
      <c r="J115" s="24" t="s">
        <v>156</v>
      </c>
      <c r="K115" s="25" t="s">
        <v>584</v>
      </c>
      <c r="L115" s="25" t="s">
        <v>585</v>
      </c>
      <c r="M115" s="26" t="s">
        <v>291</v>
      </c>
      <c r="N115" s="15"/>
      <c r="O115" s="15"/>
      <c r="P115" s="18"/>
      <c r="Q115" s="22"/>
      <c r="R115" s="66"/>
      <c r="S115" s="66" t="s">
        <v>586</v>
      </c>
      <c r="T115" s="66" t="s">
        <v>587</v>
      </c>
      <c r="U115" s="66" t="s">
        <v>588</v>
      </c>
      <c r="V115" s="23" t="s">
        <v>589</v>
      </c>
      <c r="W115" s="18"/>
      <c r="X115" s="22"/>
      <c r="Y115" s="20" t="s">
        <v>45</v>
      </c>
      <c r="Z115" s="21" t="str">
        <f t="shared" si="1"/>
        <v>{"id":"M3-NyO-32c-E-1-BR","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5" s="21" t="s">
        <v>591</v>
      </c>
      <c r="AB115" s="22" t="str">
        <f t="shared" si="2"/>
        <v>M3-NyO-32c-E-1</v>
      </c>
      <c r="AC115" s="22" t="str">
        <f t="shared" si="3"/>
        <v>M3-NyO-32c-E-1-BR</v>
      </c>
      <c r="AD115" s="20" t="s">
        <v>47</v>
      </c>
      <c r="AE115" s="9"/>
      <c r="AF115" s="9" t="s">
        <v>48</v>
      </c>
      <c r="AG115" s="9" t="s">
        <v>49</v>
      </c>
    </row>
    <row r="116" ht="112.5" customHeight="1">
      <c r="A116" s="24" t="s">
        <v>581</v>
      </c>
      <c r="B116" s="23" t="s">
        <v>582</v>
      </c>
      <c r="C116" s="24" t="s">
        <v>68</v>
      </c>
      <c r="D116" s="10" t="s">
        <v>36</v>
      </c>
      <c r="E116" s="11"/>
      <c r="F116" s="23" t="s">
        <v>592</v>
      </c>
      <c r="G116" s="23"/>
      <c r="H116" s="25"/>
      <c r="I116" s="24" t="s">
        <v>456</v>
      </c>
      <c r="J116" s="24" t="s">
        <v>156</v>
      </c>
      <c r="K116" s="25" t="s">
        <v>584</v>
      </c>
      <c r="L116" s="25" t="s">
        <v>585</v>
      </c>
      <c r="M116" s="26" t="s">
        <v>291</v>
      </c>
      <c r="N116" s="15"/>
      <c r="O116" s="15"/>
      <c r="P116" s="18"/>
      <c r="Q116" s="22"/>
      <c r="R116" s="66"/>
      <c r="S116" s="66" t="s">
        <v>586</v>
      </c>
      <c r="T116" s="66" t="s">
        <v>587</v>
      </c>
      <c r="U116" s="66" t="s">
        <v>588</v>
      </c>
      <c r="V116" s="23" t="s">
        <v>589</v>
      </c>
      <c r="W116" s="18"/>
      <c r="X116" s="22"/>
      <c r="Y116" s="20" t="s">
        <v>45</v>
      </c>
      <c r="Z116" s="21" t="str">
        <f t="shared" si="1"/>
        <v>{"id":"M3-NyO-32c-A-1-BR","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6" s="21" t="s">
        <v>593</v>
      </c>
      <c r="AB116" s="22" t="str">
        <f t="shared" si="2"/>
        <v>M3-NyO-32c-A-1</v>
      </c>
      <c r="AC116" s="22" t="str">
        <f t="shared" si="3"/>
        <v>M3-NyO-32c-A-1-BR</v>
      </c>
      <c r="AD116" s="20" t="s">
        <v>47</v>
      </c>
      <c r="AE116" s="9"/>
      <c r="AF116" s="9" t="s">
        <v>48</v>
      </c>
      <c r="AG116" s="9" t="s">
        <v>49</v>
      </c>
    </row>
    <row r="117" ht="112.5" customHeight="1">
      <c r="A117" s="24" t="s">
        <v>581</v>
      </c>
      <c r="B117" s="23" t="s">
        <v>582</v>
      </c>
      <c r="C117" s="24" t="s">
        <v>68</v>
      </c>
      <c r="D117" s="10" t="s">
        <v>36</v>
      </c>
      <c r="E117" s="11"/>
      <c r="F117" s="23" t="s">
        <v>594</v>
      </c>
      <c r="G117" s="23"/>
      <c r="H117" s="38"/>
      <c r="I117" s="24" t="s">
        <v>456</v>
      </c>
      <c r="J117" s="24" t="s">
        <v>156</v>
      </c>
      <c r="K117" s="25" t="s">
        <v>584</v>
      </c>
      <c r="L117" s="25" t="s">
        <v>585</v>
      </c>
      <c r="M117" s="26" t="s">
        <v>291</v>
      </c>
      <c r="N117" s="15"/>
      <c r="O117" s="15"/>
      <c r="P117" s="18"/>
      <c r="Q117" s="22"/>
      <c r="R117" s="66"/>
      <c r="S117" s="66" t="s">
        <v>586</v>
      </c>
      <c r="T117" s="66" t="s">
        <v>587</v>
      </c>
      <c r="U117" s="66" t="s">
        <v>588</v>
      </c>
      <c r="V117" s="23" t="s">
        <v>589</v>
      </c>
      <c r="W117" s="18"/>
      <c r="X117" s="22"/>
      <c r="Y117" s="20" t="s">
        <v>45</v>
      </c>
      <c r="Z117" s="21" t="str">
        <f t="shared" si="1"/>
        <v>{"id":"M3-NyO-32c-A-2-BR","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7" s="21" t="s">
        <v>595</v>
      </c>
      <c r="AB117" s="22" t="str">
        <f t="shared" si="2"/>
        <v>M3-NyO-32c-A-2</v>
      </c>
      <c r="AC117" s="22" t="str">
        <f t="shared" si="3"/>
        <v>M3-NyO-32c-A-2-BR</v>
      </c>
      <c r="AD117" s="20" t="s">
        <v>47</v>
      </c>
      <c r="AE117" s="9"/>
      <c r="AF117" s="9" t="s">
        <v>48</v>
      </c>
      <c r="AG117" s="9" t="s">
        <v>49</v>
      </c>
    </row>
    <row r="118" ht="112.5" customHeight="1">
      <c r="A118" s="24" t="s">
        <v>581</v>
      </c>
      <c r="B118" s="23" t="s">
        <v>582</v>
      </c>
      <c r="C118" s="24" t="s">
        <v>68</v>
      </c>
      <c r="D118" s="10" t="s">
        <v>36</v>
      </c>
      <c r="E118" s="11"/>
      <c r="F118" s="23" t="s">
        <v>596</v>
      </c>
      <c r="G118" s="23"/>
      <c r="H118" s="38"/>
      <c r="I118" s="24" t="s">
        <v>456</v>
      </c>
      <c r="J118" s="24" t="s">
        <v>156</v>
      </c>
      <c r="K118" s="25" t="s">
        <v>584</v>
      </c>
      <c r="L118" s="25" t="s">
        <v>585</v>
      </c>
      <c r="M118" s="26" t="s">
        <v>291</v>
      </c>
      <c r="N118" s="15"/>
      <c r="O118" s="15"/>
      <c r="P118" s="18"/>
      <c r="Q118" s="22"/>
      <c r="R118" s="66"/>
      <c r="S118" s="66" t="s">
        <v>586</v>
      </c>
      <c r="T118" s="66" t="s">
        <v>587</v>
      </c>
      <c r="U118" s="66" t="s">
        <v>588</v>
      </c>
      <c r="V118" s="23" t="s">
        <v>589</v>
      </c>
      <c r="W118" s="18"/>
      <c r="X118" s="22"/>
      <c r="Y118" s="20" t="s">
        <v>45</v>
      </c>
      <c r="Z118" s="21" t="str">
        <f t="shared" si="1"/>
        <v>{"id":"M3-NyO-32c-A-3-BR","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8" s="21" t="s">
        <v>597</v>
      </c>
      <c r="AB118" s="22" t="str">
        <f t="shared" si="2"/>
        <v>M3-NyO-32c-A-3</v>
      </c>
      <c r="AC118" s="22" t="str">
        <f t="shared" si="3"/>
        <v>M3-NyO-32c-A-3-BR</v>
      </c>
      <c r="AD118" s="20" t="s">
        <v>47</v>
      </c>
      <c r="AE118" s="9"/>
      <c r="AF118" s="9" t="s">
        <v>48</v>
      </c>
      <c r="AG118" s="9" t="s">
        <v>49</v>
      </c>
    </row>
    <row r="119" ht="112.5" customHeight="1">
      <c r="A119" s="9" t="s">
        <v>598</v>
      </c>
      <c r="B119" s="8" t="s">
        <v>599</v>
      </c>
      <c r="C119" s="9" t="s">
        <v>35</v>
      </c>
      <c r="D119" s="10" t="s">
        <v>36</v>
      </c>
      <c r="E119" s="11"/>
      <c r="F119" s="13" t="s">
        <v>600</v>
      </c>
      <c r="G119" s="13"/>
      <c r="H119" s="12"/>
      <c r="I119" s="14" t="s">
        <v>38</v>
      </c>
      <c r="J119" s="20" t="s">
        <v>278</v>
      </c>
      <c r="K119" s="13" t="s">
        <v>601</v>
      </c>
      <c r="L119" s="13" t="s">
        <v>602</v>
      </c>
      <c r="M119" s="11" t="s">
        <v>42</v>
      </c>
      <c r="N119" s="27" t="s">
        <v>540</v>
      </c>
      <c r="O119" s="8" t="s">
        <v>541</v>
      </c>
      <c r="P119" s="18" t="s">
        <v>542</v>
      </c>
      <c r="Q119" s="22"/>
      <c r="R119" s="18"/>
      <c r="S119" s="18"/>
      <c r="T119" s="18"/>
      <c r="U119" s="18"/>
      <c r="V119" s="18"/>
      <c r="W119" s="18"/>
      <c r="X119" s="22"/>
      <c r="Y119" s="20" t="s">
        <v>45</v>
      </c>
      <c r="Z119" s="21" t="str">
        <f t="shared" si="1"/>
        <v>{
    "id": "M3-NyO-9a-I-1-BR",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AA119" s="47" t="s">
        <v>603</v>
      </c>
      <c r="AB119" s="22" t="str">
        <f t="shared" si="2"/>
        <v>M3-NyO-9a-I-1</v>
      </c>
      <c r="AC119" s="22" t="str">
        <f t="shared" si="3"/>
        <v>M3-NyO-9a-I-1-BR</v>
      </c>
      <c r="AD119" s="20" t="s">
        <v>47</v>
      </c>
      <c r="AE119" s="24"/>
      <c r="AF119" s="43"/>
      <c r="AG119" s="9" t="s">
        <v>49</v>
      </c>
    </row>
    <row r="120" ht="112.5" customHeight="1">
      <c r="A120" s="9" t="s">
        <v>598</v>
      </c>
      <c r="B120" s="8" t="s">
        <v>599</v>
      </c>
      <c r="C120" s="9" t="s">
        <v>50</v>
      </c>
      <c r="D120" s="10" t="s">
        <v>36</v>
      </c>
      <c r="E120" s="11"/>
      <c r="F120" s="12" t="s">
        <v>604</v>
      </c>
      <c r="G120" s="12"/>
      <c r="H120" s="46"/>
      <c r="I120" s="14" t="s">
        <v>38</v>
      </c>
      <c r="J120" s="11" t="s">
        <v>92</v>
      </c>
      <c r="K120" s="13" t="s">
        <v>605</v>
      </c>
      <c r="L120" s="13" t="s">
        <v>606</v>
      </c>
      <c r="M120" s="11" t="s">
        <v>42</v>
      </c>
      <c r="N120" s="8" t="s">
        <v>607</v>
      </c>
      <c r="O120" s="8" t="s">
        <v>608</v>
      </c>
      <c r="P120" s="8" t="s">
        <v>609</v>
      </c>
      <c r="Q120" s="22"/>
      <c r="R120" s="18"/>
      <c r="S120" s="18"/>
      <c r="T120" s="18"/>
      <c r="U120" s="18"/>
      <c r="V120" s="18"/>
      <c r="W120" s="18"/>
      <c r="X120" s="22"/>
      <c r="Y120" s="20" t="s">
        <v>45</v>
      </c>
      <c r="Z120" s="21" t="str">
        <f t="shared" si="1"/>
        <v>{
    "id": "M3-NyO-9a-E-1-BR",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v>
      </c>
      <c r="AA120" s="47" t="s">
        <v>610</v>
      </c>
      <c r="AB120" s="22" t="str">
        <f t="shared" si="2"/>
        <v>M3-NyO-9a-E-1</v>
      </c>
      <c r="AC120" s="22" t="str">
        <f t="shared" si="3"/>
        <v>M3-NyO-9a-E-1-BR</v>
      </c>
      <c r="AD120" s="20" t="s">
        <v>47</v>
      </c>
      <c r="AE120" s="24"/>
      <c r="AF120" s="43"/>
      <c r="AG120" s="9" t="s">
        <v>49</v>
      </c>
    </row>
    <row r="121" ht="112.5" customHeight="1">
      <c r="A121" s="9" t="s">
        <v>611</v>
      </c>
      <c r="B121" s="8" t="s">
        <v>612</v>
      </c>
      <c r="C121" s="9" t="s">
        <v>35</v>
      </c>
      <c r="D121" s="10" t="s">
        <v>36</v>
      </c>
      <c r="E121" s="11"/>
      <c r="F121" s="45" t="s">
        <v>613</v>
      </c>
      <c r="G121" s="45"/>
      <c r="H121" s="12" t="s">
        <v>614</v>
      </c>
      <c r="I121" s="14" t="s">
        <v>38</v>
      </c>
      <c r="J121" s="11" t="s">
        <v>278</v>
      </c>
      <c r="K121" s="13" t="s">
        <v>615</v>
      </c>
      <c r="L121" s="13" t="s">
        <v>616</v>
      </c>
      <c r="M121" s="14" t="s">
        <v>42</v>
      </c>
      <c r="N121" s="32" t="s">
        <v>617</v>
      </c>
      <c r="O121" s="32" t="s">
        <v>618</v>
      </c>
      <c r="P121" s="8"/>
      <c r="Q121" s="20"/>
      <c r="R121" s="8"/>
      <c r="S121" s="8"/>
      <c r="T121" s="8"/>
      <c r="U121" s="8"/>
      <c r="V121" s="8"/>
      <c r="W121" s="8"/>
      <c r="X121" s="20"/>
      <c r="Y121" s="20" t="s">
        <v>45</v>
      </c>
      <c r="Z121" s="21" t="str">
        <f t="shared" si="1"/>
        <v>{
    "id": "M3-NyO-10a-I-1-BR",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AA121" s="47" t="s">
        <v>619</v>
      </c>
      <c r="AB121" s="22" t="str">
        <f t="shared" si="2"/>
        <v>M3-NyO-10a-I-1</v>
      </c>
      <c r="AC121" s="22" t="str">
        <f t="shared" si="3"/>
        <v>M3-NyO-10a-I-1-BR</v>
      </c>
      <c r="AD121" s="20" t="s">
        <v>47</v>
      </c>
      <c r="AE121" s="9"/>
      <c r="AF121" s="43"/>
      <c r="AG121" s="9" t="s">
        <v>49</v>
      </c>
    </row>
    <row r="122" ht="112.5" customHeight="1">
      <c r="A122" s="9" t="s">
        <v>611</v>
      </c>
      <c r="B122" s="8" t="s">
        <v>612</v>
      </c>
      <c r="C122" s="9" t="s">
        <v>50</v>
      </c>
      <c r="D122" s="10" t="s">
        <v>36</v>
      </c>
      <c r="E122" s="11"/>
      <c r="F122" s="45" t="s">
        <v>620</v>
      </c>
      <c r="G122" s="45"/>
      <c r="H122" s="12" t="s">
        <v>621</v>
      </c>
      <c r="I122" s="11" t="s">
        <v>38</v>
      </c>
      <c r="J122" s="11" t="s">
        <v>92</v>
      </c>
      <c r="K122" s="12" t="s">
        <v>622</v>
      </c>
      <c r="L122" s="13" t="s">
        <v>623</v>
      </c>
      <c r="M122" s="14" t="s">
        <v>42</v>
      </c>
      <c r="N122" s="32" t="s">
        <v>617</v>
      </c>
      <c r="O122" s="32" t="s">
        <v>624</v>
      </c>
      <c r="P122" s="32"/>
      <c r="Q122" s="14"/>
      <c r="R122" s="27"/>
      <c r="S122" s="27"/>
      <c r="T122" s="27"/>
      <c r="U122" s="27"/>
      <c r="V122" s="27"/>
      <c r="W122" s="27"/>
      <c r="X122" s="12"/>
      <c r="Y122" s="20" t="s">
        <v>45</v>
      </c>
      <c r="Z122" s="21" t="str">
        <f t="shared" si="1"/>
        <v>{
    "id": "M3-NyO-10a-E-1-BR",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v>
      </c>
      <c r="AA122" s="47" t="s">
        <v>625</v>
      </c>
      <c r="AB122" s="22" t="str">
        <f t="shared" si="2"/>
        <v>M3-NyO-10a-E-1</v>
      </c>
      <c r="AC122" s="22" t="str">
        <f t="shared" si="3"/>
        <v>M3-NyO-10a-E-1-BR</v>
      </c>
      <c r="AD122" s="20" t="s">
        <v>47</v>
      </c>
      <c r="AE122" s="9"/>
      <c r="AF122" s="43"/>
      <c r="AG122" s="9" t="s">
        <v>49</v>
      </c>
    </row>
    <row r="123" ht="112.5" customHeight="1">
      <c r="A123" s="9" t="s">
        <v>626</v>
      </c>
      <c r="B123" s="8" t="s">
        <v>627</v>
      </c>
      <c r="C123" s="9" t="s">
        <v>35</v>
      </c>
      <c r="D123" s="10" t="s">
        <v>36</v>
      </c>
      <c r="E123" s="11"/>
      <c r="F123" s="25" t="s">
        <v>628</v>
      </c>
      <c r="G123" s="25"/>
      <c r="H123" s="25"/>
      <c r="I123" s="24" t="s">
        <v>38</v>
      </c>
      <c r="J123" s="24" t="s">
        <v>629</v>
      </c>
      <c r="K123" s="67" t="s">
        <v>630</v>
      </c>
      <c r="L123" s="67" t="s">
        <v>631</v>
      </c>
      <c r="M123" s="26" t="s">
        <v>42</v>
      </c>
      <c r="N123" s="34" t="s">
        <v>632</v>
      </c>
      <c r="O123" s="35" t="s">
        <v>633</v>
      </c>
      <c r="P123" s="18"/>
      <c r="Q123" s="22"/>
      <c r="R123" s="18"/>
      <c r="S123" s="18"/>
      <c r="T123" s="18"/>
      <c r="U123" s="18"/>
      <c r="V123" s="18"/>
      <c r="W123" s="18"/>
      <c r="X123" s="22"/>
      <c r="Y123" s="20" t="s">
        <v>45</v>
      </c>
      <c r="Z123" s="21" t="str">
        <f t="shared" si="1"/>
        <v>{"id":"M3-NyO-13a-I-1-BR","stimulus":"&lt;p&gt;Arraste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AA123" s="21" t="s">
        <v>634</v>
      </c>
      <c r="AB123" s="22" t="str">
        <f t="shared" si="2"/>
        <v>M3-NyO-13a-I-1</v>
      </c>
      <c r="AC123" s="22" t="str">
        <f t="shared" si="3"/>
        <v>M3-NyO-13a-I-1-BR</v>
      </c>
      <c r="AD123" s="20" t="s">
        <v>47</v>
      </c>
      <c r="AE123" s="9"/>
      <c r="AF123" s="9" t="s">
        <v>48</v>
      </c>
      <c r="AG123" s="9" t="s">
        <v>49</v>
      </c>
    </row>
    <row r="124" ht="112.5" customHeight="1">
      <c r="A124" s="9" t="s">
        <v>626</v>
      </c>
      <c r="B124" s="8" t="s">
        <v>627</v>
      </c>
      <c r="C124" s="9" t="s">
        <v>50</v>
      </c>
      <c r="D124" s="10" t="s">
        <v>36</v>
      </c>
      <c r="E124" s="11"/>
      <c r="F124" s="23" t="s">
        <v>635</v>
      </c>
      <c r="G124" s="23"/>
      <c r="H124" s="25"/>
      <c r="I124" s="24" t="s">
        <v>38</v>
      </c>
      <c r="J124" s="24" t="s">
        <v>156</v>
      </c>
      <c r="K124" s="25" t="s">
        <v>630</v>
      </c>
      <c r="L124" s="23" t="s">
        <v>636</v>
      </c>
      <c r="M124" s="26" t="s">
        <v>42</v>
      </c>
      <c r="N124" s="34" t="s">
        <v>637</v>
      </c>
      <c r="O124" s="34" t="s">
        <v>638</v>
      </c>
      <c r="P124" s="18"/>
      <c r="Q124" s="22"/>
      <c r="R124" s="18"/>
      <c r="S124" s="18"/>
      <c r="T124" s="18"/>
      <c r="U124" s="18"/>
      <c r="V124" s="18"/>
      <c r="W124" s="18"/>
      <c r="X124" s="22"/>
      <c r="Y124" s="20" t="s">
        <v>45</v>
      </c>
      <c r="Z124" s="21" t="str">
        <f t="shared" si="1"/>
        <v>{"id":"M3-NyO-13a-E-1-BR","stimulus":"&lt;p&gt;Complete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AA124" s="21" t="s">
        <v>639</v>
      </c>
      <c r="AB124" s="22" t="str">
        <f t="shared" si="2"/>
        <v>M3-NyO-13a-E-1</v>
      </c>
      <c r="AC124" s="22" t="str">
        <f t="shared" si="3"/>
        <v>M3-NyO-13a-E-1-BR</v>
      </c>
      <c r="AD124" s="20" t="s">
        <v>47</v>
      </c>
      <c r="AE124" s="24"/>
      <c r="AF124" s="9" t="s">
        <v>48</v>
      </c>
      <c r="AG124" s="9" t="s">
        <v>49</v>
      </c>
    </row>
    <row r="125" ht="112.5" customHeight="1">
      <c r="A125" s="9" t="s">
        <v>640</v>
      </c>
      <c r="B125" s="8" t="s">
        <v>641</v>
      </c>
      <c r="C125" s="9" t="s">
        <v>35</v>
      </c>
      <c r="D125" s="10" t="s">
        <v>36</v>
      </c>
      <c r="E125" s="11"/>
      <c r="F125" s="23" t="s">
        <v>642</v>
      </c>
      <c r="G125" s="23"/>
      <c r="H125" s="25"/>
      <c r="I125" s="24" t="s">
        <v>38</v>
      </c>
      <c r="J125" s="24" t="s">
        <v>629</v>
      </c>
      <c r="K125" s="25" t="s">
        <v>630</v>
      </c>
      <c r="L125" s="23" t="s">
        <v>643</v>
      </c>
      <c r="M125" s="26" t="s">
        <v>42</v>
      </c>
      <c r="N125" s="34" t="s">
        <v>644</v>
      </c>
      <c r="O125" s="34" t="s">
        <v>645</v>
      </c>
      <c r="P125" s="18"/>
      <c r="Q125" s="22"/>
      <c r="R125" s="18"/>
      <c r="S125" s="18"/>
      <c r="T125" s="18"/>
      <c r="U125" s="18"/>
      <c r="V125" s="18"/>
      <c r="W125" s="18"/>
      <c r="X125" s="22"/>
      <c r="Y125" s="20" t="s">
        <v>45</v>
      </c>
      <c r="Z125" s="21" t="str">
        <f t="shared" si="1"/>
        <v>{"id":"M3-NyO-13b-I-1-BR","stimulus":"&lt;p&gt;Arraste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AA125" s="21" t="s">
        <v>646</v>
      </c>
      <c r="AB125" s="22" t="str">
        <f t="shared" si="2"/>
        <v>M3-NyO-13b-I-1</v>
      </c>
      <c r="AC125" s="22" t="str">
        <f t="shared" si="3"/>
        <v>M3-NyO-13b-I-1-BR</v>
      </c>
      <c r="AD125" s="20" t="s">
        <v>47</v>
      </c>
      <c r="AE125" s="24"/>
      <c r="AF125" s="9" t="s">
        <v>48</v>
      </c>
      <c r="AG125" s="9" t="s">
        <v>49</v>
      </c>
    </row>
    <row r="126" ht="112.5" customHeight="1">
      <c r="A126" s="9" t="s">
        <v>640</v>
      </c>
      <c r="B126" s="8" t="s">
        <v>641</v>
      </c>
      <c r="C126" s="9" t="s">
        <v>50</v>
      </c>
      <c r="D126" s="10" t="s">
        <v>36</v>
      </c>
      <c r="E126" s="11"/>
      <c r="F126" s="23" t="s">
        <v>635</v>
      </c>
      <c r="G126" s="23"/>
      <c r="H126" s="25"/>
      <c r="I126" s="24" t="s">
        <v>38</v>
      </c>
      <c r="J126" s="24" t="s">
        <v>156</v>
      </c>
      <c r="K126" s="25" t="s">
        <v>630</v>
      </c>
      <c r="L126" s="23" t="s">
        <v>643</v>
      </c>
      <c r="M126" s="26" t="s">
        <v>42</v>
      </c>
      <c r="N126" s="34" t="s">
        <v>644</v>
      </c>
      <c r="O126" s="34" t="s">
        <v>645</v>
      </c>
      <c r="P126" s="18"/>
      <c r="Q126" s="22"/>
      <c r="R126" s="18"/>
      <c r="S126" s="18"/>
      <c r="T126" s="18"/>
      <c r="U126" s="18"/>
      <c r="V126" s="18"/>
      <c r="W126" s="18"/>
      <c r="X126" s="22"/>
      <c r="Y126" s="20" t="s">
        <v>45</v>
      </c>
      <c r="Z126" s="21" t="str">
        <f t="shared" si="1"/>
        <v>{"id":"M3-NyO-13b-E-1-BR","stimulus":"&lt;p&gt;Complete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AA126" s="21" t="s">
        <v>647</v>
      </c>
      <c r="AB126" s="22" t="str">
        <f t="shared" si="2"/>
        <v>M3-NyO-13b-E-1</v>
      </c>
      <c r="AC126" s="22" t="str">
        <f t="shared" si="3"/>
        <v>M3-NyO-13b-E-1-BR</v>
      </c>
      <c r="AD126" s="20" t="s">
        <v>47</v>
      </c>
      <c r="AE126" s="24"/>
      <c r="AF126" s="9" t="s">
        <v>48</v>
      </c>
      <c r="AG126" s="9" t="s">
        <v>49</v>
      </c>
    </row>
    <row r="127" ht="112.5" customHeight="1">
      <c r="A127" s="24" t="s">
        <v>648</v>
      </c>
      <c r="B127" s="25" t="s">
        <v>649</v>
      </c>
      <c r="C127" s="9" t="s">
        <v>35</v>
      </c>
      <c r="D127" s="10" t="s">
        <v>36</v>
      </c>
      <c r="E127" s="11"/>
      <c r="F127" s="23" t="s">
        <v>650</v>
      </c>
      <c r="G127" s="23"/>
      <c r="H127" s="25"/>
      <c r="I127" s="25"/>
      <c r="J127" s="24" t="s">
        <v>39</v>
      </c>
      <c r="K127" s="23" t="s">
        <v>651</v>
      </c>
      <c r="L127" s="23" t="s">
        <v>652</v>
      </c>
      <c r="M127" s="26" t="s">
        <v>42</v>
      </c>
      <c r="N127" s="34" t="s">
        <v>653</v>
      </c>
      <c r="O127" s="34" t="s">
        <v>654</v>
      </c>
      <c r="P127" s="18"/>
      <c r="Q127" s="22"/>
      <c r="R127" s="18"/>
      <c r="S127" s="18"/>
      <c r="T127" s="18"/>
      <c r="U127" s="18"/>
      <c r="V127" s="18"/>
      <c r="W127" s="18"/>
      <c r="X127" s="22"/>
      <c r="Y127" s="20" t="s">
        <v>45</v>
      </c>
      <c r="Z127" s="21" t="str">
        <f t="shared" si="1"/>
        <v>{"id":"M3-NyO-33a-I-1-BR","stimulus":"&lt;p&gt;Arraste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AA127" s="21" t="s">
        <v>655</v>
      </c>
      <c r="AB127" s="22" t="str">
        <f t="shared" si="2"/>
        <v>M3-NyO-33a-I-1</v>
      </c>
      <c r="AC127" s="22" t="str">
        <f t="shared" si="3"/>
        <v>M3-NyO-33a-I-1-BR</v>
      </c>
      <c r="AD127" s="22"/>
      <c r="AE127" s="24"/>
      <c r="AF127" s="9" t="s">
        <v>48</v>
      </c>
      <c r="AG127" s="9"/>
    </row>
    <row r="128" ht="112.5" customHeight="1">
      <c r="A128" s="24" t="s">
        <v>648</v>
      </c>
      <c r="B128" s="25" t="s">
        <v>649</v>
      </c>
      <c r="C128" s="9" t="s">
        <v>50</v>
      </c>
      <c r="D128" s="10" t="s">
        <v>36</v>
      </c>
      <c r="E128" s="11"/>
      <c r="F128" s="25" t="s">
        <v>656</v>
      </c>
      <c r="G128" s="25"/>
      <c r="H128" s="25"/>
      <c r="I128" s="25"/>
      <c r="J128" s="24" t="s">
        <v>156</v>
      </c>
      <c r="K128" s="23" t="s">
        <v>657</v>
      </c>
      <c r="L128" s="25" t="s">
        <v>658</v>
      </c>
      <c r="M128" s="26" t="s">
        <v>42</v>
      </c>
      <c r="N128" s="34" t="s">
        <v>653</v>
      </c>
      <c r="O128" s="35" t="s">
        <v>659</v>
      </c>
      <c r="P128" s="18"/>
      <c r="Q128" s="22"/>
      <c r="R128" s="18"/>
      <c r="S128" s="18"/>
      <c r="T128" s="18"/>
      <c r="U128" s="18"/>
      <c r="V128" s="18"/>
      <c r="W128" s="18"/>
      <c r="X128" s="22"/>
      <c r="Y128" s="20" t="s">
        <v>45</v>
      </c>
      <c r="Z128" s="21" t="str">
        <f t="shared" si="1"/>
        <v>{"id":"M3-NyO-33a-E-1-BR","stimulus":"&lt;p&gt;Escreva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AA128" s="21" t="s">
        <v>660</v>
      </c>
      <c r="AB128" s="22" t="str">
        <f t="shared" si="2"/>
        <v>M3-NyO-33a-E-1</v>
      </c>
      <c r="AC128" s="22" t="str">
        <f t="shared" si="3"/>
        <v>M3-NyO-33a-E-1-BR</v>
      </c>
      <c r="AD128" s="22"/>
      <c r="AE128" s="24"/>
      <c r="AF128" s="9" t="s">
        <v>48</v>
      </c>
      <c r="AG128" s="9"/>
    </row>
    <row r="129" ht="112.5" customHeight="1">
      <c r="A129" s="9" t="s">
        <v>661</v>
      </c>
      <c r="B129" s="25" t="s">
        <v>662</v>
      </c>
      <c r="C129" s="9" t="s">
        <v>35</v>
      </c>
      <c r="D129" s="10" t="s">
        <v>36</v>
      </c>
      <c r="E129" s="11"/>
      <c r="F129" s="23" t="s">
        <v>663</v>
      </c>
      <c r="G129" s="23"/>
      <c r="H129" s="25"/>
      <c r="I129" s="25"/>
      <c r="J129" s="24" t="s">
        <v>39</v>
      </c>
      <c r="K129" s="25" t="s">
        <v>664</v>
      </c>
      <c r="L129" s="25" t="s">
        <v>665</v>
      </c>
      <c r="M129" s="26" t="s">
        <v>42</v>
      </c>
      <c r="N129" s="34" t="s">
        <v>666</v>
      </c>
      <c r="O129" s="35" t="s">
        <v>667</v>
      </c>
      <c r="P129" s="18"/>
      <c r="Q129" s="22"/>
      <c r="R129" s="18"/>
      <c r="S129" s="18"/>
      <c r="T129" s="18"/>
      <c r="U129" s="18"/>
      <c r="V129" s="18"/>
      <c r="W129" s="18"/>
      <c r="X129" s="22"/>
      <c r="Y129" s="20" t="s">
        <v>45</v>
      </c>
      <c r="Z129" s="21" t="str">
        <f t="shared" si="1"/>
        <v>{"id":"M3-NyO-37a-I-1-BR","stimulus":"&lt;p&gt;Arraste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AA129" s="21" t="s">
        <v>668</v>
      </c>
      <c r="AB129" s="22" t="str">
        <f t="shared" si="2"/>
        <v>M3-NyO-37a-I-1</v>
      </c>
      <c r="AC129" s="22" t="str">
        <f t="shared" si="3"/>
        <v>M3-NyO-37a-I-1-BR</v>
      </c>
      <c r="AD129" s="22"/>
      <c r="AE129" s="24"/>
      <c r="AF129" s="9" t="s">
        <v>48</v>
      </c>
      <c r="AG129" s="9"/>
    </row>
    <row r="130" ht="112.5" customHeight="1">
      <c r="A130" s="9" t="s">
        <v>661</v>
      </c>
      <c r="B130" s="25" t="s">
        <v>662</v>
      </c>
      <c r="C130" s="9" t="s">
        <v>50</v>
      </c>
      <c r="D130" s="10" t="s">
        <v>36</v>
      </c>
      <c r="E130" s="11"/>
      <c r="F130" s="25" t="s">
        <v>669</v>
      </c>
      <c r="G130" s="25"/>
      <c r="H130" s="25"/>
      <c r="I130" s="25"/>
      <c r="J130" s="24" t="s">
        <v>156</v>
      </c>
      <c r="K130" s="25" t="s">
        <v>670</v>
      </c>
      <c r="L130" s="25" t="s">
        <v>671</v>
      </c>
      <c r="M130" s="26" t="s">
        <v>42</v>
      </c>
      <c r="N130" s="34" t="s">
        <v>666</v>
      </c>
      <c r="O130" s="35" t="s">
        <v>672</v>
      </c>
      <c r="P130" s="18"/>
      <c r="Q130" s="22"/>
      <c r="R130" s="18"/>
      <c r="S130" s="18"/>
      <c r="T130" s="18"/>
      <c r="U130" s="18"/>
      <c r="V130" s="18"/>
      <c r="W130" s="18"/>
      <c r="X130" s="22"/>
      <c r="Y130" s="20" t="s">
        <v>45</v>
      </c>
      <c r="Z130" s="21" t="str">
        <f t="shared" si="1"/>
        <v>{"id":"M3-NyO-37a-E-1-BR","stimulus":"&lt;p&gt;Calcule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AA130" s="21" t="s">
        <v>673</v>
      </c>
      <c r="AB130" s="22" t="str">
        <f t="shared" si="2"/>
        <v>M3-NyO-37a-E-1</v>
      </c>
      <c r="AC130" s="22" t="str">
        <f t="shared" si="3"/>
        <v>M3-NyO-37a-E-1-BR</v>
      </c>
      <c r="AD130" s="22"/>
      <c r="AE130" s="24"/>
      <c r="AF130" s="9" t="s">
        <v>48</v>
      </c>
      <c r="AG130" s="9"/>
    </row>
    <row r="131" ht="112.5" customHeight="1">
      <c r="A131" s="9" t="s">
        <v>674</v>
      </c>
      <c r="B131" s="8" t="s">
        <v>675</v>
      </c>
      <c r="C131" s="9" t="s">
        <v>35</v>
      </c>
      <c r="D131" s="10" t="s">
        <v>36</v>
      </c>
      <c r="E131" s="11"/>
      <c r="F131" s="13" t="s">
        <v>676</v>
      </c>
      <c r="G131" s="13"/>
      <c r="H131" s="8"/>
      <c r="I131" s="14" t="s">
        <v>38</v>
      </c>
      <c r="J131" s="14" t="s">
        <v>677</v>
      </c>
      <c r="K131" s="46" t="s">
        <v>678</v>
      </c>
      <c r="L131" s="45" t="s">
        <v>679</v>
      </c>
      <c r="M131" s="14" t="s">
        <v>42</v>
      </c>
      <c r="N131" s="8" t="s">
        <v>680</v>
      </c>
      <c r="O131" s="8" t="s">
        <v>681</v>
      </c>
      <c r="P131" s="8" t="s">
        <v>682</v>
      </c>
      <c r="Q131" s="22"/>
      <c r="R131" s="18"/>
      <c r="S131" s="18"/>
      <c r="T131" s="18"/>
      <c r="U131" s="18"/>
      <c r="V131" s="18"/>
      <c r="W131" s="18"/>
      <c r="X131" s="19"/>
      <c r="Y131" s="20" t="s">
        <v>45</v>
      </c>
      <c r="Z131" s="21" t="str">
        <f t="shared" si="1"/>
        <v>{
    "id": "M3-NyO-14a-I-1-BR",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AA131" s="21" t="s">
        <v>683</v>
      </c>
      <c r="AB131" s="22" t="str">
        <f t="shared" si="2"/>
        <v>M3-NyO-14a-I-1</v>
      </c>
      <c r="AC131" s="22" t="str">
        <f t="shared" si="3"/>
        <v>M3-NyO-14a-I-1-BR</v>
      </c>
      <c r="AD131" s="20" t="s">
        <v>47</v>
      </c>
      <c r="AE131" s="24"/>
      <c r="AF131" s="9" t="s">
        <v>48</v>
      </c>
      <c r="AG131" s="9" t="s">
        <v>49</v>
      </c>
    </row>
    <row r="132" ht="112.5" customHeight="1">
      <c r="A132" s="9" t="s">
        <v>674</v>
      </c>
      <c r="B132" s="8" t="s">
        <v>675</v>
      </c>
      <c r="C132" s="9" t="s">
        <v>50</v>
      </c>
      <c r="D132" s="10" t="s">
        <v>36</v>
      </c>
      <c r="E132" s="11"/>
      <c r="F132" s="13" t="s">
        <v>684</v>
      </c>
      <c r="G132" s="13"/>
      <c r="H132" s="8"/>
      <c r="I132" s="11" t="s">
        <v>38</v>
      </c>
      <c r="J132" s="11" t="s">
        <v>92</v>
      </c>
      <c r="K132" s="12" t="s">
        <v>685</v>
      </c>
      <c r="L132" s="13" t="s">
        <v>686</v>
      </c>
      <c r="M132" s="11" t="s">
        <v>42</v>
      </c>
      <c r="N132" s="8" t="s">
        <v>687</v>
      </c>
      <c r="O132" s="8" t="s">
        <v>681</v>
      </c>
      <c r="P132" s="8" t="s">
        <v>682</v>
      </c>
      <c r="Q132" s="22"/>
      <c r="R132" s="18"/>
      <c r="S132" s="18"/>
      <c r="T132" s="18"/>
      <c r="U132" s="18"/>
      <c r="V132" s="18"/>
      <c r="W132" s="18"/>
      <c r="X132" s="19"/>
      <c r="Y132" s="20" t="s">
        <v>45</v>
      </c>
      <c r="Z132" s="21" t="str">
        <f t="shared" si="1"/>
        <v>{
    "id": "M3-NyO-14a-E-1-BR",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AA132" s="21" t="s">
        <v>688</v>
      </c>
      <c r="AB132" s="22" t="str">
        <f t="shared" si="2"/>
        <v>M3-NyO-14a-E-1</v>
      </c>
      <c r="AC132" s="22" t="str">
        <f t="shared" si="3"/>
        <v>M3-NyO-14a-E-1-BR</v>
      </c>
      <c r="AD132" s="20" t="s">
        <v>47</v>
      </c>
      <c r="AE132" s="24"/>
      <c r="AF132" s="9" t="s">
        <v>48</v>
      </c>
      <c r="AG132" s="9" t="s">
        <v>49</v>
      </c>
    </row>
    <row r="133" ht="112.5" customHeight="1">
      <c r="A133" s="9" t="s">
        <v>674</v>
      </c>
      <c r="B133" s="8" t="s">
        <v>675</v>
      </c>
      <c r="C133" s="9" t="s">
        <v>68</v>
      </c>
      <c r="D133" s="10" t="s">
        <v>36</v>
      </c>
      <c r="E133" s="11"/>
      <c r="F133" s="13" t="s">
        <v>689</v>
      </c>
      <c r="G133" s="13"/>
      <c r="H133" s="46"/>
      <c r="I133" s="14" t="s">
        <v>38</v>
      </c>
      <c r="J133" s="11" t="s">
        <v>92</v>
      </c>
      <c r="K133" s="12" t="s">
        <v>690</v>
      </c>
      <c r="L133" s="13" t="s">
        <v>691</v>
      </c>
      <c r="M133" s="14" t="s">
        <v>42</v>
      </c>
      <c r="N133" s="15" t="s">
        <v>692</v>
      </c>
      <c r="O133" s="15" t="s">
        <v>693</v>
      </c>
      <c r="P133" s="15" t="s">
        <v>694</v>
      </c>
      <c r="Q133" s="17"/>
      <c r="R133" s="18"/>
      <c r="S133" s="18"/>
      <c r="T133" s="18"/>
      <c r="U133" s="18"/>
      <c r="V133" s="18"/>
      <c r="W133" s="18"/>
      <c r="X133" s="19"/>
      <c r="Y133" s="20" t="s">
        <v>45</v>
      </c>
      <c r="Z133" s="21" t="str">
        <f t="shared" si="1"/>
        <v>{"id":"M3-NyO-14a-A-1-BR","stimulus":"&lt;p&gt;Um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AA133" s="21" t="s">
        <v>695</v>
      </c>
      <c r="AB133" s="22" t="str">
        <f t="shared" si="2"/>
        <v>M3-NyO-14a-A-1</v>
      </c>
      <c r="AC133" s="22" t="str">
        <f t="shared" si="3"/>
        <v>M3-NyO-14a-A-1-BR</v>
      </c>
      <c r="AD133" s="20" t="s">
        <v>47</v>
      </c>
      <c r="AE133" s="9"/>
      <c r="AF133" s="9" t="s">
        <v>48</v>
      </c>
      <c r="AG133" s="9" t="s">
        <v>49</v>
      </c>
    </row>
    <row r="134" ht="112.5" customHeight="1">
      <c r="A134" s="9" t="s">
        <v>674</v>
      </c>
      <c r="B134" s="8" t="s">
        <v>675</v>
      </c>
      <c r="C134" s="9" t="s">
        <v>68</v>
      </c>
      <c r="D134" s="10" t="s">
        <v>36</v>
      </c>
      <c r="E134" s="11"/>
      <c r="F134" s="13" t="s">
        <v>696</v>
      </c>
      <c r="G134" s="13"/>
      <c r="H134" s="46"/>
      <c r="I134" s="14" t="s">
        <v>38</v>
      </c>
      <c r="J134" s="11" t="s">
        <v>92</v>
      </c>
      <c r="K134" s="13" t="s">
        <v>697</v>
      </c>
      <c r="L134" s="13" t="s">
        <v>691</v>
      </c>
      <c r="M134" s="14" t="s">
        <v>42</v>
      </c>
      <c r="N134" s="15" t="s">
        <v>692</v>
      </c>
      <c r="O134" s="15" t="s">
        <v>698</v>
      </c>
      <c r="P134" s="15" t="s">
        <v>694</v>
      </c>
      <c r="Q134" s="17"/>
      <c r="R134" s="18"/>
      <c r="S134" s="18"/>
      <c r="T134" s="18"/>
      <c r="U134" s="18"/>
      <c r="V134" s="18"/>
      <c r="W134" s="18"/>
      <c r="X134" s="19"/>
      <c r="Y134" s="20" t="s">
        <v>45</v>
      </c>
      <c r="Z134" s="21" t="str">
        <f t="shared" si="1"/>
        <v>{"id":"M3-NyO-14a-A-2-BR","stimulus":"&lt;p&gt;Cada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AA134" s="21" t="s">
        <v>699</v>
      </c>
      <c r="AB134" s="22" t="str">
        <f t="shared" si="2"/>
        <v>M3-NyO-14a-A-2</v>
      </c>
      <c r="AC134" s="22" t="str">
        <f t="shared" si="3"/>
        <v>M3-NyO-14a-A-2-BR</v>
      </c>
      <c r="AD134" s="20" t="s">
        <v>47</v>
      </c>
      <c r="AE134" s="9"/>
      <c r="AF134" s="9" t="s">
        <v>48</v>
      </c>
      <c r="AG134" s="9" t="s">
        <v>49</v>
      </c>
    </row>
    <row r="135" ht="112.5" customHeight="1">
      <c r="A135" s="9" t="s">
        <v>674</v>
      </c>
      <c r="B135" s="8" t="s">
        <v>675</v>
      </c>
      <c r="C135" s="9" t="s">
        <v>68</v>
      </c>
      <c r="D135" s="10" t="s">
        <v>36</v>
      </c>
      <c r="E135" s="11"/>
      <c r="F135" s="13" t="s">
        <v>700</v>
      </c>
      <c r="G135" s="13"/>
      <c r="H135" s="46"/>
      <c r="I135" s="14" t="s">
        <v>38</v>
      </c>
      <c r="J135" s="11" t="s">
        <v>92</v>
      </c>
      <c r="K135" s="12" t="s">
        <v>701</v>
      </c>
      <c r="L135" s="13" t="s">
        <v>691</v>
      </c>
      <c r="M135" s="14" t="s">
        <v>42</v>
      </c>
      <c r="N135" s="15" t="s">
        <v>692</v>
      </c>
      <c r="O135" s="15" t="s">
        <v>702</v>
      </c>
      <c r="P135" s="15" t="s">
        <v>694</v>
      </c>
      <c r="Q135" s="17"/>
      <c r="R135" s="18"/>
      <c r="S135" s="18"/>
      <c r="T135" s="18"/>
      <c r="U135" s="18"/>
      <c r="V135" s="18"/>
      <c r="W135" s="18"/>
      <c r="X135" s="19"/>
      <c r="Y135" s="20" t="s">
        <v>45</v>
      </c>
      <c r="Z135" s="21" t="str">
        <f t="shared" si="1"/>
        <v>{"id":"M3-NyO-14a-A-3-BR","stimulus":"&lt;p&gt;Em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AA135" s="21" t="s">
        <v>703</v>
      </c>
      <c r="AB135" s="22" t="str">
        <f t="shared" si="2"/>
        <v>M3-NyO-14a-A-3</v>
      </c>
      <c r="AC135" s="22" t="str">
        <f t="shared" si="3"/>
        <v>M3-NyO-14a-A-3-BR</v>
      </c>
      <c r="AD135" s="20" t="s">
        <v>47</v>
      </c>
      <c r="AE135" s="9"/>
      <c r="AF135" s="9" t="s">
        <v>48</v>
      </c>
      <c r="AG135" s="9" t="s">
        <v>49</v>
      </c>
    </row>
    <row r="136" ht="112.5" customHeight="1">
      <c r="A136" s="9" t="s">
        <v>674</v>
      </c>
      <c r="B136" s="8" t="s">
        <v>675</v>
      </c>
      <c r="C136" s="9" t="s">
        <v>68</v>
      </c>
      <c r="D136" s="10" t="s">
        <v>36</v>
      </c>
      <c r="E136" s="11"/>
      <c r="F136" s="13" t="s">
        <v>704</v>
      </c>
      <c r="G136" s="13"/>
      <c r="H136" s="46"/>
      <c r="I136" s="14" t="s">
        <v>38</v>
      </c>
      <c r="J136" s="11" t="s">
        <v>92</v>
      </c>
      <c r="K136" s="12" t="s">
        <v>705</v>
      </c>
      <c r="L136" s="13" t="s">
        <v>691</v>
      </c>
      <c r="M136" s="14" t="s">
        <v>42</v>
      </c>
      <c r="N136" s="15" t="s">
        <v>692</v>
      </c>
      <c r="O136" s="15" t="s">
        <v>706</v>
      </c>
      <c r="P136" s="15" t="s">
        <v>694</v>
      </c>
      <c r="Q136" s="17"/>
      <c r="R136" s="18"/>
      <c r="S136" s="18"/>
      <c r="T136" s="18"/>
      <c r="U136" s="18"/>
      <c r="V136" s="18"/>
      <c r="W136" s="18"/>
      <c r="X136" s="19"/>
      <c r="Y136" s="20" t="s">
        <v>45</v>
      </c>
      <c r="Z136" s="21" t="str">
        <f t="shared" si="1"/>
        <v>{"id":"M3-NyO-14a-A-4-BR","stimulus":"&lt;p&gt;Durante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AA136" s="21" t="s">
        <v>707</v>
      </c>
      <c r="AB136" s="22" t="str">
        <f t="shared" si="2"/>
        <v>M3-NyO-14a-A-4</v>
      </c>
      <c r="AC136" s="22" t="str">
        <f t="shared" si="3"/>
        <v>M3-NyO-14a-A-4-BR</v>
      </c>
      <c r="AD136" s="20" t="s">
        <v>47</v>
      </c>
      <c r="AE136" s="9"/>
      <c r="AF136" s="9" t="s">
        <v>48</v>
      </c>
      <c r="AG136" s="9" t="s">
        <v>49</v>
      </c>
    </row>
    <row r="137" ht="112.5" customHeight="1">
      <c r="A137" s="9" t="s">
        <v>674</v>
      </c>
      <c r="B137" s="8" t="s">
        <v>675</v>
      </c>
      <c r="C137" s="9" t="s">
        <v>68</v>
      </c>
      <c r="D137" s="10" t="s">
        <v>36</v>
      </c>
      <c r="E137" s="11"/>
      <c r="F137" s="13" t="s">
        <v>708</v>
      </c>
      <c r="G137" s="13"/>
      <c r="H137" s="46"/>
      <c r="I137" s="14" t="s">
        <v>38</v>
      </c>
      <c r="J137" s="11" t="s">
        <v>92</v>
      </c>
      <c r="K137" s="13" t="s">
        <v>709</v>
      </c>
      <c r="L137" s="13" t="s">
        <v>691</v>
      </c>
      <c r="M137" s="14" t="s">
        <v>42</v>
      </c>
      <c r="N137" s="15" t="s">
        <v>692</v>
      </c>
      <c r="O137" s="15" t="s">
        <v>710</v>
      </c>
      <c r="P137" s="15" t="s">
        <v>694</v>
      </c>
      <c r="Q137" s="17"/>
      <c r="R137" s="18"/>
      <c r="S137" s="18"/>
      <c r="T137" s="18"/>
      <c r="U137" s="18"/>
      <c r="V137" s="18"/>
      <c r="W137" s="18"/>
      <c r="X137" s="19"/>
      <c r="Y137" s="20" t="s">
        <v>45</v>
      </c>
      <c r="Z137" s="21" t="str">
        <f t="shared" si="1"/>
        <v>{"id":"M3-NyO-14a-A-5-BR","stimulus":"&lt;p&gt;Isabel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AA137" s="21" t="s">
        <v>711</v>
      </c>
      <c r="AB137" s="22" t="str">
        <f t="shared" si="2"/>
        <v>M3-NyO-14a-A-5</v>
      </c>
      <c r="AC137" s="22" t="str">
        <f t="shared" si="3"/>
        <v>M3-NyO-14a-A-5-BR</v>
      </c>
      <c r="AD137" s="20" t="s">
        <v>47</v>
      </c>
      <c r="AE137" s="9"/>
      <c r="AF137" s="9" t="s">
        <v>48</v>
      </c>
      <c r="AG137" s="9" t="s">
        <v>49</v>
      </c>
    </row>
    <row r="138" ht="112.5" customHeight="1">
      <c r="A138" s="9" t="s">
        <v>712</v>
      </c>
      <c r="B138" s="8" t="s">
        <v>713</v>
      </c>
      <c r="C138" s="9" t="s">
        <v>35</v>
      </c>
      <c r="D138" s="10" t="s">
        <v>36</v>
      </c>
      <c r="E138" s="20"/>
      <c r="F138" s="13" t="s">
        <v>714</v>
      </c>
      <c r="G138" s="13"/>
      <c r="H138" s="8"/>
      <c r="I138" s="14" t="s">
        <v>38</v>
      </c>
      <c r="J138" s="68" t="s">
        <v>278</v>
      </c>
      <c r="K138" s="45" t="s">
        <v>715</v>
      </c>
      <c r="L138" s="45" t="s">
        <v>716</v>
      </c>
      <c r="M138" s="11" t="s">
        <v>42</v>
      </c>
      <c r="N138" s="15" t="s">
        <v>717</v>
      </c>
      <c r="O138" s="8" t="s">
        <v>718</v>
      </c>
      <c r="P138" s="45" t="s">
        <v>719</v>
      </c>
      <c r="Q138" s="22"/>
      <c r="R138" s="18"/>
      <c r="S138" s="18"/>
      <c r="T138" s="18"/>
      <c r="U138" s="18"/>
      <c r="V138" s="18"/>
      <c r="W138" s="18"/>
      <c r="X138" s="22"/>
      <c r="Y138" s="20" t="s">
        <v>45</v>
      </c>
      <c r="Z138" s="21" t="str">
        <f t="shared" si="1"/>
        <v>{"id":"M3-NyO-14b-I-1-BR","stimulus":"&lt;p&gt;Selecione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v>
      </c>
      <c r="AA138" s="21" t="s">
        <v>720</v>
      </c>
      <c r="AB138" s="22" t="str">
        <f t="shared" si="2"/>
        <v>M3-NyO-14b-I-1</v>
      </c>
      <c r="AC138" s="22" t="str">
        <f t="shared" si="3"/>
        <v>M3-NyO-14b-I-1-BR</v>
      </c>
      <c r="AD138" s="20" t="s">
        <v>47</v>
      </c>
      <c r="AE138" s="9"/>
      <c r="AF138" s="9" t="s">
        <v>48</v>
      </c>
      <c r="AG138" s="9" t="s">
        <v>49</v>
      </c>
    </row>
    <row r="139" ht="112.5" customHeight="1">
      <c r="A139" s="9" t="s">
        <v>712</v>
      </c>
      <c r="B139" s="8" t="s">
        <v>713</v>
      </c>
      <c r="C139" s="9" t="s">
        <v>50</v>
      </c>
      <c r="D139" s="10" t="s">
        <v>36</v>
      </c>
      <c r="E139" s="20"/>
      <c r="F139" s="13" t="s">
        <v>721</v>
      </c>
      <c r="G139" s="13"/>
      <c r="H139" s="12"/>
      <c r="I139" s="11" t="s">
        <v>38</v>
      </c>
      <c r="J139" s="11" t="s">
        <v>92</v>
      </c>
      <c r="K139" s="45" t="s">
        <v>722</v>
      </c>
      <c r="L139" s="45" t="s">
        <v>723</v>
      </c>
      <c r="M139" s="14" t="s">
        <v>42</v>
      </c>
      <c r="N139" s="15" t="s">
        <v>717</v>
      </c>
      <c r="O139" s="8" t="s">
        <v>724</v>
      </c>
      <c r="P139" s="45"/>
      <c r="Q139" s="22"/>
      <c r="R139" s="18"/>
      <c r="S139" s="18"/>
      <c r="T139" s="18"/>
      <c r="U139" s="18"/>
      <c r="V139" s="18"/>
      <c r="W139" s="18"/>
      <c r="X139" s="22"/>
      <c r="Y139" s="20" t="s">
        <v>45</v>
      </c>
      <c r="Z139" s="21" t="str">
        <f t="shared" si="1"/>
        <v>{"id":"M3-NyO-14b-E-1-BR","stimulus":"&lt;p&gt;Escreva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AA139" s="21" t="s">
        <v>725</v>
      </c>
      <c r="AB139" s="22" t="str">
        <f t="shared" si="2"/>
        <v>M3-NyO-14b-E-1</v>
      </c>
      <c r="AC139" s="22" t="str">
        <f t="shared" si="3"/>
        <v>M3-NyO-14b-E-1-BR</v>
      </c>
      <c r="AD139" s="20" t="s">
        <v>47</v>
      </c>
      <c r="AE139" s="9"/>
      <c r="AF139" s="9" t="s">
        <v>48</v>
      </c>
      <c r="AG139" s="9" t="s">
        <v>49</v>
      </c>
    </row>
    <row r="140" ht="112.5" customHeight="1">
      <c r="A140" s="9" t="s">
        <v>726</v>
      </c>
      <c r="B140" s="8" t="s">
        <v>727</v>
      </c>
      <c r="C140" s="9" t="s">
        <v>35</v>
      </c>
      <c r="D140" s="10" t="s">
        <v>36</v>
      </c>
      <c r="E140" s="11"/>
      <c r="F140" s="12" t="s">
        <v>728</v>
      </c>
      <c r="G140" s="12"/>
      <c r="H140" s="12"/>
      <c r="I140" s="11" t="s">
        <v>38</v>
      </c>
      <c r="J140" s="11" t="s">
        <v>278</v>
      </c>
      <c r="K140" s="13" t="s">
        <v>729</v>
      </c>
      <c r="L140" s="12" t="s">
        <v>730</v>
      </c>
      <c r="M140" s="14" t="s">
        <v>42</v>
      </c>
      <c r="N140" s="8" t="s">
        <v>731</v>
      </c>
      <c r="O140" s="8" t="s">
        <v>732</v>
      </c>
      <c r="P140" s="8" t="s">
        <v>733</v>
      </c>
      <c r="Q140" s="17"/>
      <c r="R140" s="18"/>
      <c r="S140" s="18"/>
      <c r="T140" s="18"/>
      <c r="U140" s="18"/>
      <c r="V140" s="18"/>
      <c r="W140" s="18"/>
      <c r="X140" s="19"/>
      <c r="Y140" s="20" t="s">
        <v>45</v>
      </c>
      <c r="Z140" s="21" t="str">
        <f t="shared" si="1"/>
        <v>{
    "id": "M3-NyO-14c-I-1-BR",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40" s="21" t="s">
        <v>734</v>
      </c>
      <c r="AB140" s="22" t="str">
        <f t="shared" si="2"/>
        <v>M3-NyO-14c-I-1</v>
      </c>
      <c r="AC140" s="22" t="str">
        <f t="shared" si="3"/>
        <v>M3-NyO-14c-I-1-BR</v>
      </c>
      <c r="AD140" s="20" t="s">
        <v>47</v>
      </c>
      <c r="AE140" s="9"/>
      <c r="AF140" s="9" t="s">
        <v>48</v>
      </c>
      <c r="AG140" s="9" t="s">
        <v>49</v>
      </c>
    </row>
    <row r="141" ht="112.5" customHeight="1">
      <c r="A141" s="9" t="s">
        <v>726</v>
      </c>
      <c r="B141" s="8" t="s">
        <v>727</v>
      </c>
      <c r="C141" s="9" t="s">
        <v>35</v>
      </c>
      <c r="D141" s="10" t="s">
        <v>36</v>
      </c>
      <c r="E141" s="11"/>
      <c r="F141" s="13" t="s">
        <v>735</v>
      </c>
      <c r="G141" s="13"/>
      <c r="H141" s="12"/>
      <c r="I141" s="11" t="s">
        <v>38</v>
      </c>
      <c r="J141" s="11" t="s">
        <v>278</v>
      </c>
      <c r="K141" s="13" t="s">
        <v>736</v>
      </c>
      <c r="L141" s="12" t="s">
        <v>730</v>
      </c>
      <c r="M141" s="14" t="s">
        <v>42</v>
      </c>
      <c r="N141" s="8" t="s">
        <v>731</v>
      </c>
      <c r="O141" s="8" t="s">
        <v>732</v>
      </c>
      <c r="P141" s="8" t="s">
        <v>733</v>
      </c>
      <c r="Q141" s="17"/>
      <c r="R141" s="18"/>
      <c r="S141" s="18"/>
      <c r="T141" s="18"/>
      <c r="U141" s="18"/>
      <c r="V141" s="18"/>
      <c r="W141" s="18"/>
      <c r="X141" s="19"/>
      <c r="Y141" s="20" t="s">
        <v>45</v>
      </c>
      <c r="Z141" s="21" t="str">
        <f t="shared" si="1"/>
        <v>{
    "id": "M3-NyO-14c-I-2-BR",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41" s="21" t="s">
        <v>737</v>
      </c>
      <c r="AB141" s="22" t="str">
        <f t="shared" si="2"/>
        <v>M3-NyO-14c-I-2</v>
      </c>
      <c r="AC141" s="22" t="str">
        <f t="shared" si="3"/>
        <v>M3-NyO-14c-I-2-BR</v>
      </c>
      <c r="AD141" s="20" t="s">
        <v>47</v>
      </c>
      <c r="AE141" s="9"/>
      <c r="AF141" s="9" t="s">
        <v>48</v>
      </c>
      <c r="AG141" s="9" t="s">
        <v>49</v>
      </c>
    </row>
    <row r="142" ht="112.5" customHeight="1">
      <c r="A142" s="9" t="s">
        <v>726</v>
      </c>
      <c r="B142" s="8" t="s">
        <v>727</v>
      </c>
      <c r="C142" s="9" t="s">
        <v>50</v>
      </c>
      <c r="D142" s="10" t="s">
        <v>36</v>
      </c>
      <c r="E142" s="11"/>
      <c r="F142" s="12" t="s">
        <v>738</v>
      </c>
      <c r="G142" s="12"/>
      <c r="H142" s="12"/>
      <c r="I142" s="11" t="s">
        <v>38</v>
      </c>
      <c r="J142" s="11" t="s">
        <v>92</v>
      </c>
      <c r="K142" s="13" t="s">
        <v>739</v>
      </c>
      <c r="L142" s="13" t="s">
        <v>740</v>
      </c>
      <c r="M142" s="14" t="s">
        <v>42</v>
      </c>
      <c r="N142" s="8" t="s">
        <v>741</v>
      </c>
      <c r="O142" s="8" t="s">
        <v>742</v>
      </c>
      <c r="P142" s="8" t="s">
        <v>743</v>
      </c>
      <c r="Q142" s="17"/>
      <c r="R142" s="18"/>
      <c r="S142" s="18"/>
      <c r="T142" s="18"/>
      <c r="U142" s="18"/>
      <c r="V142" s="18"/>
      <c r="W142" s="18"/>
      <c r="X142" s="19"/>
      <c r="Y142" s="20" t="s">
        <v>45</v>
      </c>
      <c r="Z142" s="21" t="str">
        <f t="shared" si="1"/>
        <v>{
    "id": "M3-NyO-14c-E-1-BR",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42" s="21" t="s">
        <v>744</v>
      </c>
      <c r="AB142" s="22" t="str">
        <f t="shared" si="2"/>
        <v>M3-NyO-14c-E-1</v>
      </c>
      <c r="AC142" s="22" t="str">
        <f t="shared" si="3"/>
        <v>M3-NyO-14c-E-1-BR</v>
      </c>
      <c r="AD142" s="20" t="s">
        <v>47</v>
      </c>
      <c r="AE142" s="9"/>
      <c r="AF142" s="9" t="s">
        <v>48</v>
      </c>
      <c r="AG142" s="9" t="s">
        <v>49</v>
      </c>
    </row>
    <row r="143" ht="112.5" customHeight="1">
      <c r="A143" s="9" t="s">
        <v>726</v>
      </c>
      <c r="B143" s="8" t="s">
        <v>727</v>
      </c>
      <c r="C143" s="9" t="s">
        <v>50</v>
      </c>
      <c r="D143" s="10" t="s">
        <v>36</v>
      </c>
      <c r="E143" s="11"/>
      <c r="F143" s="12" t="s">
        <v>745</v>
      </c>
      <c r="G143" s="12"/>
      <c r="H143" s="12"/>
      <c r="I143" s="11" t="s">
        <v>38</v>
      </c>
      <c r="J143" s="11" t="s">
        <v>92</v>
      </c>
      <c r="K143" s="13" t="s">
        <v>746</v>
      </c>
      <c r="L143" s="13" t="s">
        <v>740</v>
      </c>
      <c r="M143" s="14" t="s">
        <v>42</v>
      </c>
      <c r="N143" s="8" t="s">
        <v>741</v>
      </c>
      <c r="O143" s="8" t="s">
        <v>742</v>
      </c>
      <c r="P143" s="8" t="s">
        <v>743</v>
      </c>
      <c r="Q143" s="17"/>
      <c r="R143" s="18"/>
      <c r="S143" s="18"/>
      <c r="T143" s="18"/>
      <c r="U143" s="18"/>
      <c r="V143" s="18"/>
      <c r="W143" s="18"/>
      <c r="X143" s="19"/>
      <c r="Y143" s="20" t="s">
        <v>45</v>
      </c>
      <c r="Z143" s="21" t="str">
        <f t="shared" si="1"/>
        <v>{
    "id": "M3-NyO-14c-E-2-BR",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43" s="21" t="s">
        <v>747</v>
      </c>
      <c r="AB143" s="22" t="str">
        <f t="shared" si="2"/>
        <v>M3-NyO-14c-E-2</v>
      </c>
      <c r="AC143" s="22" t="str">
        <f t="shared" si="3"/>
        <v>M3-NyO-14c-E-2-BR</v>
      </c>
      <c r="AD143" s="20" t="s">
        <v>47</v>
      </c>
      <c r="AE143" s="9"/>
      <c r="AF143" s="9" t="s">
        <v>48</v>
      </c>
      <c r="AG143" s="9" t="s">
        <v>49</v>
      </c>
    </row>
    <row r="144" ht="112.5" customHeight="1">
      <c r="A144" s="9" t="s">
        <v>726</v>
      </c>
      <c r="B144" s="8" t="s">
        <v>727</v>
      </c>
      <c r="C144" s="9" t="s">
        <v>68</v>
      </c>
      <c r="D144" s="10" t="s">
        <v>36</v>
      </c>
      <c r="E144" s="11"/>
      <c r="F144" s="13" t="s">
        <v>748</v>
      </c>
      <c r="G144" s="13"/>
      <c r="H144" s="19"/>
      <c r="I144" s="11" t="s">
        <v>38</v>
      </c>
      <c r="J144" s="11" t="s">
        <v>92</v>
      </c>
      <c r="K144" s="46" t="s">
        <v>749</v>
      </c>
      <c r="L144" s="13" t="s">
        <v>750</v>
      </c>
      <c r="M144" s="14" t="s">
        <v>42</v>
      </c>
      <c r="N144" s="8" t="s">
        <v>731</v>
      </c>
      <c r="O144" s="8" t="s">
        <v>732</v>
      </c>
      <c r="P144" s="8" t="s">
        <v>733</v>
      </c>
      <c r="Q144" s="17"/>
      <c r="R144" s="18"/>
      <c r="S144" s="18"/>
      <c r="T144" s="18"/>
      <c r="U144" s="18"/>
      <c r="V144" s="18"/>
      <c r="W144" s="18"/>
      <c r="X144" s="19"/>
      <c r="Y144" s="20" t="s">
        <v>45</v>
      </c>
      <c r="Z144" s="21" t="str">
        <f t="shared" si="1"/>
        <v>{
    "id": "M3-NyO-14c-A-1-BR",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4" s="21" t="s">
        <v>751</v>
      </c>
      <c r="AB144" s="22" t="str">
        <f t="shared" si="2"/>
        <v>M3-NyO-14c-A-1</v>
      </c>
      <c r="AC144" s="22" t="str">
        <f t="shared" si="3"/>
        <v>M3-NyO-14c-A-1-BR</v>
      </c>
      <c r="AD144" s="20" t="s">
        <v>47</v>
      </c>
      <c r="AE144" s="9"/>
      <c r="AF144" s="9" t="s">
        <v>48</v>
      </c>
      <c r="AG144" s="9" t="s">
        <v>49</v>
      </c>
    </row>
    <row r="145" ht="112.5" customHeight="1">
      <c r="A145" s="9" t="s">
        <v>726</v>
      </c>
      <c r="B145" s="8" t="s">
        <v>727</v>
      </c>
      <c r="C145" s="9" t="s">
        <v>68</v>
      </c>
      <c r="D145" s="10" t="s">
        <v>36</v>
      </c>
      <c r="E145" s="11"/>
      <c r="F145" s="13" t="s">
        <v>752</v>
      </c>
      <c r="G145" s="13"/>
      <c r="H145" s="12" t="s">
        <v>753</v>
      </c>
      <c r="I145" s="11" t="s">
        <v>38</v>
      </c>
      <c r="J145" s="11" t="s">
        <v>92</v>
      </c>
      <c r="K145" s="46" t="s">
        <v>749</v>
      </c>
      <c r="L145" s="13" t="s">
        <v>750</v>
      </c>
      <c r="M145" s="14" t="s">
        <v>42</v>
      </c>
      <c r="N145" s="8" t="s">
        <v>731</v>
      </c>
      <c r="O145" s="8" t="s">
        <v>732</v>
      </c>
      <c r="P145" s="8" t="s">
        <v>733</v>
      </c>
      <c r="Q145" s="22"/>
      <c r="R145" s="18"/>
      <c r="S145" s="18"/>
      <c r="T145" s="18"/>
      <c r="U145" s="18"/>
      <c r="V145" s="18"/>
      <c r="W145" s="18"/>
      <c r="X145" s="22"/>
      <c r="Y145" s="20" t="s">
        <v>45</v>
      </c>
      <c r="Z145" s="21" t="str">
        <f t="shared" si="1"/>
        <v>{
    "id": "M3-NyO-14c-A-2-BR",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5" s="21" t="s">
        <v>754</v>
      </c>
      <c r="AB145" s="22" t="str">
        <f t="shared" si="2"/>
        <v>M3-NyO-14c-A-2</v>
      </c>
      <c r="AC145" s="22" t="str">
        <f t="shared" si="3"/>
        <v>M3-NyO-14c-A-2-BR</v>
      </c>
      <c r="AD145" s="20" t="s">
        <v>47</v>
      </c>
      <c r="AE145" s="24"/>
      <c r="AF145" s="9" t="s">
        <v>48</v>
      </c>
      <c r="AG145" s="9" t="s">
        <v>49</v>
      </c>
    </row>
    <row r="146" ht="112.5" customHeight="1">
      <c r="A146" s="9" t="s">
        <v>726</v>
      </c>
      <c r="B146" s="8" t="s">
        <v>727</v>
      </c>
      <c r="C146" s="9" t="s">
        <v>68</v>
      </c>
      <c r="D146" s="10" t="s">
        <v>36</v>
      </c>
      <c r="E146" s="11"/>
      <c r="F146" s="13" t="s">
        <v>755</v>
      </c>
      <c r="G146" s="13"/>
      <c r="H146" s="12"/>
      <c r="I146" s="11" t="s">
        <v>38</v>
      </c>
      <c r="J146" s="11" t="s">
        <v>92</v>
      </c>
      <c r="K146" s="45" t="s">
        <v>756</v>
      </c>
      <c r="L146" s="13" t="s">
        <v>750</v>
      </c>
      <c r="M146" s="14" t="s">
        <v>42</v>
      </c>
      <c r="N146" s="8" t="s">
        <v>731</v>
      </c>
      <c r="O146" s="8" t="s">
        <v>732</v>
      </c>
      <c r="P146" s="8" t="s">
        <v>733</v>
      </c>
      <c r="Q146" s="22"/>
      <c r="R146" s="18"/>
      <c r="S146" s="18"/>
      <c r="T146" s="18"/>
      <c r="U146" s="18"/>
      <c r="V146" s="18"/>
      <c r="W146" s="18"/>
      <c r="X146" s="22"/>
      <c r="Y146" s="20" t="s">
        <v>45</v>
      </c>
      <c r="Z146" s="21" t="str">
        <f t="shared" si="1"/>
        <v>{
    "id": "M3-NyO-14c-A-3-BR",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6" s="21" t="s">
        <v>757</v>
      </c>
      <c r="AB146" s="22" t="str">
        <f t="shared" si="2"/>
        <v>M3-NyO-14c-A-3</v>
      </c>
      <c r="AC146" s="22" t="str">
        <f t="shared" si="3"/>
        <v>M3-NyO-14c-A-3-BR</v>
      </c>
      <c r="AD146" s="20" t="s">
        <v>47</v>
      </c>
      <c r="AE146" s="24"/>
      <c r="AF146" s="9" t="s">
        <v>48</v>
      </c>
      <c r="AG146" s="9" t="s">
        <v>49</v>
      </c>
    </row>
    <row r="147" ht="112.5" customHeight="1">
      <c r="A147" s="9" t="s">
        <v>726</v>
      </c>
      <c r="B147" s="8" t="s">
        <v>727</v>
      </c>
      <c r="C147" s="9" t="s">
        <v>68</v>
      </c>
      <c r="D147" s="10" t="s">
        <v>36</v>
      </c>
      <c r="E147" s="11"/>
      <c r="F147" s="13" t="s">
        <v>758</v>
      </c>
      <c r="G147" s="13"/>
      <c r="H147" s="12" t="s">
        <v>759</v>
      </c>
      <c r="I147" s="11" t="s">
        <v>38</v>
      </c>
      <c r="J147" s="11" t="s">
        <v>92</v>
      </c>
      <c r="K147" s="46" t="s">
        <v>749</v>
      </c>
      <c r="L147" s="13" t="s">
        <v>750</v>
      </c>
      <c r="M147" s="14" t="s">
        <v>42</v>
      </c>
      <c r="N147" s="8" t="s">
        <v>731</v>
      </c>
      <c r="O147" s="8" t="s">
        <v>732</v>
      </c>
      <c r="P147" s="8" t="s">
        <v>733</v>
      </c>
      <c r="Q147" s="22"/>
      <c r="R147" s="18"/>
      <c r="S147" s="18"/>
      <c r="T147" s="18"/>
      <c r="U147" s="18"/>
      <c r="V147" s="18"/>
      <c r="W147" s="18"/>
      <c r="X147" s="22"/>
      <c r="Y147" s="20" t="s">
        <v>45</v>
      </c>
      <c r="Z147" s="21" t="str">
        <f t="shared" si="1"/>
        <v>{
    "id": "M3-NyO-14c-A-4-BR",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7" s="21" t="s">
        <v>760</v>
      </c>
      <c r="AB147" s="22" t="str">
        <f t="shared" si="2"/>
        <v>M3-NyO-14c-A-4</v>
      </c>
      <c r="AC147" s="22" t="str">
        <f t="shared" si="3"/>
        <v>M3-NyO-14c-A-4-BR</v>
      </c>
      <c r="AD147" s="20" t="s">
        <v>47</v>
      </c>
      <c r="AE147" s="24"/>
      <c r="AF147" s="9" t="s">
        <v>48</v>
      </c>
      <c r="AG147" s="9" t="s">
        <v>49</v>
      </c>
    </row>
    <row r="148" ht="112.5" customHeight="1">
      <c r="A148" s="9" t="s">
        <v>726</v>
      </c>
      <c r="B148" s="8" t="s">
        <v>727</v>
      </c>
      <c r="C148" s="9" t="s">
        <v>68</v>
      </c>
      <c r="D148" s="10" t="s">
        <v>36</v>
      </c>
      <c r="E148" s="11"/>
      <c r="F148" s="13" t="s">
        <v>761</v>
      </c>
      <c r="G148" s="13"/>
      <c r="H148" s="12" t="s">
        <v>762</v>
      </c>
      <c r="I148" s="11" t="s">
        <v>38</v>
      </c>
      <c r="J148" s="11" t="s">
        <v>92</v>
      </c>
      <c r="K148" s="45" t="s">
        <v>763</v>
      </c>
      <c r="L148" s="13" t="s">
        <v>750</v>
      </c>
      <c r="M148" s="14" t="s">
        <v>42</v>
      </c>
      <c r="N148" s="8" t="s">
        <v>731</v>
      </c>
      <c r="O148" s="8" t="s">
        <v>732</v>
      </c>
      <c r="P148" s="8" t="s">
        <v>733</v>
      </c>
      <c r="Q148" s="22"/>
      <c r="R148" s="18"/>
      <c r="S148" s="18"/>
      <c r="T148" s="18"/>
      <c r="U148" s="18"/>
      <c r="V148" s="18"/>
      <c r="W148" s="18"/>
      <c r="X148" s="22"/>
      <c r="Y148" s="20" t="s">
        <v>45</v>
      </c>
      <c r="Z148" s="21" t="str">
        <f t="shared" si="1"/>
        <v>{
    "id": "M3-NyO-14c-A-5-BR",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8" s="21" t="s">
        <v>764</v>
      </c>
      <c r="AB148" s="22" t="str">
        <f t="shared" si="2"/>
        <v>M3-NyO-14c-A-5</v>
      </c>
      <c r="AC148" s="22" t="str">
        <f t="shared" si="3"/>
        <v>M3-NyO-14c-A-5-BR</v>
      </c>
      <c r="AD148" s="20" t="s">
        <v>47</v>
      </c>
      <c r="AE148" s="24"/>
      <c r="AF148" s="9" t="s">
        <v>48</v>
      </c>
      <c r="AG148" s="9" t="s">
        <v>49</v>
      </c>
    </row>
    <row r="149" ht="112.5" customHeight="1">
      <c r="A149" s="9" t="s">
        <v>765</v>
      </c>
      <c r="B149" s="8" t="s">
        <v>766</v>
      </c>
      <c r="C149" s="9" t="s">
        <v>35</v>
      </c>
      <c r="D149" s="10" t="s">
        <v>36</v>
      </c>
      <c r="E149" s="11"/>
      <c r="F149" s="13" t="s">
        <v>767</v>
      </c>
      <c r="G149" s="13"/>
      <c r="H149" s="12" t="s">
        <v>768</v>
      </c>
      <c r="I149" s="11" t="s">
        <v>38</v>
      </c>
      <c r="J149" s="11" t="s">
        <v>278</v>
      </c>
      <c r="K149" s="46" t="s">
        <v>769</v>
      </c>
      <c r="L149" s="13" t="s">
        <v>770</v>
      </c>
      <c r="M149" s="14" t="s">
        <v>42</v>
      </c>
      <c r="N149" s="15" t="s">
        <v>771</v>
      </c>
      <c r="O149" s="15" t="s">
        <v>772</v>
      </c>
      <c r="P149" s="16"/>
      <c r="Q149" s="17"/>
      <c r="R149" s="18"/>
      <c r="S149" s="18"/>
      <c r="T149" s="18"/>
      <c r="U149" s="18"/>
      <c r="V149" s="18"/>
      <c r="W149" s="18"/>
      <c r="X149" s="19"/>
      <c r="Y149" s="20" t="s">
        <v>45</v>
      </c>
      <c r="Z149" s="21" t="str">
        <f t="shared" si="1"/>
        <v>{"id":"M3-NyO-16a-I-1-BR","stimulus":"&lt;p&gt;Selecione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v>
      </c>
      <c r="AA149" s="21" t="s">
        <v>773</v>
      </c>
      <c r="AB149" s="22" t="str">
        <f t="shared" si="2"/>
        <v>M3-NyO-16a-I-1</v>
      </c>
      <c r="AC149" s="22" t="str">
        <f t="shared" si="3"/>
        <v>M3-NyO-16a-I-1-BR</v>
      </c>
      <c r="AD149" s="20" t="s">
        <v>47</v>
      </c>
      <c r="AE149" s="9"/>
      <c r="AF149" s="9" t="s">
        <v>48</v>
      </c>
      <c r="AG149" s="9"/>
    </row>
    <row r="150" ht="112.5" customHeight="1">
      <c r="A150" s="9" t="s">
        <v>765</v>
      </c>
      <c r="B150" s="8" t="s">
        <v>766</v>
      </c>
      <c r="C150" s="9" t="s">
        <v>50</v>
      </c>
      <c r="D150" s="10" t="s">
        <v>36</v>
      </c>
      <c r="E150" s="11"/>
      <c r="F150" s="12" t="s">
        <v>774</v>
      </c>
      <c r="G150" s="12"/>
      <c r="H150" s="12" t="s">
        <v>775</v>
      </c>
      <c r="I150" s="11" t="s">
        <v>38</v>
      </c>
      <c r="J150" s="11" t="s">
        <v>52</v>
      </c>
      <c r="K150" s="46" t="s">
        <v>769</v>
      </c>
      <c r="L150" s="13" t="s">
        <v>776</v>
      </c>
      <c r="M150" s="14" t="s">
        <v>42</v>
      </c>
      <c r="N150" s="15" t="s">
        <v>771</v>
      </c>
      <c r="O150" s="15" t="s">
        <v>772</v>
      </c>
      <c r="P150" s="16"/>
      <c r="Q150" s="17"/>
      <c r="R150" s="18"/>
      <c r="S150" s="18"/>
      <c r="T150" s="18"/>
      <c r="U150" s="18"/>
      <c r="V150" s="18"/>
      <c r="W150" s="18"/>
      <c r="X150" s="19"/>
      <c r="Y150" s="20" t="s">
        <v>45</v>
      </c>
      <c r="Z150" s="21" t="str">
        <f t="shared" si="1"/>
        <v>{"id":"M3-NyO-16a-E-1-BR","stimulus":"&lt;p&gt;Nomeie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v>
      </c>
      <c r="AA150" s="21" t="s">
        <v>777</v>
      </c>
      <c r="AB150" s="22" t="str">
        <f t="shared" si="2"/>
        <v>M3-NyO-16a-E-1</v>
      </c>
      <c r="AC150" s="22" t="str">
        <f t="shared" si="3"/>
        <v>M3-NyO-16a-E-1-BR</v>
      </c>
      <c r="AD150" s="20" t="s">
        <v>47</v>
      </c>
      <c r="AE150" s="9"/>
      <c r="AF150" s="9" t="s">
        <v>48</v>
      </c>
      <c r="AG150" s="9"/>
    </row>
    <row r="151" ht="112.5" customHeight="1">
      <c r="A151" s="9" t="s">
        <v>765</v>
      </c>
      <c r="B151" s="8" t="s">
        <v>766</v>
      </c>
      <c r="C151" s="9" t="s">
        <v>50</v>
      </c>
      <c r="D151" s="10" t="s">
        <v>36</v>
      </c>
      <c r="E151" s="11"/>
      <c r="F151" s="12" t="s">
        <v>778</v>
      </c>
      <c r="G151" s="12"/>
      <c r="H151" s="12" t="s">
        <v>775</v>
      </c>
      <c r="I151" s="11" t="s">
        <v>38</v>
      </c>
      <c r="J151" s="11" t="s">
        <v>52</v>
      </c>
      <c r="K151" s="46" t="s">
        <v>769</v>
      </c>
      <c r="L151" s="13" t="s">
        <v>779</v>
      </c>
      <c r="M151" s="14" t="s">
        <v>42</v>
      </c>
      <c r="N151" s="15" t="s">
        <v>771</v>
      </c>
      <c r="O151" s="15" t="s">
        <v>772</v>
      </c>
      <c r="P151" s="16"/>
      <c r="Q151" s="17"/>
      <c r="R151" s="18"/>
      <c r="S151" s="18"/>
      <c r="T151" s="18"/>
      <c r="U151" s="18"/>
      <c r="V151" s="18"/>
      <c r="W151" s="18"/>
      <c r="X151" s="19"/>
      <c r="Y151" s="20" t="s">
        <v>45</v>
      </c>
      <c r="Z151" s="21" t="str">
        <f t="shared" si="1"/>
        <v>{"id":"M3-NyO-16a-E-2-BR","stimulus":"&lt;p&gt;Nomeie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v>
      </c>
      <c r="AA151" s="21" t="s">
        <v>780</v>
      </c>
      <c r="AB151" s="22" t="str">
        <f t="shared" si="2"/>
        <v>M3-NyO-16a-E-2</v>
      </c>
      <c r="AC151" s="22" t="str">
        <f t="shared" si="3"/>
        <v>M3-NyO-16a-E-2-BR</v>
      </c>
      <c r="AD151" s="20" t="s">
        <v>47</v>
      </c>
      <c r="AE151" s="9"/>
      <c r="AF151" s="9" t="s">
        <v>48</v>
      </c>
      <c r="AG151" s="9"/>
    </row>
    <row r="152" ht="112.5" customHeight="1">
      <c r="A152" s="9" t="s">
        <v>781</v>
      </c>
      <c r="B152" s="8" t="s">
        <v>782</v>
      </c>
      <c r="C152" s="9" t="s">
        <v>35</v>
      </c>
      <c r="D152" s="10" t="s">
        <v>36</v>
      </c>
      <c r="E152" s="11"/>
      <c r="F152" s="13" t="s">
        <v>783</v>
      </c>
      <c r="G152" s="13"/>
      <c r="H152" s="46"/>
      <c r="I152" s="14" t="s">
        <v>38</v>
      </c>
      <c r="J152" s="14" t="s">
        <v>278</v>
      </c>
      <c r="K152" s="13" t="s">
        <v>784</v>
      </c>
      <c r="L152" s="13" t="s">
        <v>785</v>
      </c>
      <c r="M152" s="14" t="s">
        <v>42</v>
      </c>
      <c r="N152" s="15" t="s">
        <v>786</v>
      </c>
      <c r="O152" s="15" t="s">
        <v>787</v>
      </c>
      <c r="P152" s="18"/>
      <c r="Q152" s="22"/>
      <c r="R152" s="18"/>
      <c r="S152" s="18"/>
      <c r="T152" s="18"/>
      <c r="U152" s="18"/>
      <c r="V152" s="18"/>
      <c r="W152" s="18"/>
      <c r="X152" s="22"/>
      <c r="Y152" s="20" t="s">
        <v>45</v>
      </c>
      <c r="Z152" s="21" t="str">
        <f t="shared" si="1"/>
        <v>{"id":"M3-NyO-16b-I-1-BR","stimulus":"&lt;p&gt;Selecione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AA152" s="21" t="s">
        <v>788</v>
      </c>
      <c r="AB152" s="22" t="str">
        <f t="shared" si="2"/>
        <v>M3-NyO-16b-I-1</v>
      </c>
      <c r="AC152" s="22" t="str">
        <f t="shared" si="3"/>
        <v>M3-NyO-16b-I-1-BR</v>
      </c>
      <c r="AD152" s="20" t="s">
        <v>47</v>
      </c>
      <c r="AE152" s="9"/>
      <c r="AF152" s="9" t="s">
        <v>48</v>
      </c>
      <c r="AG152" s="9"/>
    </row>
    <row r="153" ht="112.5" customHeight="1">
      <c r="A153" s="9" t="s">
        <v>781</v>
      </c>
      <c r="B153" s="8" t="s">
        <v>782</v>
      </c>
      <c r="C153" s="9" t="s">
        <v>50</v>
      </c>
      <c r="D153" s="10" t="s">
        <v>36</v>
      </c>
      <c r="E153" s="11"/>
      <c r="F153" s="13" t="s">
        <v>789</v>
      </c>
      <c r="G153" s="13"/>
      <c r="H153" s="46"/>
      <c r="I153" s="14" t="s">
        <v>38</v>
      </c>
      <c r="J153" s="11" t="s">
        <v>92</v>
      </c>
      <c r="K153" s="46" t="s">
        <v>790</v>
      </c>
      <c r="L153" s="13" t="s">
        <v>691</v>
      </c>
      <c r="M153" s="14" t="s">
        <v>42</v>
      </c>
      <c r="N153" s="15" t="s">
        <v>786</v>
      </c>
      <c r="O153" s="15" t="s">
        <v>791</v>
      </c>
      <c r="P153" s="18"/>
      <c r="Q153" s="22"/>
      <c r="R153" s="18"/>
      <c r="S153" s="18"/>
      <c r="T153" s="18"/>
      <c r="U153" s="18"/>
      <c r="V153" s="18"/>
      <c r="W153" s="18"/>
      <c r="X153" s="22"/>
      <c r="Y153" s="20" t="s">
        <v>45</v>
      </c>
      <c r="Z153" s="21" t="str">
        <f t="shared" si="1"/>
        <v>{"id":"M3-NyO-16b-E-1-BR","stimulus":"&lt;p&gt;Escreva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v>
      </c>
      <c r="AA153" s="21" t="s">
        <v>792</v>
      </c>
      <c r="AB153" s="22" t="str">
        <f t="shared" si="2"/>
        <v>M3-NyO-16b-E-1</v>
      </c>
      <c r="AC153" s="22" t="str">
        <f t="shared" si="3"/>
        <v>M3-NyO-16b-E-1-BR</v>
      </c>
      <c r="AD153" s="20" t="s">
        <v>47</v>
      </c>
      <c r="AE153" s="9"/>
      <c r="AF153" s="9" t="s">
        <v>48</v>
      </c>
      <c r="AG153" s="9"/>
    </row>
    <row r="154" ht="112.5" customHeight="1">
      <c r="A154" s="9" t="s">
        <v>781</v>
      </c>
      <c r="B154" s="8" t="s">
        <v>782</v>
      </c>
      <c r="C154" s="9" t="s">
        <v>68</v>
      </c>
      <c r="D154" s="10" t="s">
        <v>36</v>
      </c>
      <c r="E154" s="11"/>
      <c r="F154" s="13" t="s">
        <v>793</v>
      </c>
      <c r="G154" s="13"/>
      <c r="H154" s="46"/>
      <c r="I154" s="14" t="s">
        <v>38</v>
      </c>
      <c r="J154" s="11" t="s">
        <v>92</v>
      </c>
      <c r="K154" s="46" t="s">
        <v>794</v>
      </c>
      <c r="L154" s="13" t="s">
        <v>691</v>
      </c>
      <c r="M154" s="14" t="s">
        <v>42</v>
      </c>
      <c r="N154" s="15" t="s">
        <v>786</v>
      </c>
      <c r="O154" s="15" t="s">
        <v>791</v>
      </c>
      <c r="P154" s="18"/>
      <c r="Q154" s="22"/>
      <c r="R154" s="18"/>
      <c r="S154" s="18"/>
      <c r="T154" s="18"/>
      <c r="U154" s="18"/>
      <c r="V154" s="18"/>
      <c r="W154" s="18"/>
      <c r="X154" s="22"/>
      <c r="Y154" s="20" t="s">
        <v>45</v>
      </c>
      <c r="Z154" s="21" t="str">
        <f t="shared" si="1"/>
        <v>{"id":"M3-NyO-16b-A-1-BR","stimulus":"&lt;p&gt;Uma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v>
      </c>
      <c r="AA154" s="21" t="s">
        <v>795</v>
      </c>
      <c r="AB154" s="22" t="str">
        <f t="shared" si="2"/>
        <v>M3-NyO-16b-A-1</v>
      </c>
      <c r="AC154" s="22" t="str">
        <f t="shared" si="3"/>
        <v>M3-NyO-16b-A-1-BR</v>
      </c>
      <c r="AD154" s="20" t="s">
        <v>47</v>
      </c>
      <c r="AE154" s="9"/>
      <c r="AF154" s="9" t="s">
        <v>48</v>
      </c>
      <c r="AG154" s="9"/>
    </row>
    <row r="155" ht="112.5" customHeight="1">
      <c r="A155" s="9" t="s">
        <v>781</v>
      </c>
      <c r="B155" s="8" t="s">
        <v>782</v>
      </c>
      <c r="C155" s="9" t="s">
        <v>68</v>
      </c>
      <c r="D155" s="10" t="s">
        <v>36</v>
      </c>
      <c r="E155" s="11"/>
      <c r="F155" s="12" t="s">
        <v>796</v>
      </c>
      <c r="G155" s="12"/>
      <c r="H155" s="46"/>
      <c r="I155" s="14" t="s">
        <v>38</v>
      </c>
      <c r="J155" s="11" t="s">
        <v>92</v>
      </c>
      <c r="K155" s="45" t="s">
        <v>797</v>
      </c>
      <c r="L155" s="13" t="s">
        <v>691</v>
      </c>
      <c r="M155" s="14" t="s">
        <v>42</v>
      </c>
      <c r="N155" s="15" t="s">
        <v>786</v>
      </c>
      <c r="O155" s="15" t="s">
        <v>791</v>
      </c>
      <c r="P155" s="18"/>
      <c r="Q155" s="22"/>
      <c r="R155" s="18"/>
      <c r="S155" s="18"/>
      <c r="T155" s="18"/>
      <c r="U155" s="18"/>
      <c r="V155" s="18"/>
      <c r="W155" s="18"/>
      <c r="X155" s="22"/>
      <c r="Y155" s="20" t="s">
        <v>45</v>
      </c>
      <c r="Z155" s="21" t="str">
        <f t="shared" si="1"/>
        <v>{"id":"M3-NyO-16b-A-2-BR","stimulus":"&lt;p&gt;Margarida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v>
      </c>
      <c r="AA155" s="21" t="s">
        <v>798</v>
      </c>
      <c r="AB155" s="22" t="str">
        <f t="shared" si="2"/>
        <v>M3-NyO-16b-A-2</v>
      </c>
      <c r="AC155" s="22" t="str">
        <f t="shared" si="3"/>
        <v>M3-NyO-16b-A-2-BR</v>
      </c>
      <c r="AD155" s="20" t="s">
        <v>47</v>
      </c>
      <c r="AE155" s="9"/>
      <c r="AF155" s="9" t="s">
        <v>48</v>
      </c>
      <c r="AG155" s="9"/>
    </row>
    <row r="156" ht="112.5" customHeight="1">
      <c r="A156" s="9" t="s">
        <v>781</v>
      </c>
      <c r="B156" s="8" t="s">
        <v>782</v>
      </c>
      <c r="C156" s="9" t="s">
        <v>68</v>
      </c>
      <c r="D156" s="10" t="s">
        <v>36</v>
      </c>
      <c r="E156" s="11"/>
      <c r="F156" s="13" t="s">
        <v>799</v>
      </c>
      <c r="G156" s="13"/>
      <c r="H156" s="46"/>
      <c r="I156" s="14" t="s">
        <v>38</v>
      </c>
      <c r="J156" s="11" t="s">
        <v>92</v>
      </c>
      <c r="K156" s="46" t="s">
        <v>800</v>
      </c>
      <c r="L156" s="13" t="s">
        <v>691</v>
      </c>
      <c r="M156" s="14" t="s">
        <v>42</v>
      </c>
      <c r="N156" s="15" t="s">
        <v>786</v>
      </c>
      <c r="O156" s="15" t="s">
        <v>791</v>
      </c>
      <c r="P156" s="18"/>
      <c r="Q156" s="22"/>
      <c r="R156" s="18"/>
      <c r="S156" s="18"/>
      <c r="T156" s="18"/>
      <c r="U156" s="18"/>
      <c r="V156" s="18"/>
      <c r="W156" s="18"/>
      <c r="X156" s="22"/>
      <c r="Y156" s="20" t="s">
        <v>45</v>
      </c>
      <c r="Z156" s="21" t="str">
        <f t="shared" si="1"/>
        <v>{"id":"M3-NyO-16b-A-3-BR","stimulus":"&lt;p&gt;Uma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v>
      </c>
      <c r="AA156" s="21" t="s">
        <v>801</v>
      </c>
      <c r="AB156" s="22" t="str">
        <f t="shared" si="2"/>
        <v>M3-NyO-16b-A-3</v>
      </c>
      <c r="AC156" s="22" t="str">
        <f t="shared" si="3"/>
        <v>M3-NyO-16b-A-3-BR</v>
      </c>
      <c r="AD156" s="20" t="s">
        <v>47</v>
      </c>
      <c r="AE156" s="9"/>
      <c r="AF156" s="9" t="s">
        <v>48</v>
      </c>
      <c r="AG156" s="9"/>
    </row>
    <row r="157" ht="112.5" customHeight="1">
      <c r="A157" s="9" t="s">
        <v>781</v>
      </c>
      <c r="B157" s="8" t="s">
        <v>782</v>
      </c>
      <c r="C157" s="9" t="s">
        <v>68</v>
      </c>
      <c r="D157" s="10" t="s">
        <v>36</v>
      </c>
      <c r="E157" s="11"/>
      <c r="F157" s="13" t="s">
        <v>802</v>
      </c>
      <c r="G157" s="13"/>
      <c r="H157" s="46"/>
      <c r="I157" s="14" t="s">
        <v>38</v>
      </c>
      <c r="J157" s="11" t="s">
        <v>92</v>
      </c>
      <c r="K157" s="46" t="s">
        <v>803</v>
      </c>
      <c r="L157" s="13" t="s">
        <v>691</v>
      </c>
      <c r="M157" s="14" t="s">
        <v>42</v>
      </c>
      <c r="N157" s="15" t="s">
        <v>786</v>
      </c>
      <c r="O157" s="15" t="s">
        <v>791</v>
      </c>
      <c r="P157" s="18"/>
      <c r="Q157" s="22"/>
      <c r="R157" s="18"/>
      <c r="S157" s="18"/>
      <c r="T157" s="18"/>
      <c r="U157" s="18"/>
      <c r="V157" s="18"/>
      <c r="W157" s="18"/>
      <c r="X157" s="22"/>
      <c r="Y157" s="20" t="s">
        <v>45</v>
      </c>
      <c r="Z157" s="21" t="str">
        <f t="shared" si="1"/>
        <v>{"id":"M3-NyO-16b-A-4-BR","stimulus":"&lt;p&gt;Em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v>
      </c>
      <c r="AA157" s="21" t="s">
        <v>804</v>
      </c>
      <c r="AB157" s="22" t="str">
        <f t="shared" si="2"/>
        <v>M3-NyO-16b-A-4</v>
      </c>
      <c r="AC157" s="22" t="str">
        <f t="shared" si="3"/>
        <v>M3-NyO-16b-A-4-BR</v>
      </c>
      <c r="AD157" s="20" t="s">
        <v>47</v>
      </c>
      <c r="AE157" s="9"/>
      <c r="AF157" s="9" t="s">
        <v>48</v>
      </c>
      <c r="AG157" s="9"/>
    </row>
    <row r="158" ht="112.5" customHeight="1">
      <c r="A158" s="9" t="s">
        <v>781</v>
      </c>
      <c r="B158" s="8" t="s">
        <v>782</v>
      </c>
      <c r="C158" s="9" t="s">
        <v>68</v>
      </c>
      <c r="D158" s="10" t="s">
        <v>36</v>
      </c>
      <c r="E158" s="11"/>
      <c r="F158" s="13" t="s">
        <v>805</v>
      </c>
      <c r="G158" s="13"/>
      <c r="H158" s="46"/>
      <c r="I158" s="14" t="s">
        <v>38</v>
      </c>
      <c r="J158" s="11" t="s">
        <v>92</v>
      </c>
      <c r="K158" s="46" t="s">
        <v>806</v>
      </c>
      <c r="L158" s="13" t="s">
        <v>691</v>
      </c>
      <c r="M158" s="14" t="s">
        <v>42</v>
      </c>
      <c r="N158" s="15" t="s">
        <v>786</v>
      </c>
      <c r="O158" s="15" t="s">
        <v>791</v>
      </c>
      <c r="P158" s="18"/>
      <c r="Q158" s="22"/>
      <c r="R158" s="18"/>
      <c r="S158" s="18"/>
      <c r="T158" s="18"/>
      <c r="U158" s="18"/>
      <c r="V158" s="18"/>
      <c r="W158" s="18"/>
      <c r="X158" s="22"/>
      <c r="Y158" s="20" t="s">
        <v>45</v>
      </c>
      <c r="Z158" s="21" t="str">
        <f t="shared" si="1"/>
        <v>{"id":"M3-NyO-16b-A-5-BR","stimulus":"&lt;p&gt;Uma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v>
      </c>
      <c r="AA158" s="21" t="s">
        <v>807</v>
      </c>
      <c r="AB158" s="22" t="str">
        <f t="shared" si="2"/>
        <v>M3-NyO-16b-A-5</v>
      </c>
      <c r="AC158" s="22" t="str">
        <f t="shared" si="3"/>
        <v>M3-NyO-16b-A-5-BR</v>
      </c>
      <c r="AD158" s="20" t="s">
        <v>47</v>
      </c>
      <c r="AE158" s="9"/>
      <c r="AF158" s="9" t="s">
        <v>48</v>
      </c>
      <c r="AG158" s="9"/>
    </row>
    <row r="159" ht="112.5" customHeight="1">
      <c r="A159" s="24" t="s">
        <v>808</v>
      </c>
      <c r="B159" s="25" t="s">
        <v>809</v>
      </c>
      <c r="C159" s="24" t="s">
        <v>35</v>
      </c>
      <c r="D159" s="10" t="s">
        <v>36</v>
      </c>
      <c r="E159" s="11"/>
      <c r="F159" s="23" t="s">
        <v>810</v>
      </c>
      <c r="G159" s="23"/>
      <c r="H159" s="25"/>
      <c r="I159" s="26" t="s">
        <v>456</v>
      </c>
      <c r="J159" s="24" t="s">
        <v>509</v>
      </c>
      <c r="K159" s="34" t="s">
        <v>811</v>
      </c>
      <c r="L159" s="34" t="s">
        <v>812</v>
      </c>
      <c r="M159" s="26" t="s">
        <v>291</v>
      </c>
      <c r="N159" s="15"/>
      <c r="O159" s="15"/>
      <c r="P159" s="16"/>
      <c r="Q159" s="17"/>
      <c r="R159" s="25"/>
      <c r="S159" s="25" t="s">
        <v>813</v>
      </c>
      <c r="T159" s="23" t="s">
        <v>814</v>
      </c>
      <c r="U159" s="23" t="s">
        <v>815</v>
      </c>
      <c r="V159" s="18"/>
      <c r="W159" s="18"/>
      <c r="X159" s="19"/>
      <c r="Y159" s="20" t="s">
        <v>45</v>
      </c>
      <c r="Z159" s="21" t="str">
        <f t="shared" si="1"/>
        <v>{"id":"M3-NyO-16f-I-1-BR","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59" s="21" t="s">
        <v>816</v>
      </c>
      <c r="AB159" s="22" t="str">
        <f t="shared" si="2"/>
        <v>M3-NyO-16f-I-1</v>
      </c>
      <c r="AC159" s="22" t="str">
        <f t="shared" si="3"/>
        <v>M3-NyO-16f-I-1-BR</v>
      </c>
      <c r="AD159" s="20" t="s">
        <v>47</v>
      </c>
      <c r="AE159" s="9"/>
      <c r="AF159" s="9" t="s">
        <v>48</v>
      </c>
      <c r="AG159" s="9"/>
    </row>
    <row r="160" ht="112.5" customHeight="1">
      <c r="A160" s="24" t="s">
        <v>808</v>
      </c>
      <c r="B160" s="25" t="s">
        <v>809</v>
      </c>
      <c r="C160" s="24" t="s">
        <v>50</v>
      </c>
      <c r="D160" s="10" t="s">
        <v>36</v>
      </c>
      <c r="E160" s="11"/>
      <c r="F160" s="23" t="s">
        <v>810</v>
      </c>
      <c r="G160" s="23"/>
      <c r="H160" s="25"/>
      <c r="I160" s="25"/>
      <c r="J160" s="24" t="s">
        <v>92</v>
      </c>
      <c r="K160" s="25" t="s">
        <v>817</v>
      </c>
      <c r="L160" s="34" t="s">
        <v>812</v>
      </c>
      <c r="M160" s="26" t="s">
        <v>291</v>
      </c>
      <c r="N160" s="15"/>
      <c r="O160" s="15"/>
      <c r="P160" s="16"/>
      <c r="Q160" s="17"/>
      <c r="R160" s="25"/>
      <c r="S160" s="25" t="s">
        <v>813</v>
      </c>
      <c r="T160" s="23" t="s">
        <v>814</v>
      </c>
      <c r="U160" s="23" t="s">
        <v>815</v>
      </c>
      <c r="V160" s="18"/>
      <c r="W160" s="18"/>
      <c r="X160" s="19"/>
      <c r="Y160" s="20" t="s">
        <v>45</v>
      </c>
      <c r="Z160" s="21" t="str">
        <f t="shared" si="1"/>
        <v>{"id":"M3-NyO-16f-E-1-BR","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0" s="21" t="s">
        <v>818</v>
      </c>
      <c r="AB160" s="22" t="str">
        <f t="shared" si="2"/>
        <v>M3-NyO-16f-E-1</v>
      </c>
      <c r="AC160" s="22" t="str">
        <f t="shared" si="3"/>
        <v>M3-NyO-16f-E-1-BR</v>
      </c>
      <c r="AD160" s="20" t="s">
        <v>47</v>
      </c>
      <c r="AE160" s="9"/>
      <c r="AF160" s="9" t="s">
        <v>48</v>
      </c>
      <c r="AG160" s="9"/>
    </row>
    <row r="161" ht="112.5" customHeight="1">
      <c r="A161" s="24" t="s">
        <v>808</v>
      </c>
      <c r="B161" s="25" t="s">
        <v>809</v>
      </c>
      <c r="C161" s="24" t="s">
        <v>68</v>
      </c>
      <c r="D161" s="10" t="s">
        <v>36</v>
      </c>
      <c r="E161" s="11"/>
      <c r="F161" s="23" t="s">
        <v>819</v>
      </c>
      <c r="G161" s="23"/>
      <c r="H161" s="25"/>
      <c r="I161" s="25"/>
      <c r="J161" s="24" t="s">
        <v>92</v>
      </c>
      <c r="K161" s="23" t="s">
        <v>820</v>
      </c>
      <c r="L161" s="34" t="s">
        <v>812</v>
      </c>
      <c r="M161" s="26" t="s">
        <v>291</v>
      </c>
      <c r="N161" s="15"/>
      <c r="O161" s="15"/>
      <c r="P161" s="16"/>
      <c r="Q161" s="17"/>
      <c r="R161" s="25"/>
      <c r="S161" s="25" t="s">
        <v>813</v>
      </c>
      <c r="T161" s="23" t="s">
        <v>814</v>
      </c>
      <c r="U161" s="23" t="s">
        <v>815</v>
      </c>
      <c r="V161" s="18"/>
      <c r="W161" s="18"/>
      <c r="X161" s="19"/>
      <c r="Y161" s="20" t="s">
        <v>45</v>
      </c>
      <c r="Z161" s="21" t="str">
        <f t="shared" si="1"/>
        <v>{"id":"M3-NyO-16f-A-1-BR","seed":{"parameters":[{"name":"Q1","label":null,"list":[1,2]},{"name":"Q2","label":null,"min":1,"max":9,"step":1},{"name":"Q3","label":null,"min":2,"max":9,"step":1}],"uniques":true},"scaffolding":[{"id":"step-0","stimulus":"&lt;p&gt;Augusto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1" s="21" t="s">
        <v>821</v>
      </c>
      <c r="AB161" s="22" t="str">
        <f t="shared" si="2"/>
        <v>M3-NyO-16f-A-1</v>
      </c>
      <c r="AC161" s="22" t="str">
        <f t="shared" si="3"/>
        <v>M3-NyO-16f-A-1-BR</v>
      </c>
      <c r="AD161" s="20" t="s">
        <v>47</v>
      </c>
      <c r="AE161" s="9"/>
      <c r="AF161" s="9" t="s">
        <v>48</v>
      </c>
      <c r="AG161" s="9"/>
    </row>
    <row r="162" ht="112.5" customHeight="1">
      <c r="A162" s="24" t="s">
        <v>808</v>
      </c>
      <c r="B162" s="25" t="s">
        <v>809</v>
      </c>
      <c r="C162" s="24" t="s">
        <v>68</v>
      </c>
      <c r="D162" s="10" t="s">
        <v>36</v>
      </c>
      <c r="E162" s="11"/>
      <c r="F162" s="23" t="s">
        <v>822</v>
      </c>
      <c r="G162" s="23"/>
      <c r="H162" s="25"/>
      <c r="I162" s="25"/>
      <c r="J162" s="24" t="s">
        <v>92</v>
      </c>
      <c r="K162" s="23" t="s">
        <v>823</v>
      </c>
      <c r="L162" s="34" t="s">
        <v>812</v>
      </c>
      <c r="M162" s="26" t="s">
        <v>291</v>
      </c>
      <c r="N162" s="15"/>
      <c r="O162" s="15"/>
      <c r="P162" s="16"/>
      <c r="Q162" s="17"/>
      <c r="R162" s="25"/>
      <c r="S162" s="25" t="s">
        <v>813</v>
      </c>
      <c r="T162" s="23" t="s">
        <v>814</v>
      </c>
      <c r="U162" s="23" t="s">
        <v>815</v>
      </c>
      <c r="V162" s="18"/>
      <c r="W162" s="18"/>
      <c r="X162" s="19"/>
      <c r="Y162" s="20" t="s">
        <v>45</v>
      </c>
      <c r="Z162" s="21" t="str">
        <f t="shared" si="1"/>
        <v>{"id":"M3-NyO-16f-A-2-BR","seed":{"parameters":[{"name":"Q1","label":null,"list":[2,3]},{"name":"Q2","label":null,"list":[1,2,3,4,5]},{"name":"Q3","label":null,"list":[2,3,4,5]}],"uniques":true},"scaffolding":[{"id":"step-0","stimulus":"&lt;p&gt;Manuela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2" s="21" t="s">
        <v>824</v>
      </c>
      <c r="AB162" s="22" t="str">
        <f t="shared" si="2"/>
        <v>M3-NyO-16f-A-2</v>
      </c>
      <c r="AC162" s="22" t="str">
        <f t="shared" si="3"/>
        <v>M3-NyO-16f-A-2-BR</v>
      </c>
      <c r="AD162" s="20" t="s">
        <v>47</v>
      </c>
      <c r="AE162" s="9"/>
      <c r="AF162" s="9" t="s">
        <v>48</v>
      </c>
      <c r="AG162" s="9"/>
    </row>
    <row r="163" ht="112.5" customHeight="1">
      <c r="A163" s="24" t="s">
        <v>808</v>
      </c>
      <c r="B163" s="25" t="s">
        <v>809</v>
      </c>
      <c r="C163" s="24" t="s">
        <v>68</v>
      </c>
      <c r="D163" s="10" t="s">
        <v>36</v>
      </c>
      <c r="E163" s="11"/>
      <c r="F163" s="23" t="s">
        <v>825</v>
      </c>
      <c r="G163" s="23"/>
      <c r="H163" s="25"/>
      <c r="I163" s="25"/>
      <c r="J163" s="24" t="s">
        <v>92</v>
      </c>
      <c r="K163" s="23" t="s">
        <v>826</v>
      </c>
      <c r="L163" s="34" t="s">
        <v>812</v>
      </c>
      <c r="M163" s="26" t="s">
        <v>291</v>
      </c>
      <c r="N163" s="15"/>
      <c r="O163" s="15"/>
      <c r="P163" s="16"/>
      <c r="Q163" s="17"/>
      <c r="R163" s="25"/>
      <c r="S163" s="25" t="s">
        <v>813</v>
      </c>
      <c r="T163" s="23" t="s">
        <v>814</v>
      </c>
      <c r="U163" s="23" t="s">
        <v>815</v>
      </c>
      <c r="V163" s="18"/>
      <c r="W163" s="18"/>
      <c r="X163" s="19"/>
      <c r="Y163" s="20" t="s">
        <v>45</v>
      </c>
      <c r="Z163" s="21" t="str">
        <f t="shared" si="1"/>
        <v>{"id":"M3-NyO-16f-A-3-BR","seed":{"parameters":[{"name":"Q1","label":null,"list":[1,2]},{"name":"Q2","label":null,"min":1,"max":9,"step":1},{"name":"Q3","label":null,"min":2,"max":9,"step":1}],"uniques":true},"scaffolding":[{"id":"step-0","stimulus":"&lt;p&gt;Geraldo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3" s="21" t="s">
        <v>827</v>
      </c>
      <c r="AB163" s="22" t="str">
        <f t="shared" si="2"/>
        <v>M3-NyO-16f-A-3</v>
      </c>
      <c r="AC163" s="22" t="str">
        <f t="shared" si="3"/>
        <v>M3-NyO-16f-A-3-BR</v>
      </c>
      <c r="AD163" s="20" t="s">
        <v>47</v>
      </c>
      <c r="AE163" s="9"/>
      <c r="AF163" s="9" t="s">
        <v>48</v>
      </c>
      <c r="AG163" s="9"/>
    </row>
    <row r="164" ht="112.5" customHeight="1">
      <c r="A164" s="9" t="s">
        <v>828</v>
      </c>
      <c r="B164" s="8" t="s">
        <v>829</v>
      </c>
      <c r="C164" s="9" t="s">
        <v>35</v>
      </c>
      <c r="D164" s="10" t="s">
        <v>36</v>
      </c>
      <c r="E164" s="11"/>
      <c r="F164" s="13" t="s">
        <v>830</v>
      </c>
      <c r="G164" s="13"/>
      <c r="H164" s="12"/>
      <c r="I164" s="11" t="s">
        <v>38</v>
      </c>
      <c r="J164" s="11" t="s">
        <v>278</v>
      </c>
      <c r="K164" s="13" t="s">
        <v>831</v>
      </c>
      <c r="L164" s="13" t="s">
        <v>832</v>
      </c>
      <c r="M164" s="14" t="s">
        <v>42</v>
      </c>
      <c r="N164" s="15" t="s">
        <v>833</v>
      </c>
      <c r="O164" s="8" t="s">
        <v>834</v>
      </c>
      <c r="P164" s="16"/>
      <c r="Q164" s="17"/>
      <c r="R164" s="18"/>
      <c r="S164" s="18"/>
      <c r="T164" s="18"/>
      <c r="U164" s="18"/>
      <c r="V164" s="18"/>
      <c r="W164" s="18"/>
      <c r="X164" s="19"/>
      <c r="Y164" s="20" t="s">
        <v>45</v>
      </c>
      <c r="Z164" s="21" t="str">
        <f t="shared" si="1"/>
        <v>{"id":"M3-NyO-18a-I-1-BR","stimulus":"&lt;p&gt;Selecione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AA164" s="21" t="s">
        <v>835</v>
      </c>
      <c r="AB164" s="22" t="str">
        <f t="shared" si="2"/>
        <v>M3-NyO-18a-I-1</v>
      </c>
      <c r="AC164" s="22" t="str">
        <f t="shared" si="3"/>
        <v>M3-NyO-18a-I-1-BR</v>
      </c>
      <c r="AD164" s="20" t="s">
        <v>47</v>
      </c>
      <c r="AE164" s="9"/>
      <c r="AF164" s="9" t="s">
        <v>48</v>
      </c>
      <c r="AG164" s="9" t="s">
        <v>49</v>
      </c>
    </row>
    <row r="165" ht="112.5" customHeight="1">
      <c r="A165" s="9" t="s">
        <v>828</v>
      </c>
      <c r="B165" s="8" t="s">
        <v>829</v>
      </c>
      <c r="C165" s="9" t="s">
        <v>50</v>
      </c>
      <c r="D165" s="10" t="s">
        <v>36</v>
      </c>
      <c r="E165" s="11"/>
      <c r="F165" s="12" t="s">
        <v>836</v>
      </c>
      <c r="G165" s="12"/>
      <c r="H165" s="12"/>
      <c r="I165" s="11" t="s">
        <v>38</v>
      </c>
      <c r="J165" s="11" t="s">
        <v>92</v>
      </c>
      <c r="K165" s="12" t="s">
        <v>837</v>
      </c>
      <c r="L165" s="13" t="s">
        <v>838</v>
      </c>
      <c r="M165" s="14" t="s">
        <v>291</v>
      </c>
      <c r="N165" s="32"/>
      <c r="O165" s="16"/>
      <c r="P165" s="16"/>
      <c r="Q165" s="17"/>
      <c r="R165" s="8"/>
      <c r="S165" s="8" t="s">
        <v>839</v>
      </c>
      <c r="T165" s="8" t="s">
        <v>840</v>
      </c>
      <c r="U165" s="8" t="s">
        <v>841</v>
      </c>
      <c r="V165" s="27"/>
      <c r="W165" s="18"/>
      <c r="X165" s="19"/>
      <c r="Y165" s="20" t="s">
        <v>45</v>
      </c>
      <c r="Z165" s="21" t="str">
        <f t="shared" si="1"/>
        <v>{"id":"M3-NyO-18a-E-1-BR","seed":{"parameters":[{"name":"Q1","label":null,"min":2,"max":9,"step":1},{"name":"Q2","label":null,"min":2,"max":9,"step":1}],"uniques":true},"scaffolding":[{"id":"step-0","stimulus":"&lt;p&gt;Calcule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v>
      </c>
      <c r="AA165" s="21" t="s">
        <v>842</v>
      </c>
      <c r="AB165" s="22" t="str">
        <f t="shared" si="2"/>
        <v>M3-NyO-18a-E-1</v>
      </c>
      <c r="AC165" s="22" t="str">
        <f t="shared" si="3"/>
        <v>M3-NyO-18a-E-1-BR</v>
      </c>
      <c r="AD165" s="20" t="s">
        <v>47</v>
      </c>
      <c r="AE165" s="9"/>
      <c r="AF165" s="9" t="s">
        <v>48</v>
      </c>
      <c r="AG165" s="9" t="s">
        <v>49</v>
      </c>
    </row>
    <row r="166" ht="112.5" customHeight="1">
      <c r="A166" s="9" t="s">
        <v>828</v>
      </c>
      <c r="B166" s="8" t="s">
        <v>829</v>
      </c>
      <c r="C166" s="9" t="s">
        <v>68</v>
      </c>
      <c r="D166" s="10" t="s">
        <v>36</v>
      </c>
      <c r="E166" s="11"/>
      <c r="F166" s="13" t="s">
        <v>843</v>
      </c>
      <c r="G166" s="13"/>
      <c r="H166" s="12"/>
      <c r="I166" s="11" t="s">
        <v>38</v>
      </c>
      <c r="J166" s="11" t="s">
        <v>92</v>
      </c>
      <c r="K166" s="12" t="s">
        <v>844</v>
      </c>
      <c r="L166" s="13" t="s">
        <v>838</v>
      </c>
      <c r="M166" s="14" t="s">
        <v>291</v>
      </c>
      <c r="N166" s="32"/>
      <c r="O166" s="16"/>
      <c r="P166" s="16"/>
      <c r="Q166" s="22"/>
      <c r="R166" s="8"/>
      <c r="S166" s="8" t="s">
        <v>845</v>
      </c>
      <c r="T166" s="8" t="s">
        <v>846</v>
      </c>
      <c r="U166" s="8" t="s">
        <v>847</v>
      </c>
      <c r="V166" s="19"/>
      <c r="W166" s="18"/>
      <c r="X166" s="19"/>
      <c r="Y166" s="20" t="s">
        <v>45</v>
      </c>
      <c r="Z166" s="21" t="str">
        <f t="shared" si="1"/>
        <v>{"id":"M3-NyO-18a-A-1-BR","seed":{"parameters":[{"name":"Q1","label":null,"min":2,"max":8,"step":1},{"name":"Q2","label":null,"min":2,"max":9,"step":1}],"uniques":true},"scaffolding":[{"id":"step-0","stimulus":"&lt;p&gt;Valéria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v>
      </c>
      <c r="AA166" s="21" t="s">
        <v>848</v>
      </c>
      <c r="AB166" s="22" t="str">
        <f t="shared" si="2"/>
        <v>M3-NyO-18a-A-1</v>
      </c>
      <c r="AC166" s="22" t="str">
        <f t="shared" si="3"/>
        <v>M3-NyO-18a-A-1-BR</v>
      </c>
      <c r="AD166" s="20" t="s">
        <v>47</v>
      </c>
      <c r="AE166" s="9"/>
      <c r="AF166" s="9" t="s">
        <v>48</v>
      </c>
      <c r="AG166" s="9" t="s">
        <v>49</v>
      </c>
    </row>
    <row r="167" ht="112.5" customHeight="1">
      <c r="A167" s="9" t="s">
        <v>828</v>
      </c>
      <c r="B167" s="8" t="s">
        <v>829</v>
      </c>
      <c r="C167" s="9" t="s">
        <v>68</v>
      </c>
      <c r="D167" s="10" t="s">
        <v>36</v>
      </c>
      <c r="E167" s="11"/>
      <c r="F167" s="13" t="s">
        <v>849</v>
      </c>
      <c r="G167" s="13"/>
      <c r="H167" s="12" t="s">
        <v>850</v>
      </c>
      <c r="I167" s="11" t="s">
        <v>38</v>
      </c>
      <c r="J167" s="11" t="s">
        <v>92</v>
      </c>
      <c r="K167" s="12" t="s">
        <v>851</v>
      </c>
      <c r="L167" s="13" t="s">
        <v>838</v>
      </c>
      <c r="M167" s="14" t="s">
        <v>291</v>
      </c>
      <c r="N167" s="32"/>
      <c r="O167" s="16"/>
      <c r="P167" s="16"/>
      <c r="Q167" s="22"/>
      <c r="R167" s="8"/>
      <c r="S167" s="8" t="s">
        <v>852</v>
      </c>
      <c r="T167" s="8" t="s">
        <v>853</v>
      </c>
      <c r="U167" s="8" t="s">
        <v>854</v>
      </c>
      <c r="V167" s="19"/>
      <c r="W167" s="18"/>
      <c r="X167" s="19"/>
      <c r="Y167" s="20" t="s">
        <v>45</v>
      </c>
      <c r="Z167" s="21" t="str">
        <f t="shared" si="1"/>
        <v>{"id":"M3-NyO-18a-A-2-BR","seed":{"parameters":[{"name":"Q1","label":null,"min":2,"max":9,"step":1},{"name":"Q2","label":null,"min":2,"max":9,"step":1}],"uniques":true},"scaffolding":[{"id":"step-0","stimulus":"&lt;p&gt;Em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v>
      </c>
      <c r="AA167" s="21" t="s">
        <v>855</v>
      </c>
      <c r="AB167" s="22" t="str">
        <f t="shared" si="2"/>
        <v>M3-NyO-18a-A-2</v>
      </c>
      <c r="AC167" s="22" t="str">
        <f t="shared" si="3"/>
        <v>M3-NyO-18a-A-2-BR</v>
      </c>
      <c r="AD167" s="20" t="s">
        <v>47</v>
      </c>
      <c r="AE167" s="9"/>
      <c r="AF167" s="9" t="s">
        <v>48</v>
      </c>
      <c r="AG167" s="9" t="s">
        <v>49</v>
      </c>
    </row>
    <row r="168" ht="112.5" customHeight="1">
      <c r="A168" s="9" t="s">
        <v>828</v>
      </c>
      <c r="B168" s="8" t="s">
        <v>829</v>
      </c>
      <c r="C168" s="9" t="s">
        <v>68</v>
      </c>
      <c r="D168" s="10" t="s">
        <v>36</v>
      </c>
      <c r="E168" s="11"/>
      <c r="F168" s="13" t="s">
        <v>856</v>
      </c>
      <c r="G168" s="13"/>
      <c r="H168" s="12" t="s">
        <v>857</v>
      </c>
      <c r="I168" s="11" t="s">
        <v>38</v>
      </c>
      <c r="J168" s="11" t="s">
        <v>92</v>
      </c>
      <c r="K168" s="12" t="s">
        <v>851</v>
      </c>
      <c r="L168" s="13" t="s">
        <v>838</v>
      </c>
      <c r="M168" s="14" t="s">
        <v>291</v>
      </c>
      <c r="N168" s="32"/>
      <c r="O168" s="16"/>
      <c r="P168" s="16"/>
      <c r="Q168" s="22"/>
      <c r="R168" s="8"/>
      <c r="S168" s="8" t="s">
        <v>858</v>
      </c>
      <c r="T168" s="8" t="s">
        <v>859</v>
      </c>
      <c r="U168" s="8" t="s">
        <v>860</v>
      </c>
      <c r="V168" s="19"/>
      <c r="W168" s="18"/>
      <c r="X168" s="19"/>
      <c r="Y168" s="20" t="s">
        <v>45</v>
      </c>
      <c r="Z168" s="21" t="str">
        <f t="shared" si="1"/>
        <v>{"id":"M3-NyO-18a-A-3-BR","seed":{"parameters":[{"name":"Q1","label":null,"min":2,"max":9,"step":1},{"name":"Q2","label":null,"min":2,"max":9,"step":1}],"uniques":true},"scaffolding":[{"id":"step-0","stimulus":"&lt;p&gt;Francisco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v>
      </c>
      <c r="AA168" s="21" t="s">
        <v>861</v>
      </c>
      <c r="AB168" s="22" t="str">
        <f t="shared" si="2"/>
        <v>M3-NyO-18a-A-3</v>
      </c>
      <c r="AC168" s="22" t="str">
        <f t="shared" si="3"/>
        <v>M3-NyO-18a-A-3-BR</v>
      </c>
      <c r="AD168" s="20" t="s">
        <v>47</v>
      </c>
      <c r="AE168" s="9"/>
      <c r="AF168" s="9" t="s">
        <v>48</v>
      </c>
      <c r="AG168" s="9" t="s">
        <v>49</v>
      </c>
    </row>
    <row r="169" ht="112.5" customHeight="1">
      <c r="A169" s="9" t="s">
        <v>828</v>
      </c>
      <c r="B169" s="8" t="s">
        <v>829</v>
      </c>
      <c r="C169" s="9" t="s">
        <v>68</v>
      </c>
      <c r="D169" s="10" t="s">
        <v>36</v>
      </c>
      <c r="E169" s="11"/>
      <c r="F169" s="13" t="s">
        <v>862</v>
      </c>
      <c r="G169" s="13"/>
      <c r="H169" s="12" t="s">
        <v>863</v>
      </c>
      <c r="I169" s="11" t="s">
        <v>38</v>
      </c>
      <c r="J169" s="11" t="s">
        <v>92</v>
      </c>
      <c r="K169" s="12" t="s">
        <v>851</v>
      </c>
      <c r="L169" s="13" t="s">
        <v>838</v>
      </c>
      <c r="M169" s="14" t="s">
        <v>291</v>
      </c>
      <c r="N169" s="32"/>
      <c r="O169" s="16"/>
      <c r="P169" s="16"/>
      <c r="Q169" s="22"/>
      <c r="R169" s="8"/>
      <c r="S169" s="8" t="s">
        <v>864</v>
      </c>
      <c r="T169" s="8" t="s">
        <v>865</v>
      </c>
      <c r="U169" s="8" t="s">
        <v>866</v>
      </c>
      <c r="V169" s="19"/>
      <c r="W169" s="18"/>
      <c r="X169" s="19"/>
      <c r="Y169" s="20" t="s">
        <v>45</v>
      </c>
      <c r="Z169" s="21" t="str">
        <f t="shared" si="1"/>
        <v>{"id":"M3-NyO-18a-A-4-BR","seed":{"parameters":[{"name":"Q1","label":null,"min":2,"max":9,"step":1},{"name":"Q2","label":null,"min":2,"max":9,"step":1}],"uniques":true},"scaffolding":[{"id":"step-0","stimulus":"&lt;p&gt;Clara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v>
      </c>
      <c r="AA169" s="21" t="s">
        <v>867</v>
      </c>
      <c r="AB169" s="22" t="str">
        <f t="shared" si="2"/>
        <v>M3-NyO-18a-A-4</v>
      </c>
      <c r="AC169" s="22" t="str">
        <f t="shared" si="3"/>
        <v>M3-NyO-18a-A-4-BR</v>
      </c>
      <c r="AD169" s="20" t="s">
        <v>47</v>
      </c>
      <c r="AE169" s="9"/>
      <c r="AF169" s="9" t="s">
        <v>48</v>
      </c>
      <c r="AG169" s="9" t="s">
        <v>49</v>
      </c>
    </row>
    <row r="170" ht="112.5" customHeight="1">
      <c r="A170" s="9" t="s">
        <v>828</v>
      </c>
      <c r="B170" s="8" t="s">
        <v>829</v>
      </c>
      <c r="C170" s="9" t="s">
        <v>68</v>
      </c>
      <c r="D170" s="10" t="s">
        <v>36</v>
      </c>
      <c r="E170" s="11"/>
      <c r="F170" s="13" t="s">
        <v>868</v>
      </c>
      <c r="G170" s="13"/>
      <c r="H170" s="12" t="s">
        <v>869</v>
      </c>
      <c r="I170" s="11" t="s">
        <v>38</v>
      </c>
      <c r="J170" s="11" t="s">
        <v>92</v>
      </c>
      <c r="K170" s="12" t="s">
        <v>851</v>
      </c>
      <c r="L170" s="13" t="s">
        <v>838</v>
      </c>
      <c r="M170" s="14" t="s">
        <v>291</v>
      </c>
      <c r="N170" s="32"/>
      <c r="O170" s="16"/>
      <c r="P170" s="16"/>
      <c r="Q170" s="22"/>
      <c r="R170" s="8"/>
      <c r="S170" s="8" t="s">
        <v>870</v>
      </c>
      <c r="T170" s="8" t="s">
        <v>871</v>
      </c>
      <c r="U170" s="8" t="s">
        <v>872</v>
      </c>
      <c r="V170" s="19"/>
      <c r="W170" s="18"/>
      <c r="X170" s="19"/>
      <c r="Y170" s="20" t="s">
        <v>45</v>
      </c>
      <c r="Z170" s="21" t="str">
        <f t="shared" si="1"/>
        <v>{"id":"M3-NyO-18a-A-5-BR","seed":{"parameters":[{"name":"Q1","label":null,"min":2,"max":9,"step":1},{"name":"Q2","label":null,"min":2,"max":9,"step":1}],"uniques":true},"scaffolding":[{"id":"step-0","stimulus":"&lt;p&gt;Um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v>
      </c>
      <c r="AA170" s="21" t="s">
        <v>873</v>
      </c>
      <c r="AB170" s="22" t="str">
        <f t="shared" si="2"/>
        <v>M3-NyO-18a-A-5</v>
      </c>
      <c r="AC170" s="22" t="str">
        <f t="shared" si="3"/>
        <v>M3-NyO-18a-A-5-BR</v>
      </c>
      <c r="AD170" s="20" t="s">
        <v>47</v>
      </c>
      <c r="AE170" s="9"/>
      <c r="AF170" s="9" t="s">
        <v>48</v>
      </c>
      <c r="AG170" s="9" t="s">
        <v>49</v>
      </c>
    </row>
    <row r="171" ht="112.5" customHeight="1">
      <c r="A171" s="9" t="s">
        <v>874</v>
      </c>
      <c r="B171" s="69" t="s">
        <v>875</v>
      </c>
      <c r="C171" s="9" t="s">
        <v>35</v>
      </c>
      <c r="D171" s="10" t="s">
        <v>36</v>
      </c>
      <c r="E171" s="11"/>
      <c r="F171" s="8" t="s">
        <v>876</v>
      </c>
      <c r="G171" s="8"/>
      <c r="H171" s="8"/>
      <c r="I171" s="11" t="s">
        <v>38</v>
      </c>
      <c r="J171" s="20" t="s">
        <v>278</v>
      </c>
      <c r="K171" s="12" t="s">
        <v>877</v>
      </c>
      <c r="L171" s="12" t="s">
        <v>878</v>
      </c>
      <c r="M171" s="20" t="s">
        <v>42</v>
      </c>
      <c r="N171" s="8" t="s">
        <v>879</v>
      </c>
      <c r="O171" s="8" t="s">
        <v>880</v>
      </c>
      <c r="P171" s="18"/>
      <c r="Q171" s="22"/>
      <c r="R171" s="18"/>
      <c r="S171" s="18"/>
      <c r="T171" s="18"/>
      <c r="U171" s="18"/>
      <c r="V171" s="18"/>
      <c r="W171" s="18"/>
      <c r="X171" s="22"/>
      <c r="Y171" s="20" t="s">
        <v>45</v>
      </c>
      <c r="Z171" s="21" t="str">
        <f t="shared" si="1"/>
        <v>{"id":"M3-NyO-18b-I-1-BR","stimulus":"&lt;p&gt;A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v>
      </c>
      <c r="AA171" s="21" t="s">
        <v>881</v>
      </c>
      <c r="AB171" s="22" t="str">
        <f t="shared" si="2"/>
        <v>M3-NyO-18b-I-1</v>
      </c>
      <c r="AC171" s="22" t="str">
        <f t="shared" si="3"/>
        <v>M3-NyO-18b-I-1-BR</v>
      </c>
      <c r="AD171" s="20" t="s">
        <v>47</v>
      </c>
      <c r="AE171" s="24"/>
      <c r="AF171" s="9" t="s">
        <v>48</v>
      </c>
      <c r="AG171" s="9" t="s">
        <v>49</v>
      </c>
    </row>
    <row r="172" ht="112.5" customHeight="1">
      <c r="A172" s="9" t="s">
        <v>874</v>
      </c>
      <c r="B172" s="69" t="s">
        <v>875</v>
      </c>
      <c r="C172" s="9" t="s">
        <v>50</v>
      </c>
      <c r="D172" s="10" t="s">
        <v>36</v>
      </c>
      <c r="E172" s="11"/>
      <c r="F172" s="13" t="s">
        <v>882</v>
      </c>
      <c r="G172" s="13"/>
      <c r="H172" s="12"/>
      <c r="I172" s="20" t="s">
        <v>38</v>
      </c>
      <c r="J172" s="20" t="s">
        <v>52</v>
      </c>
      <c r="K172" s="13" t="s">
        <v>883</v>
      </c>
      <c r="L172" s="13" t="s">
        <v>884</v>
      </c>
      <c r="M172" s="14" t="s">
        <v>42</v>
      </c>
      <c r="N172" s="8" t="s">
        <v>879</v>
      </c>
      <c r="O172" s="15" t="s">
        <v>885</v>
      </c>
      <c r="P172" s="16"/>
      <c r="Q172" s="17"/>
      <c r="R172" s="18"/>
      <c r="S172" s="18"/>
      <c r="T172" s="18"/>
      <c r="U172" s="18"/>
      <c r="V172" s="18"/>
      <c r="W172" s="18"/>
      <c r="X172" s="19"/>
      <c r="Y172" s="20" t="s">
        <v>45</v>
      </c>
      <c r="Z172" s="21" t="str">
        <f t="shared" si="1"/>
        <v>{"id":"M3-NyO-18b-E-1-BR","stimulus":"&lt;p&gt;Nomeie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v>
      </c>
      <c r="AA172" s="21" t="s">
        <v>886</v>
      </c>
      <c r="AB172" s="22" t="str">
        <f t="shared" si="2"/>
        <v>M3-NyO-18b-E-1</v>
      </c>
      <c r="AC172" s="22" t="str">
        <f t="shared" si="3"/>
        <v>M3-NyO-18b-E-1-BR</v>
      </c>
      <c r="AD172" s="20" t="s">
        <v>47</v>
      </c>
      <c r="AE172" s="9"/>
      <c r="AF172" s="9" t="s">
        <v>48</v>
      </c>
      <c r="AG172" s="9" t="s">
        <v>49</v>
      </c>
    </row>
    <row r="173" ht="112.5" customHeight="1">
      <c r="A173" s="9" t="s">
        <v>874</v>
      </c>
      <c r="B173" s="69" t="s">
        <v>875</v>
      </c>
      <c r="C173" s="9" t="s">
        <v>50</v>
      </c>
      <c r="D173" s="10" t="s">
        <v>36</v>
      </c>
      <c r="E173" s="11"/>
      <c r="F173" s="13" t="s">
        <v>887</v>
      </c>
      <c r="G173" s="13"/>
      <c r="H173" s="12"/>
      <c r="I173" s="20" t="s">
        <v>38</v>
      </c>
      <c r="J173" s="20" t="s">
        <v>52</v>
      </c>
      <c r="K173" s="13" t="s">
        <v>883</v>
      </c>
      <c r="L173" s="13" t="s">
        <v>888</v>
      </c>
      <c r="M173" s="14" t="s">
        <v>42</v>
      </c>
      <c r="N173" s="8" t="s">
        <v>879</v>
      </c>
      <c r="O173" s="15" t="s">
        <v>885</v>
      </c>
      <c r="P173" s="16"/>
      <c r="Q173" s="17"/>
      <c r="R173" s="18"/>
      <c r="S173" s="18"/>
      <c r="T173" s="18"/>
      <c r="U173" s="18"/>
      <c r="V173" s="18"/>
      <c r="W173" s="18"/>
      <c r="X173" s="19"/>
      <c r="Y173" s="20" t="s">
        <v>45</v>
      </c>
      <c r="Z173" s="21" t="str">
        <f t="shared" si="1"/>
        <v>{"id":"M3-NyO-18b-E-2-BR","stimulus":"&lt;p&gt;Nomeie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AA173" s="21" t="s">
        <v>889</v>
      </c>
      <c r="AB173" s="22" t="str">
        <f t="shared" si="2"/>
        <v>M3-NyO-18b-E-2</v>
      </c>
      <c r="AC173" s="22" t="str">
        <f t="shared" si="3"/>
        <v>M3-NyO-18b-E-2-BR</v>
      </c>
      <c r="AD173" s="20" t="s">
        <v>47</v>
      </c>
      <c r="AE173" s="9"/>
      <c r="AF173" s="9" t="s">
        <v>48</v>
      </c>
      <c r="AG173" s="9" t="s">
        <v>49</v>
      </c>
    </row>
    <row r="174" ht="112.5" customHeight="1">
      <c r="A174" s="9" t="s">
        <v>890</v>
      </c>
      <c r="B174" s="69" t="s">
        <v>891</v>
      </c>
      <c r="C174" s="9" t="s">
        <v>35</v>
      </c>
      <c r="D174" s="10" t="s">
        <v>36</v>
      </c>
      <c r="E174" s="11"/>
      <c r="F174" s="13" t="s">
        <v>892</v>
      </c>
      <c r="G174" s="13"/>
      <c r="H174" s="46"/>
      <c r="I174" s="14" t="s">
        <v>38</v>
      </c>
      <c r="J174" s="14" t="s">
        <v>39</v>
      </c>
      <c r="K174" s="45" t="s">
        <v>893</v>
      </c>
      <c r="L174" s="45" t="s">
        <v>894</v>
      </c>
      <c r="M174" s="14" t="s">
        <v>42</v>
      </c>
      <c r="N174" s="15" t="s">
        <v>895</v>
      </c>
      <c r="O174" s="8" t="s">
        <v>896</v>
      </c>
      <c r="P174" s="16"/>
      <c r="Q174" s="17"/>
      <c r="R174" s="18"/>
      <c r="S174" s="18"/>
      <c r="T174" s="18"/>
      <c r="U174" s="18"/>
      <c r="V174" s="18"/>
      <c r="W174" s="18"/>
      <c r="X174" s="19"/>
      <c r="Y174" s="20" t="s">
        <v>45</v>
      </c>
      <c r="Z174" s="21" t="str">
        <f t="shared" si="1"/>
        <v>{"id":"M3-NyO-19a-I-1-BR","stimulus":"&lt;p&gt;Arraste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v>
      </c>
      <c r="AA174" s="21" t="s">
        <v>897</v>
      </c>
      <c r="AB174" s="22" t="str">
        <f t="shared" si="2"/>
        <v>M3-NyO-19a-I-1</v>
      </c>
      <c r="AC174" s="22" t="str">
        <f t="shared" si="3"/>
        <v>M3-NyO-19a-I-1-BR</v>
      </c>
      <c r="AD174" s="20" t="s">
        <v>47</v>
      </c>
      <c r="AE174" s="9"/>
      <c r="AF174" s="9" t="s">
        <v>48</v>
      </c>
      <c r="AG174" s="9" t="s">
        <v>49</v>
      </c>
    </row>
    <row r="175" ht="112.5" customHeight="1">
      <c r="A175" s="9" t="s">
        <v>890</v>
      </c>
      <c r="B175" s="69" t="s">
        <v>891</v>
      </c>
      <c r="C175" s="9" t="s">
        <v>50</v>
      </c>
      <c r="D175" s="10" t="s">
        <v>36</v>
      </c>
      <c r="E175" s="11"/>
      <c r="F175" s="13" t="s">
        <v>898</v>
      </c>
      <c r="G175" s="13"/>
      <c r="H175" s="12"/>
      <c r="I175" s="11" t="s">
        <v>38</v>
      </c>
      <c r="J175" s="11" t="s">
        <v>278</v>
      </c>
      <c r="K175" s="13" t="s">
        <v>899</v>
      </c>
      <c r="L175" s="12"/>
      <c r="M175" s="14" t="s">
        <v>42</v>
      </c>
      <c r="N175" s="15" t="s">
        <v>895</v>
      </c>
      <c r="O175" s="8" t="s">
        <v>900</v>
      </c>
      <c r="P175" s="18" t="s">
        <v>901</v>
      </c>
      <c r="Q175" s="17"/>
      <c r="R175" s="18"/>
      <c r="S175" s="18"/>
      <c r="T175" s="18"/>
      <c r="U175" s="18"/>
      <c r="V175" s="18"/>
      <c r="W175" s="18"/>
      <c r="X175" s="19"/>
      <c r="Y175" s="20" t="s">
        <v>45</v>
      </c>
      <c r="Z175" s="21" t="str">
        <f t="shared" si="1"/>
        <v>{"id":"M3-NyO-19a-E-1-BR","stimulus":"&lt;p&gt;Calcule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v>
      </c>
      <c r="AA175" s="21" t="s">
        <v>902</v>
      </c>
      <c r="AB175" s="22" t="str">
        <f t="shared" si="2"/>
        <v>M3-NyO-19a-E-1</v>
      </c>
      <c r="AC175" s="22" t="str">
        <f t="shared" si="3"/>
        <v>M3-NyO-19a-E-1-BR</v>
      </c>
      <c r="AD175" s="20" t="s">
        <v>47</v>
      </c>
      <c r="AE175" s="9"/>
      <c r="AF175" s="9" t="s">
        <v>48</v>
      </c>
      <c r="AG175" s="9" t="s">
        <v>49</v>
      </c>
    </row>
    <row r="176" ht="112.5" customHeight="1">
      <c r="A176" s="9" t="s">
        <v>890</v>
      </c>
      <c r="B176" s="69" t="s">
        <v>891</v>
      </c>
      <c r="C176" s="9" t="s">
        <v>50</v>
      </c>
      <c r="D176" s="10" t="s">
        <v>36</v>
      </c>
      <c r="E176" s="11"/>
      <c r="F176" s="13" t="s">
        <v>903</v>
      </c>
      <c r="G176" s="13"/>
      <c r="H176" s="12"/>
      <c r="I176" s="11" t="s">
        <v>38</v>
      </c>
      <c r="J176" s="11" t="s">
        <v>278</v>
      </c>
      <c r="K176" s="13" t="s">
        <v>904</v>
      </c>
      <c r="L176" s="13" t="s">
        <v>770</v>
      </c>
      <c r="M176" s="14" t="s">
        <v>42</v>
      </c>
      <c r="N176" s="15" t="s">
        <v>895</v>
      </c>
      <c r="O176" s="8" t="s">
        <v>905</v>
      </c>
      <c r="P176" s="16"/>
      <c r="Q176" s="17"/>
      <c r="R176" s="18"/>
      <c r="S176" s="18"/>
      <c r="T176" s="18"/>
      <c r="U176" s="18"/>
      <c r="V176" s="18"/>
      <c r="W176" s="18"/>
      <c r="X176" s="19"/>
      <c r="Y176" s="20" t="s">
        <v>45</v>
      </c>
      <c r="Z176" s="21" t="str">
        <f t="shared" si="1"/>
        <v>{"id":"M3-NyO-19a-E-2-BR","stimulus":"&lt;p&gt;Calcule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v>
      </c>
      <c r="AA176" s="21" t="s">
        <v>906</v>
      </c>
      <c r="AB176" s="22" t="str">
        <f t="shared" si="2"/>
        <v>M3-NyO-19a-E-2</v>
      </c>
      <c r="AC176" s="22" t="str">
        <f t="shared" si="3"/>
        <v>M3-NyO-19a-E-2-BR</v>
      </c>
      <c r="AD176" s="20" t="s">
        <v>47</v>
      </c>
      <c r="AE176" s="9"/>
      <c r="AF176" s="9" t="s">
        <v>48</v>
      </c>
      <c r="AG176" s="9" t="s">
        <v>49</v>
      </c>
    </row>
    <row r="177" ht="112.5" customHeight="1">
      <c r="A177" s="9" t="s">
        <v>890</v>
      </c>
      <c r="B177" s="69" t="s">
        <v>891</v>
      </c>
      <c r="C177" s="9" t="s">
        <v>68</v>
      </c>
      <c r="D177" s="10" t="s">
        <v>36</v>
      </c>
      <c r="E177" s="11"/>
      <c r="F177" s="13" t="s">
        <v>907</v>
      </c>
      <c r="G177" s="13"/>
      <c r="H177" s="12"/>
      <c r="I177" s="11" t="s">
        <v>38</v>
      </c>
      <c r="J177" s="11" t="s">
        <v>278</v>
      </c>
      <c r="K177" s="13" t="s">
        <v>904</v>
      </c>
      <c r="L177" s="13" t="s">
        <v>770</v>
      </c>
      <c r="M177" s="11" t="s">
        <v>42</v>
      </c>
      <c r="N177" s="8" t="s">
        <v>895</v>
      </c>
      <c r="O177" s="8" t="s">
        <v>905</v>
      </c>
      <c r="P177" s="18"/>
      <c r="Q177" s="17"/>
      <c r="R177" s="18"/>
      <c r="S177" s="18"/>
      <c r="T177" s="18"/>
      <c r="U177" s="18"/>
      <c r="V177" s="18"/>
      <c r="W177" s="18"/>
      <c r="X177" s="19"/>
      <c r="Y177" s="20" t="s">
        <v>45</v>
      </c>
      <c r="Z177" s="21" t="str">
        <f t="shared" si="1"/>
        <v>{"id":"M3-NyO-19a-A-1-BR","stimulus":"&lt;p&gt;Leo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v>
      </c>
      <c r="AA177" s="21" t="s">
        <v>908</v>
      </c>
      <c r="AB177" s="22" t="str">
        <f t="shared" si="2"/>
        <v>M3-NyO-19a-A-1</v>
      </c>
      <c r="AC177" s="22" t="str">
        <f t="shared" si="3"/>
        <v>M3-NyO-19a-A-1-BR</v>
      </c>
      <c r="AD177" s="20" t="s">
        <v>47</v>
      </c>
      <c r="AE177" s="9"/>
      <c r="AF177" s="9" t="s">
        <v>48</v>
      </c>
      <c r="AG177" s="9" t="s">
        <v>49</v>
      </c>
    </row>
    <row r="178" ht="112.5" customHeight="1">
      <c r="A178" s="9" t="s">
        <v>890</v>
      </c>
      <c r="B178" s="69" t="s">
        <v>891</v>
      </c>
      <c r="C178" s="9" t="s">
        <v>68</v>
      </c>
      <c r="D178" s="10" t="s">
        <v>36</v>
      </c>
      <c r="E178" s="11"/>
      <c r="F178" s="13" t="s">
        <v>909</v>
      </c>
      <c r="G178" s="13"/>
      <c r="H178" s="12"/>
      <c r="I178" s="11" t="s">
        <v>38</v>
      </c>
      <c r="J178" s="11" t="s">
        <v>278</v>
      </c>
      <c r="K178" s="13" t="s">
        <v>899</v>
      </c>
      <c r="L178" s="12"/>
      <c r="M178" s="11" t="s">
        <v>42</v>
      </c>
      <c r="N178" s="8" t="s">
        <v>895</v>
      </c>
      <c r="O178" s="8" t="s">
        <v>900</v>
      </c>
      <c r="P178" s="18" t="s">
        <v>901</v>
      </c>
      <c r="Q178" s="17"/>
      <c r="R178" s="18"/>
      <c r="S178" s="18"/>
      <c r="T178" s="18"/>
      <c r="U178" s="18"/>
      <c r="V178" s="18"/>
      <c r="W178" s="18"/>
      <c r="X178" s="19"/>
      <c r="Y178" s="20" t="s">
        <v>45</v>
      </c>
      <c r="Z178" s="21" t="str">
        <f t="shared" si="1"/>
        <v>{"id":"M3-NyO-19a-A-2-BR","stimulus":"&lt;p&gt;Leo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v>
      </c>
      <c r="AA178" s="21" t="s">
        <v>910</v>
      </c>
      <c r="AB178" s="22" t="str">
        <f t="shared" si="2"/>
        <v>M3-NyO-19a-A-2</v>
      </c>
      <c r="AC178" s="22" t="str">
        <f t="shared" si="3"/>
        <v>M3-NyO-19a-A-2-BR</v>
      </c>
      <c r="AD178" s="20" t="s">
        <v>47</v>
      </c>
      <c r="AE178" s="9"/>
      <c r="AF178" s="9" t="s">
        <v>48</v>
      </c>
      <c r="AG178" s="9" t="s">
        <v>49</v>
      </c>
    </row>
    <row r="179" ht="112.5" customHeight="1">
      <c r="A179" s="9" t="s">
        <v>890</v>
      </c>
      <c r="B179" s="69" t="s">
        <v>891</v>
      </c>
      <c r="C179" s="9" t="s">
        <v>68</v>
      </c>
      <c r="D179" s="10" t="s">
        <v>36</v>
      </c>
      <c r="E179" s="11"/>
      <c r="F179" s="13" t="s">
        <v>911</v>
      </c>
      <c r="G179" s="13"/>
      <c r="H179" s="12"/>
      <c r="I179" s="11" t="s">
        <v>38</v>
      </c>
      <c r="J179" s="11" t="s">
        <v>278</v>
      </c>
      <c r="K179" s="13" t="s">
        <v>904</v>
      </c>
      <c r="L179" s="13" t="s">
        <v>770</v>
      </c>
      <c r="M179" s="11" t="s">
        <v>42</v>
      </c>
      <c r="N179" s="8" t="s">
        <v>895</v>
      </c>
      <c r="O179" s="8" t="s">
        <v>905</v>
      </c>
      <c r="P179" s="18"/>
      <c r="Q179" s="17"/>
      <c r="R179" s="18"/>
      <c r="S179" s="18"/>
      <c r="T179" s="18"/>
      <c r="U179" s="18"/>
      <c r="V179" s="18"/>
      <c r="W179" s="18"/>
      <c r="X179" s="19"/>
      <c r="Y179" s="20" t="s">
        <v>45</v>
      </c>
      <c r="Z179" s="21" t="str">
        <f t="shared" si="1"/>
        <v>{"id":"M3-NyO-19a-A-3-BR","stimulus":"&lt;p&gt;Uma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AA179" s="21" t="s">
        <v>912</v>
      </c>
      <c r="AB179" s="22" t="str">
        <f t="shared" si="2"/>
        <v>M3-NyO-19a-A-3</v>
      </c>
      <c r="AC179" s="22" t="str">
        <f t="shared" si="3"/>
        <v>M3-NyO-19a-A-3-BR</v>
      </c>
      <c r="AD179" s="20" t="s">
        <v>47</v>
      </c>
      <c r="AE179" s="9"/>
      <c r="AF179" s="9" t="s">
        <v>48</v>
      </c>
      <c r="AG179" s="9" t="s">
        <v>49</v>
      </c>
    </row>
    <row r="180" ht="112.5" customHeight="1">
      <c r="A180" s="9" t="s">
        <v>890</v>
      </c>
      <c r="B180" s="69" t="s">
        <v>891</v>
      </c>
      <c r="C180" s="9" t="s">
        <v>68</v>
      </c>
      <c r="D180" s="10" t="s">
        <v>36</v>
      </c>
      <c r="E180" s="11"/>
      <c r="F180" s="13" t="s">
        <v>913</v>
      </c>
      <c r="G180" s="13"/>
      <c r="H180" s="12"/>
      <c r="I180" s="11" t="s">
        <v>38</v>
      </c>
      <c r="J180" s="11" t="s">
        <v>278</v>
      </c>
      <c r="K180" s="13" t="s">
        <v>899</v>
      </c>
      <c r="L180" s="12"/>
      <c r="M180" s="11" t="s">
        <v>42</v>
      </c>
      <c r="N180" s="8" t="s">
        <v>895</v>
      </c>
      <c r="O180" s="8" t="s">
        <v>900</v>
      </c>
      <c r="P180" s="18" t="s">
        <v>901</v>
      </c>
      <c r="Q180" s="17"/>
      <c r="R180" s="18"/>
      <c r="S180" s="18"/>
      <c r="T180" s="18"/>
      <c r="U180" s="18"/>
      <c r="V180" s="18"/>
      <c r="W180" s="18"/>
      <c r="X180" s="19"/>
      <c r="Y180" s="20" t="s">
        <v>45</v>
      </c>
      <c r="Z180" s="21" t="str">
        <f t="shared" si="1"/>
        <v>{"id":"M3-NyO-19a-A-4-BR","stimulus":"&lt;p&gt;Uma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v>
      </c>
      <c r="AA180" s="21" t="s">
        <v>914</v>
      </c>
      <c r="AB180" s="22" t="str">
        <f t="shared" si="2"/>
        <v>M3-NyO-19a-A-4</v>
      </c>
      <c r="AC180" s="22" t="str">
        <f t="shared" si="3"/>
        <v>M3-NyO-19a-A-4-BR</v>
      </c>
      <c r="AD180" s="20" t="s">
        <v>47</v>
      </c>
      <c r="AE180" s="9"/>
      <c r="AF180" s="9" t="s">
        <v>48</v>
      </c>
      <c r="AG180" s="9" t="s">
        <v>49</v>
      </c>
    </row>
    <row r="181" ht="112.5" customHeight="1">
      <c r="A181" s="9" t="s">
        <v>890</v>
      </c>
      <c r="B181" s="69" t="s">
        <v>891</v>
      </c>
      <c r="C181" s="9" t="s">
        <v>68</v>
      </c>
      <c r="D181" s="10" t="s">
        <v>36</v>
      </c>
      <c r="E181" s="11"/>
      <c r="F181" s="13" t="s">
        <v>915</v>
      </c>
      <c r="G181" s="13"/>
      <c r="H181" s="19"/>
      <c r="I181" s="22" t="s">
        <v>38</v>
      </c>
      <c r="J181" s="22" t="s">
        <v>278</v>
      </c>
      <c r="K181" s="13" t="s">
        <v>904</v>
      </c>
      <c r="L181" s="13" t="s">
        <v>916</v>
      </c>
      <c r="M181" s="22" t="s">
        <v>42</v>
      </c>
      <c r="N181" s="8" t="s">
        <v>895</v>
      </c>
      <c r="O181" s="8" t="s">
        <v>905</v>
      </c>
      <c r="P181" s="18"/>
      <c r="Q181" s="17"/>
      <c r="R181" s="18"/>
      <c r="S181" s="18"/>
      <c r="T181" s="18"/>
      <c r="U181" s="18"/>
      <c r="V181" s="18"/>
      <c r="W181" s="18"/>
      <c r="X181" s="19"/>
      <c r="Y181" s="20" t="s">
        <v>45</v>
      </c>
      <c r="Z181" s="21" t="str">
        <f t="shared" si="1"/>
        <v>{"id":"M3-NyO-19a-A-5-BR","stimulus":"&lt;p&gt;Um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AA181" s="21" t="s">
        <v>917</v>
      </c>
      <c r="AB181" s="22" t="str">
        <f t="shared" si="2"/>
        <v>M3-NyO-19a-A-5</v>
      </c>
      <c r="AC181" s="22" t="str">
        <f t="shared" si="3"/>
        <v>M3-NyO-19a-A-5-BR</v>
      </c>
      <c r="AD181" s="20" t="s">
        <v>47</v>
      </c>
      <c r="AE181" s="9"/>
      <c r="AF181" s="9" t="s">
        <v>48</v>
      </c>
      <c r="AG181" s="9" t="s">
        <v>49</v>
      </c>
    </row>
    <row r="182" ht="112.5" customHeight="1">
      <c r="A182" s="9" t="s">
        <v>890</v>
      </c>
      <c r="B182" s="69" t="s">
        <v>891</v>
      </c>
      <c r="C182" s="9" t="s">
        <v>68</v>
      </c>
      <c r="D182" s="10" t="s">
        <v>36</v>
      </c>
      <c r="E182" s="11"/>
      <c r="F182" s="13" t="s">
        <v>918</v>
      </c>
      <c r="G182" s="13"/>
      <c r="H182" s="19"/>
      <c r="I182" s="22" t="s">
        <v>38</v>
      </c>
      <c r="J182" s="22" t="s">
        <v>278</v>
      </c>
      <c r="K182" s="13" t="s">
        <v>899</v>
      </c>
      <c r="L182" s="19"/>
      <c r="M182" s="22" t="s">
        <v>42</v>
      </c>
      <c r="N182" s="8" t="s">
        <v>895</v>
      </c>
      <c r="O182" s="8" t="s">
        <v>900</v>
      </c>
      <c r="P182" s="18" t="s">
        <v>901</v>
      </c>
      <c r="Q182" s="17"/>
      <c r="R182" s="18"/>
      <c r="S182" s="18"/>
      <c r="T182" s="18"/>
      <c r="U182" s="18"/>
      <c r="V182" s="18"/>
      <c r="W182" s="18"/>
      <c r="X182" s="19"/>
      <c r="Y182" s="20" t="s">
        <v>45</v>
      </c>
      <c r="Z182" s="21" t="str">
        <f t="shared" si="1"/>
        <v>{"id":"M3-NyO-19a-A-6-BR","stimulus":"&lt;p&gt;Um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v>
      </c>
      <c r="AA182" s="21" t="s">
        <v>919</v>
      </c>
      <c r="AB182" s="22" t="str">
        <f t="shared" si="2"/>
        <v>M3-NyO-19a-A-6</v>
      </c>
      <c r="AC182" s="22" t="str">
        <f t="shared" si="3"/>
        <v>M3-NyO-19a-A-6-BR</v>
      </c>
      <c r="AD182" s="20" t="s">
        <v>47</v>
      </c>
      <c r="AE182" s="9"/>
      <c r="AF182" s="9" t="s">
        <v>48</v>
      </c>
      <c r="AG182" s="9" t="s">
        <v>49</v>
      </c>
    </row>
    <row r="183" ht="112.5" customHeight="1">
      <c r="A183" s="9" t="s">
        <v>920</v>
      </c>
      <c r="B183" s="8" t="s">
        <v>921</v>
      </c>
      <c r="C183" s="9" t="s">
        <v>35</v>
      </c>
      <c r="D183" s="9" t="s">
        <v>36</v>
      </c>
      <c r="E183" s="11"/>
      <c r="F183" s="13" t="s">
        <v>922</v>
      </c>
      <c r="G183" s="13"/>
      <c r="H183" s="12"/>
      <c r="I183" s="11" t="s">
        <v>38</v>
      </c>
      <c r="J183" s="11" t="s">
        <v>278</v>
      </c>
      <c r="K183" s="13" t="s">
        <v>923</v>
      </c>
      <c r="L183" s="13" t="s">
        <v>924</v>
      </c>
      <c r="M183" s="11" t="s">
        <v>42</v>
      </c>
      <c r="N183" s="27" t="s">
        <v>925</v>
      </c>
      <c r="O183" s="8" t="s">
        <v>926</v>
      </c>
      <c r="P183" s="18"/>
      <c r="Q183" s="22"/>
      <c r="R183" s="18"/>
      <c r="S183" s="18"/>
      <c r="T183" s="18"/>
      <c r="U183" s="18"/>
      <c r="V183" s="18"/>
      <c r="W183" s="18"/>
      <c r="X183" s="22"/>
      <c r="Y183" s="20" t="s">
        <v>45</v>
      </c>
      <c r="Z183" s="21" t="str">
        <f t="shared" si="1"/>
        <v>{"id":"M3-NyO-19b-I-1-BR","stimulus":"&lt;p&gt;Escolha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AA183" s="21" t="s">
        <v>927</v>
      </c>
      <c r="AB183" s="22" t="str">
        <f t="shared" si="2"/>
        <v>M3-NyO-19b-I-1</v>
      </c>
      <c r="AC183" s="22" t="str">
        <f t="shared" si="3"/>
        <v>M3-NyO-19b-I-1-BR</v>
      </c>
      <c r="AD183" s="20" t="s">
        <v>47</v>
      </c>
      <c r="AE183" s="24"/>
      <c r="AF183" s="9" t="s">
        <v>48</v>
      </c>
      <c r="AG183" s="9" t="s">
        <v>49</v>
      </c>
    </row>
    <row r="184" ht="112.5" customHeight="1">
      <c r="A184" s="9" t="s">
        <v>920</v>
      </c>
      <c r="B184" s="8" t="s">
        <v>921</v>
      </c>
      <c r="C184" s="9" t="s">
        <v>50</v>
      </c>
      <c r="D184" s="10" t="s">
        <v>36</v>
      </c>
      <c r="E184" s="11"/>
      <c r="F184" s="13" t="s">
        <v>928</v>
      </c>
      <c r="G184" s="13"/>
      <c r="H184" s="12"/>
      <c r="I184" s="11" t="s">
        <v>38</v>
      </c>
      <c r="J184" s="11" t="s">
        <v>92</v>
      </c>
      <c r="K184" s="13" t="s">
        <v>929</v>
      </c>
      <c r="L184" s="13" t="s">
        <v>930</v>
      </c>
      <c r="M184" s="14" t="s">
        <v>42</v>
      </c>
      <c r="N184" s="32" t="s">
        <v>925</v>
      </c>
      <c r="O184" s="15" t="s">
        <v>931</v>
      </c>
      <c r="P184" s="16"/>
      <c r="Q184" s="17"/>
      <c r="R184" s="27"/>
      <c r="S184" s="27"/>
      <c r="T184" s="27"/>
      <c r="U184" s="27"/>
      <c r="V184" s="27"/>
      <c r="W184" s="27"/>
      <c r="X184" s="13"/>
      <c r="Y184" s="20" t="s">
        <v>45</v>
      </c>
      <c r="Z184" s="21" t="str">
        <f t="shared" si="1"/>
        <v>{"id":"M3-NyO-19b-E-1-BR","stimulus":"&lt;p&gt;Se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AA184" s="21" t="s">
        <v>932</v>
      </c>
      <c r="AB184" s="22" t="str">
        <f t="shared" si="2"/>
        <v>M3-NyO-19b-E-1</v>
      </c>
      <c r="AC184" s="22" t="str">
        <f t="shared" si="3"/>
        <v>M3-NyO-19b-E-1-BR</v>
      </c>
      <c r="AD184" s="20" t="s">
        <v>47</v>
      </c>
      <c r="AE184" s="9"/>
      <c r="AF184" s="9" t="s">
        <v>48</v>
      </c>
      <c r="AG184" s="9" t="s">
        <v>49</v>
      </c>
    </row>
    <row r="185" ht="112.5" customHeight="1">
      <c r="A185" s="9" t="s">
        <v>920</v>
      </c>
      <c r="B185" s="8" t="s">
        <v>921</v>
      </c>
      <c r="C185" s="9" t="s">
        <v>68</v>
      </c>
      <c r="D185" s="10" t="s">
        <v>36</v>
      </c>
      <c r="E185" s="11"/>
      <c r="F185" s="13" t="s">
        <v>933</v>
      </c>
      <c r="G185" s="13"/>
      <c r="H185" s="12"/>
      <c r="I185" s="11" t="s">
        <v>38</v>
      </c>
      <c r="J185" s="11" t="s">
        <v>92</v>
      </c>
      <c r="K185" s="13" t="s">
        <v>934</v>
      </c>
      <c r="L185" s="13" t="s">
        <v>935</v>
      </c>
      <c r="M185" s="14" t="s">
        <v>42</v>
      </c>
      <c r="N185" s="32" t="s">
        <v>925</v>
      </c>
      <c r="O185" s="8" t="s">
        <v>936</v>
      </c>
      <c r="P185" s="18"/>
      <c r="Q185" s="22"/>
      <c r="R185" s="8"/>
      <c r="S185" s="8"/>
      <c r="T185" s="8"/>
      <c r="U185" s="8"/>
      <c r="V185" s="8"/>
      <c r="W185" s="18"/>
      <c r="X185" s="13"/>
      <c r="Y185" s="20" t="s">
        <v>45</v>
      </c>
      <c r="Z185" s="21" t="str">
        <f t="shared" si="1"/>
        <v>{"id":"M3-NyO-19b-A-1-BR","stimulus":"&lt;p&gt;Em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v>
      </c>
      <c r="AA185" s="21" t="s">
        <v>937</v>
      </c>
      <c r="AB185" s="22" t="str">
        <f t="shared" si="2"/>
        <v>M3-NyO-19b-A-1</v>
      </c>
      <c r="AC185" s="22" t="str">
        <f t="shared" si="3"/>
        <v>M3-NyO-19b-A-1-BR</v>
      </c>
      <c r="AD185" s="20" t="s">
        <v>47</v>
      </c>
      <c r="AE185" s="9"/>
      <c r="AF185" s="9" t="s">
        <v>48</v>
      </c>
      <c r="AG185" s="9" t="s">
        <v>49</v>
      </c>
    </row>
    <row r="186" ht="112.5" customHeight="1">
      <c r="A186" s="9" t="s">
        <v>920</v>
      </c>
      <c r="B186" s="8" t="s">
        <v>921</v>
      </c>
      <c r="C186" s="9" t="s">
        <v>68</v>
      </c>
      <c r="D186" s="10" t="s">
        <v>36</v>
      </c>
      <c r="E186" s="11"/>
      <c r="F186" s="13" t="s">
        <v>938</v>
      </c>
      <c r="G186" s="13"/>
      <c r="H186" s="12"/>
      <c r="I186" s="11" t="s">
        <v>38</v>
      </c>
      <c r="J186" s="11" t="s">
        <v>92</v>
      </c>
      <c r="K186" s="13" t="s">
        <v>939</v>
      </c>
      <c r="L186" s="13" t="s">
        <v>935</v>
      </c>
      <c r="M186" s="14" t="s">
        <v>42</v>
      </c>
      <c r="N186" s="32" t="s">
        <v>925</v>
      </c>
      <c r="O186" s="8" t="s">
        <v>940</v>
      </c>
      <c r="P186" s="18"/>
      <c r="Q186" s="22"/>
      <c r="R186" s="27"/>
      <c r="S186" s="27"/>
      <c r="T186" s="27"/>
      <c r="U186" s="27"/>
      <c r="V186" s="27"/>
      <c r="W186" s="27"/>
      <c r="X186" s="13"/>
      <c r="Y186" s="20" t="s">
        <v>45</v>
      </c>
      <c r="Z186" s="21" t="str">
        <f t="shared" si="1"/>
        <v>{"id":"M3-NyO-19b-A-2-BR","stimulus":"&lt;p&gt;Em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v>
      </c>
      <c r="AA186" s="21" t="s">
        <v>941</v>
      </c>
      <c r="AB186" s="22" t="str">
        <f t="shared" si="2"/>
        <v>M3-NyO-19b-A-2</v>
      </c>
      <c r="AC186" s="22" t="str">
        <f t="shared" si="3"/>
        <v>M3-NyO-19b-A-2-BR</v>
      </c>
      <c r="AD186" s="20" t="s">
        <v>47</v>
      </c>
      <c r="AE186" s="9"/>
      <c r="AF186" s="9" t="s">
        <v>48</v>
      </c>
      <c r="AG186" s="9" t="s">
        <v>49</v>
      </c>
    </row>
    <row r="187" ht="112.5" customHeight="1">
      <c r="A187" s="9" t="s">
        <v>920</v>
      </c>
      <c r="B187" s="8" t="s">
        <v>921</v>
      </c>
      <c r="C187" s="9" t="s">
        <v>68</v>
      </c>
      <c r="D187" s="10" t="s">
        <v>36</v>
      </c>
      <c r="E187" s="11"/>
      <c r="F187" s="13" t="s">
        <v>942</v>
      </c>
      <c r="G187" s="13"/>
      <c r="H187" s="12" t="s">
        <v>943</v>
      </c>
      <c r="I187" s="11" t="s">
        <v>38</v>
      </c>
      <c r="J187" s="11" t="s">
        <v>92</v>
      </c>
      <c r="K187" s="13" t="s">
        <v>944</v>
      </c>
      <c r="L187" s="13" t="s">
        <v>935</v>
      </c>
      <c r="M187" s="14" t="s">
        <v>42</v>
      </c>
      <c r="N187" s="15" t="s">
        <v>945</v>
      </c>
      <c r="O187" s="8" t="s">
        <v>946</v>
      </c>
      <c r="P187" s="16"/>
      <c r="Q187" s="17"/>
      <c r="R187" s="27"/>
      <c r="S187" s="27"/>
      <c r="T187" s="27"/>
      <c r="U187" s="27"/>
      <c r="V187" s="8"/>
      <c r="W187" s="18"/>
      <c r="X187" s="22"/>
      <c r="Y187" s="20" t="s">
        <v>45</v>
      </c>
      <c r="Z187" s="21" t="str">
        <f t="shared" si="1"/>
        <v>{"id":"M3-NyO-19b-A-3-BR","stimulus":"&lt;p&gt;Para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v>
      </c>
      <c r="AA187" s="21" t="s">
        <v>947</v>
      </c>
      <c r="AB187" s="22" t="str">
        <f t="shared" si="2"/>
        <v>M3-NyO-19b-A-3</v>
      </c>
      <c r="AC187" s="22" t="str">
        <f t="shared" si="3"/>
        <v>M3-NyO-19b-A-3-BR</v>
      </c>
      <c r="AD187" s="20" t="s">
        <v>47</v>
      </c>
      <c r="AE187" s="9"/>
      <c r="AF187" s="9" t="s">
        <v>48</v>
      </c>
      <c r="AG187" s="9" t="s">
        <v>49</v>
      </c>
    </row>
    <row r="188" ht="112.5" customHeight="1">
      <c r="A188" s="9" t="s">
        <v>920</v>
      </c>
      <c r="B188" s="8" t="s">
        <v>921</v>
      </c>
      <c r="C188" s="9" t="s">
        <v>68</v>
      </c>
      <c r="D188" s="10" t="s">
        <v>36</v>
      </c>
      <c r="E188" s="11"/>
      <c r="F188" s="13" t="s">
        <v>948</v>
      </c>
      <c r="G188" s="13"/>
      <c r="H188" s="12" t="s">
        <v>949</v>
      </c>
      <c r="I188" s="11" t="s">
        <v>38</v>
      </c>
      <c r="J188" s="11" t="s">
        <v>92</v>
      </c>
      <c r="K188" s="13" t="s">
        <v>950</v>
      </c>
      <c r="L188" s="13" t="s">
        <v>935</v>
      </c>
      <c r="M188" s="14" t="s">
        <v>42</v>
      </c>
      <c r="N188" s="15" t="s">
        <v>945</v>
      </c>
      <c r="O188" s="8" t="s">
        <v>951</v>
      </c>
      <c r="P188" s="16"/>
      <c r="Q188" s="17"/>
      <c r="R188" s="27"/>
      <c r="S188" s="27"/>
      <c r="T188" s="27"/>
      <c r="U188" s="27"/>
      <c r="V188" s="8"/>
      <c r="W188" s="8"/>
      <c r="X188" s="22"/>
      <c r="Y188" s="20" t="s">
        <v>45</v>
      </c>
      <c r="Z188" s="21" t="str">
        <f t="shared" si="1"/>
        <v>{"id":"M3-NyO-19b-A-4-BR","stimulus":"&lt;p&gt;Pedro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v>
      </c>
      <c r="AA188" s="21" t="s">
        <v>952</v>
      </c>
      <c r="AB188" s="22" t="str">
        <f t="shared" si="2"/>
        <v>M3-NyO-19b-A-4</v>
      </c>
      <c r="AC188" s="22" t="str">
        <f t="shared" si="3"/>
        <v>M3-NyO-19b-A-4-BR</v>
      </c>
      <c r="AD188" s="20" t="s">
        <v>47</v>
      </c>
      <c r="AE188" s="9"/>
      <c r="AF188" s="9" t="s">
        <v>48</v>
      </c>
      <c r="AG188" s="9" t="s">
        <v>49</v>
      </c>
    </row>
    <row r="189" ht="112.5" customHeight="1">
      <c r="A189" s="9" t="s">
        <v>920</v>
      </c>
      <c r="B189" s="8" t="s">
        <v>921</v>
      </c>
      <c r="C189" s="9" t="s">
        <v>68</v>
      </c>
      <c r="D189" s="10" t="s">
        <v>36</v>
      </c>
      <c r="E189" s="11"/>
      <c r="F189" s="13" t="s">
        <v>953</v>
      </c>
      <c r="G189" s="13"/>
      <c r="H189" s="12" t="s">
        <v>954</v>
      </c>
      <c r="I189" s="11" t="s">
        <v>38</v>
      </c>
      <c r="J189" s="11" t="s">
        <v>92</v>
      </c>
      <c r="K189" s="13" t="s">
        <v>955</v>
      </c>
      <c r="L189" s="13" t="s">
        <v>935</v>
      </c>
      <c r="M189" s="14" t="s">
        <v>42</v>
      </c>
      <c r="N189" s="15" t="s">
        <v>945</v>
      </c>
      <c r="O189" s="8" t="s">
        <v>956</v>
      </c>
      <c r="P189" s="16"/>
      <c r="Q189" s="17"/>
      <c r="R189" s="27"/>
      <c r="S189" s="27"/>
      <c r="T189" s="27"/>
      <c r="U189" s="27"/>
      <c r="V189" s="8"/>
      <c r="W189" s="8"/>
      <c r="X189" s="22"/>
      <c r="Y189" s="20" t="s">
        <v>45</v>
      </c>
      <c r="Z189" s="21" t="str">
        <f t="shared" si="1"/>
        <v>{"id":"M3-NyO-19b-A-5-BR","stimulus":"&lt;p&gt;Laís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v>
      </c>
      <c r="AA189" s="21" t="s">
        <v>957</v>
      </c>
      <c r="AB189" s="22" t="str">
        <f t="shared" si="2"/>
        <v>M3-NyO-19b-A-5</v>
      </c>
      <c r="AC189" s="22" t="str">
        <f t="shared" si="3"/>
        <v>M3-NyO-19b-A-5-BR</v>
      </c>
      <c r="AD189" s="20" t="s">
        <v>47</v>
      </c>
      <c r="AE189" s="9"/>
      <c r="AF189" s="9" t="s">
        <v>48</v>
      </c>
      <c r="AG189" s="9" t="s">
        <v>49</v>
      </c>
    </row>
    <row r="190" ht="112.5" customHeight="1">
      <c r="A190" s="9" t="s">
        <v>958</v>
      </c>
      <c r="B190" s="8" t="s">
        <v>959</v>
      </c>
      <c r="C190" s="9" t="s">
        <v>35</v>
      </c>
      <c r="D190" s="10" t="s">
        <v>36</v>
      </c>
      <c r="E190" s="11"/>
      <c r="F190" s="12" t="s">
        <v>960</v>
      </c>
      <c r="G190" s="12"/>
      <c r="H190" s="12" t="s">
        <v>961</v>
      </c>
      <c r="I190" s="11" t="s">
        <v>38</v>
      </c>
      <c r="J190" s="11" t="s">
        <v>962</v>
      </c>
      <c r="K190" s="13" t="s">
        <v>963</v>
      </c>
      <c r="L190" s="13" t="s">
        <v>964</v>
      </c>
      <c r="M190" s="14" t="s">
        <v>42</v>
      </c>
      <c r="N190" s="12" t="s">
        <v>965</v>
      </c>
      <c r="O190" s="12" t="s">
        <v>966</v>
      </c>
      <c r="P190" s="18"/>
      <c r="Q190" s="22"/>
      <c r="R190" s="18"/>
      <c r="S190" s="18"/>
      <c r="T190" s="18"/>
      <c r="U190" s="18"/>
      <c r="V190" s="18"/>
      <c r="W190" s="18"/>
      <c r="X190" s="22"/>
      <c r="Y190" s="20" t="s">
        <v>45</v>
      </c>
      <c r="Z190" s="21" t="str">
        <f t="shared" si="1"/>
        <v>{"id":"M3-NyO-20a-I-1-BR","stimulus":"&lt;p&gt;Selecione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AA190" s="21" t="s">
        <v>967</v>
      </c>
      <c r="AB190" s="22" t="str">
        <f t="shared" si="2"/>
        <v>M3-NyO-20a-I-1</v>
      </c>
      <c r="AC190" s="22" t="str">
        <f t="shared" si="3"/>
        <v>M3-NyO-20a-I-1-BR</v>
      </c>
      <c r="AD190" s="20" t="s">
        <v>47</v>
      </c>
      <c r="AE190" s="24"/>
      <c r="AF190" s="9" t="s">
        <v>48</v>
      </c>
      <c r="AG190" s="9" t="s">
        <v>49</v>
      </c>
    </row>
    <row r="191" ht="112.5" customHeight="1">
      <c r="A191" s="9" t="s">
        <v>958</v>
      </c>
      <c r="B191" s="8" t="s">
        <v>959</v>
      </c>
      <c r="C191" s="9" t="s">
        <v>50</v>
      </c>
      <c r="D191" s="10" t="s">
        <v>36</v>
      </c>
      <c r="E191" s="11"/>
      <c r="F191" s="12" t="s">
        <v>968</v>
      </c>
      <c r="G191" s="12"/>
      <c r="H191" s="12" t="s">
        <v>968</v>
      </c>
      <c r="I191" s="11" t="s">
        <v>38</v>
      </c>
      <c r="J191" s="11" t="s">
        <v>92</v>
      </c>
      <c r="K191" s="12" t="s">
        <v>969</v>
      </c>
      <c r="L191" s="13" t="s">
        <v>970</v>
      </c>
      <c r="M191" s="14" t="s">
        <v>42</v>
      </c>
      <c r="N191" s="12" t="s">
        <v>965</v>
      </c>
      <c r="O191" s="12" t="s">
        <v>966</v>
      </c>
      <c r="P191" s="18"/>
      <c r="Q191" s="22"/>
      <c r="R191" s="18"/>
      <c r="S191" s="18"/>
      <c r="T191" s="18"/>
      <c r="U191" s="18"/>
      <c r="V191" s="18"/>
      <c r="W191" s="18"/>
      <c r="X191" s="22"/>
      <c r="Y191" s="20" t="s">
        <v>45</v>
      </c>
      <c r="Z191" s="21" t="str">
        <f t="shared" si="1"/>
        <v>{"id":"M3-NyO-20a-E-1-BR","stimulus":"&lt;p&gt;Calcule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AA191" s="21" t="s">
        <v>971</v>
      </c>
      <c r="AB191" s="22" t="str">
        <f t="shared" si="2"/>
        <v>M3-NyO-20a-E-1</v>
      </c>
      <c r="AC191" s="22" t="str">
        <f t="shared" si="3"/>
        <v>M3-NyO-20a-E-1-BR</v>
      </c>
      <c r="AD191" s="20" t="s">
        <v>47</v>
      </c>
      <c r="AE191" s="24"/>
      <c r="AF191" s="9" t="s">
        <v>48</v>
      </c>
      <c r="AG191" s="9" t="s">
        <v>49</v>
      </c>
    </row>
    <row r="192" ht="112.5" customHeight="1">
      <c r="A192" s="9" t="s">
        <v>958</v>
      </c>
      <c r="B192" s="8" t="s">
        <v>959</v>
      </c>
      <c r="C192" s="9" t="s">
        <v>68</v>
      </c>
      <c r="D192" s="10" t="s">
        <v>36</v>
      </c>
      <c r="E192" s="11"/>
      <c r="F192" s="13" t="s">
        <v>972</v>
      </c>
      <c r="G192" s="13"/>
      <c r="H192" s="12" t="s">
        <v>973</v>
      </c>
      <c r="I192" s="11" t="s">
        <v>38</v>
      </c>
      <c r="J192" s="11" t="s">
        <v>92</v>
      </c>
      <c r="K192" s="12" t="s">
        <v>974</v>
      </c>
      <c r="L192" s="13" t="s">
        <v>970</v>
      </c>
      <c r="M192" s="14" t="s">
        <v>42</v>
      </c>
      <c r="N192" s="12" t="s">
        <v>965</v>
      </c>
      <c r="O192" s="12" t="s">
        <v>966</v>
      </c>
      <c r="P192" s="18"/>
      <c r="Q192" s="22"/>
      <c r="R192" s="18"/>
      <c r="S192" s="18"/>
      <c r="T192" s="18"/>
      <c r="U192" s="18"/>
      <c r="V192" s="18"/>
      <c r="W192" s="18"/>
      <c r="X192" s="22"/>
      <c r="Y192" s="20" t="s">
        <v>45</v>
      </c>
      <c r="Z192" s="21" t="str">
        <f t="shared" si="1"/>
        <v>{"id":"M3-NyO-20a-A-1-BR","stimulus":"&lt;p&gt;Em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AA192" s="21" t="s">
        <v>975</v>
      </c>
      <c r="AB192" s="22" t="str">
        <f t="shared" si="2"/>
        <v>M3-NyO-20a-A-1</v>
      </c>
      <c r="AC192" s="22" t="str">
        <f t="shared" si="3"/>
        <v>M3-NyO-20a-A-1-BR</v>
      </c>
      <c r="AD192" s="20" t="s">
        <v>47</v>
      </c>
      <c r="AE192" s="24"/>
      <c r="AF192" s="9" t="s">
        <v>48</v>
      </c>
      <c r="AG192" s="9" t="s">
        <v>49</v>
      </c>
    </row>
    <row r="193" ht="112.5" customHeight="1">
      <c r="A193" s="9" t="s">
        <v>958</v>
      </c>
      <c r="B193" s="8" t="s">
        <v>959</v>
      </c>
      <c r="C193" s="9" t="s">
        <v>68</v>
      </c>
      <c r="D193" s="10" t="s">
        <v>36</v>
      </c>
      <c r="E193" s="11"/>
      <c r="F193" s="13" t="s">
        <v>976</v>
      </c>
      <c r="G193" s="13"/>
      <c r="H193" s="12" t="s">
        <v>977</v>
      </c>
      <c r="I193" s="11" t="s">
        <v>38</v>
      </c>
      <c r="J193" s="11" t="s">
        <v>92</v>
      </c>
      <c r="K193" s="12" t="s">
        <v>978</v>
      </c>
      <c r="L193" s="13" t="s">
        <v>970</v>
      </c>
      <c r="M193" s="14" t="s">
        <v>42</v>
      </c>
      <c r="N193" s="12" t="s">
        <v>965</v>
      </c>
      <c r="O193" s="12" t="s">
        <v>966</v>
      </c>
      <c r="P193" s="18"/>
      <c r="Q193" s="22"/>
      <c r="R193" s="18"/>
      <c r="S193" s="18"/>
      <c r="T193" s="18"/>
      <c r="U193" s="18"/>
      <c r="V193" s="18"/>
      <c r="W193" s="18"/>
      <c r="X193" s="22"/>
      <c r="Y193" s="20" t="s">
        <v>45</v>
      </c>
      <c r="Z193" s="21" t="str">
        <f t="shared" si="1"/>
        <v>{"id":"M3-NyO-20a-A-2-BR","stimulus":"&lt;p&gt;Em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AA193" s="21" t="s">
        <v>979</v>
      </c>
      <c r="AB193" s="22" t="str">
        <f t="shared" si="2"/>
        <v>M3-NyO-20a-A-2</v>
      </c>
      <c r="AC193" s="22" t="str">
        <f t="shared" si="3"/>
        <v>M3-NyO-20a-A-2-BR</v>
      </c>
      <c r="AD193" s="20" t="s">
        <v>47</v>
      </c>
      <c r="AE193" s="24"/>
      <c r="AF193" s="9" t="s">
        <v>48</v>
      </c>
      <c r="AG193" s="9" t="s">
        <v>49</v>
      </c>
    </row>
    <row r="194" ht="112.5" customHeight="1">
      <c r="A194" s="9" t="s">
        <v>958</v>
      </c>
      <c r="B194" s="8" t="s">
        <v>959</v>
      </c>
      <c r="C194" s="9" t="s">
        <v>68</v>
      </c>
      <c r="D194" s="10" t="s">
        <v>36</v>
      </c>
      <c r="E194" s="11"/>
      <c r="F194" s="13" t="s">
        <v>980</v>
      </c>
      <c r="G194" s="13"/>
      <c r="H194" s="12" t="s">
        <v>981</v>
      </c>
      <c r="I194" s="11" t="s">
        <v>38</v>
      </c>
      <c r="J194" s="11" t="s">
        <v>92</v>
      </c>
      <c r="K194" s="12" t="s">
        <v>982</v>
      </c>
      <c r="L194" s="13" t="s">
        <v>970</v>
      </c>
      <c r="M194" s="14" t="s">
        <v>42</v>
      </c>
      <c r="N194" s="12" t="s">
        <v>965</v>
      </c>
      <c r="O194" s="19" t="s">
        <v>966</v>
      </c>
      <c r="P194" s="18"/>
      <c r="Q194" s="22"/>
      <c r="R194" s="18"/>
      <c r="S194" s="18"/>
      <c r="T194" s="18"/>
      <c r="U194" s="18"/>
      <c r="V194" s="18"/>
      <c r="W194" s="18"/>
      <c r="X194" s="22"/>
      <c r="Y194" s="20" t="s">
        <v>45</v>
      </c>
      <c r="Z194" s="21" t="str">
        <f t="shared" si="1"/>
        <v>{"id":"M3-NyO-20a-A-3-BR","stimulus":"&lt;p&gt;Henrique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AA194" s="21" t="s">
        <v>983</v>
      </c>
      <c r="AB194" s="22" t="str">
        <f t="shared" si="2"/>
        <v>M3-NyO-20a-A-3</v>
      </c>
      <c r="AC194" s="22" t="str">
        <f t="shared" si="3"/>
        <v>M3-NyO-20a-A-3-BR</v>
      </c>
      <c r="AD194" s="20" t="s">
        <v>47</v>
      </c>
      <c r="AE194" s="24"/>
      <c r="AF194" s="9" t="s">
        <v>48</v>
      </c>
      <c r="AG194" s="9" t="s">
        <v>49</v>
      </c>
    </row>
    <row r="195" ht="112.5" customHeight="1">
      <c r="A195" s="9" t="s">
        <v>958</v>
      </c>
      <c r="B195" s="8" t="s">
        <v>959</v>
      </c>
      <c r="C195" s="9" t="s">
        <v>68</v>
      </c>
      <c r="D195" s="10" t="s">
        <v>36</v>
      </c>
      <c r="E195" s="11"/>
      <c r="F195" s="13" t="s">
        <v>984</v>
      </c>
      <c r="G195" s="13"/>
      <c r="H195" s="12" t="s">
        <v>985</v>
      </c>
      <c r="I195" s="11" t="s">
        <v>38</v>
      </c>
      <c r="J195" s="11" t="s">
        <v>92</v>
      </c>
      <c r="K195" s="12" t="s">
        <v>986</v>
      </c>
      <c r="L195" s="13" t="s">
        <v>970</v>
      </c>
      <c r="M195" s="14" t="s">
        <v>42</v>
      </c>
      <c r="N195" s="12" t="s">
        <v>965</v>
      </c>
      <c r="O195" s="19" t="s">
        <v>966</v>
      </c>
      <c r="P195" s="18"/>
      <c r="Q195" s="22"/>
      <c r="R195" s="18"/>
      <c r="S195" s="18"/>
      <c r="T195" s="18"/>
      <c r="U195" s="18"/>
      <c r="V195" s="18"/>
      <c r="W195" s="18"/>
      <c r="X195" s="22"/>
      <c r="Y195" s="20" t="s">
        <v>45</v>
      </c>
      <c r="Z195" s="21" t="str">
        <f t="shared" si="1"/>
        <v>{"id":"M3-NyO-20a-A-4-BR","stimulus":"&lt;p&gt;Uma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AA195" s="21" t="s">
        <v>987</v>
      </c>
      <c r="AB195" s="22" t="str">
        <f t="shared" si="2"/>
        <v>M3-NyO-20a-A-4</v>
      </c>
      <c r="AC195" s="22" t="str">
        <f t="shared" si="3"/>
        <v>M3-NyO-20a-A-4-BR</v>
      </c>
      <c r="AD195" s="20" t="s">
        <v>47</v>
      </c>
      <c r="AE195" s="24"/>
      <c r="AF195" s="9" t="s">
        <v>48</v>
      </c>
      <c r="AG195" s="9" t="s">
        <v>49</v>
      </c>
    </row>
    <row r="196" ht="112.5" customHeight="1">
      <c r="A196" s="9" t="s">
        <v>958</v>
      </c>
      <c r="B196" s="8" t="s">
        <v>959</v>
      </c>
      <c r="C196" s="9" t="s">
        <v>68</v>
      </c>
      <c r="D196" s="10" t="s">
        <v>36</v>
      </c>
      <c r="E196" s="11"/>
      <c r="F196" s="13" t="s">
        <v>988</v>
      </c>
      <c r="G196" s="13"/>
      <c r="H196" s="12" t="s">
        <v>989</v>
      </c>
      <c r="I196" s="11" t="s">
        <v>38</v>
      </c>
      <c r="J196" s="11" t="s">
        <v>92</v>
      </c>
      <c r="K196" s="12" t="s">
        <v>990</v>
      </c>
      <c r="L196" s="13" t="s">
        <v>970</v>
      </c>
      <c r="M196" s="14" t="s">
        <v>42</v>
      </c>
      <c r="N196" s="12" t="s">
        <v>965</v>
      </c>
      <c r="O196" s="19" t="s">
        <v>966</v>
      </c>
      <c r="P196" s="18"/>
      <c r="Q196" s="22"/>
      <c r="R196" s="18"/>
      <c r="S196" s="18"/>
      <c r="T196" s="18"/>
      <c r="U196" s="18"/>
      <c r="V196" s="18"/>
      <c r="W196" s="18"/>
      <c r="X196" s="22"/>
      <c r="Y196" s="20" t="s">
        <v>45</v>
      </c>
      <c r="Z196" s="21" t="str">
        <f t="shared" si="1"/>
        <v>{"id":"M3-NyO-20a-A-5-BR","stimulus":"&lt;p&gt;Juliana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AA196" s="21" t="s">
        <v>991</v>
      </c>
      <c r="AB196" s="22" t="str">
        <f t="shared" si="2"/>
        <v>M3-NyO-20a-A-5</v>
      </c>
      <c r="AC196" s="22" t="str">
        <f t="shared" si="3"/>
        <v>M3-NyO-20a-A-5-BR</v>
      </c>
      <c r="AD196" s="20" t="s">
        <v>47</v>
      </c>
      <c r="AE196" s="24"/>
      <c r="AF196" s="9" t="s">
        <v>48</v>
      </c>
      <c r="AG196" s="9" t="s">
        <v>49</v>
      </c>
    </row>
    <row r="197" ht="112.5" customHeight="1">
      <c r="A197" s="9" t="s">
        <v>992</v>
      </c>
      <c r="B197" s="8" t="s">
        <v>993</v>
      </c>
      <c r="C197" s="9" t="s">
        <v>35</v>
      </c>
      <c r="D197" s="10" t="s">
        <v>36</v>
      </c>
      <c r="E197" s="11"/>
      <c r="F197" s="13" t="s">
        <v>994</v>
      </c>
      <c r="G197" s="13"/>
      <c r="H197" s="12"/>
      <c r="I197" s="11" t="s">
        <v>38</v>
      </c>
      <c r="J197" s="11" t="s">
        <v>278</v>
      </c>
      <c r="K197" s="13" t="s">
        <v>995</v>
      </c>
      <c r="L197" s="13" t="s">
        <v>996</v>
      </c>
      <c r="M197" s="14" t="s">
        <v>42</v>
      </c>
      <c r="N197" s="15" t="s">
        <v>997</v>
      </c>
      <c r="O197" s="15" t="s">
        <v>998</v>
      </c>
      <c r="P197" s="16"/>
      <c r="Q197" s="17"/>
      <c r="R197" s="18"/>
      <c r="S197" s="18"/>
      <c r="T197" s="18"/>
      <c r="U197" s="18"/>
      <c r="V197" s="18"/>
      <c r="W197" s="18"/>
      <c r="X197" s="22"/>
      <c r="Y197" s="20" t="s">
        <v>45</v>
      </c>
      <c r="Z197" s="21" t="str">
        <f t="shared" si="1"/>
        <v>{"id":"M3-NyO-20b-I-1-BR","stimulus":"&lt;p&gt;Na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v>
      </c>
      <c r="AA197" s="21" t="s">
        <v>999</v>
      </c>
      <c r="AB197" s="22" t="str">
        <f t="shared" si="2"/>
        <v>M3-NyO-20b-I-1</v>
      </c>
      <c r="AC197" s="22" t="str">
        <f t="shared" si="3"/>
        <v>M3-NyO-20b-I-1-BR</v>
      </c>
      <c r="AD197" s="20" t="s">
        <v>47</v>
      </c>
      <c r="AE197" s="9"/>
      <c r="AF197" s="9" t="s">
        <v>48</v>
      </c>
      <c r="AG197" s="9" t="s">
        <v>49</v>
      </c>
    </row>
    <row r="198" ht="112.5" customHeight="1">
      <c r="A198" s="9" t="s">
        <v>992</v>
      </c>
      <c r="B198" s="8" t="s">
        <v>993</v>
      </c>
      <c r="C198" s="9" t="s">
        <v>35</v>
      </c>
      <c r="D198" s="10" t="s">
        <v>36</v>
      </c>
      <c r="E198" s="11"/>
      <c r="F198" s="12" t="s">
        <v>1000</v>
      </c>
      <c r="G198" s="12"/>
      <c r="H198" s="12"/>
      <c r="I198" s="11" t="s">
        <v>38</v>
      </c>
      <c r="J198" s="11" t="s">
        <v>278</v>
      </c>
      <c r="K198" s="12" t="s">
        <v>1001</v>
      </c>
      <c r="L198" s="13" t="s">
        <v>1002</v>
      </c>
      <c r="M198" s="14" t="s">
        <v>42</v>
      </c>
      <c r="N198" s="15" t="s">
        <v>997</v>
      </c>
      <c r="O198" s="15" t="s">
        <v>1003</v>
      </c>
      <c r="P198" s="16"/>
      <c r="Q198" s="17"/>
      <c r="R198" s="18"/>
      <c r="S198" s="18"/>
      <c r="T198" s="18"/>
      <c r="U198" s="18"/>
      <c r="V198" s="18"/>
      <c r="W198" s="18"/>
      <c r="X198" s="22"/>
      <c r="Y198" s="20" t="s">
        <v>45</v>
      </c>
      <c r="Z198" s="21" t="str">
        <f t="shared" si="1"/>
        <v>{"id":"M3-NyO-20b-I-2-BR","stimulus":"&lt;p&gt;Na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AA198" s="21" t="s">
        <v>1004</v>
      </c>
      <c r="AB198" s="22" t="str">
        <f t="shared" si="2"/>
        <v>M3-NyO-20b-I-2</v>
      </c>
      <c r="AC198" s="22" t="str">
        <f t="shared" si="3"/>
        <v>M3-NyO-20b-I-2-BR</v>
      </c>
      <c r="AD198" s="20" t="s">
        <v>47</v>
      </c>
      <c r="AE198" s="9"/>
      <c r="AF198" s="9" t="s">
        <v>48</v>
      </c>
      <c r="AG198" s="9" t="s">
        <v>49</v>
      </c>
    </row>
    <row r="199" ht="112.5" customHeight="1">
      <c r="A199" s="9" t="s">
        <v>992</v>
      </c>
      <c r="B199" s="8" t="s">
        <v>993</v>
      </c>
      <c r="C199" s="9" t="s">
        <v>50</v>
      </c>
      <c r="D199" s="10" t="s">
        <v>36</v>
      </c>
      <c r="E199" s="11"/>
      <c r="F199" s="12" t="s">
        <v>1005</v>
      </c>
      <c r="G199" s="12"/>
      <c r="H199" s="12"/>
      <c r="I199" s="11" t="s">
        <v>38</v>
      </c>
      <c r="J199" s="11" t="s">
        <v>92</v>
      </c>
      <c r="K199" s="12" t="s">
        <v>1006</v>
      </c>
      <c r="L199" s="13" t="s">
        <v>838</v>
      </c>
      <c r="M199" s="14" t="s">
        <v>42</v>
      </c>
      <c r="N199" s="15" t="s">
        <v>997</v>
      </c>
      <c r="O199" s="15" t="s">
        <v>998</v>
      </c>
      <c r="P199" s="16"/>
      <c r="Q199" s="17"/>
      <c r="R199" s="27"/>
      <c r="S199" s="27"/>
      <c r="T199" s="18"/>
      <c r="U199" s="27"/>
      <c r="V199" s="27"/>
      <c r="W199" s="8"/>
      <c r="X199" s="22"/>
      <c r="Y199" s="20" t="s">
        <v>45</v>
      </c>
      <c r="Z199" s="21" t="str">
        <f t="shared" si="1"/>
        <v>{"id":"M3-NyO-20b-E-1-BR","stimulus":"&lt;p&gt;Complete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v>
      </c>
      <c r="AA199" s="21" t="s">
        <v>1007</v>
      </c>
      <c r="AB199" s="22" t="str">
        <f t="shared" si="2"/>
        <v>M3-NyO-20b-E-1</v>
      </c>
      <c r="AC199" s="22" t="str">
        <f t="shared" si="3"/>
        <v>M3-NyO-20b-E-1-BR</v>
      </c>
      <c r="AD199" s="20" t="s">
        <v>47</v>
      </c>
      <c r="AE199" s="9"/>
      <c r="AF199" s="9" t="s">
        <v>48</v>
      </c>
      <c r="AG199" s="9" t="s">
        <v>49</v>
      </c>
    </row>
    <row r="200" ht="112.5" customHeight="1">
      <c r="A200" s="9" t="s">
        <v>992</v>
      </c>
      <c r="B200" s="8" t="s">
        <v>993</v>
      </c>
      <c r="C200" s="9" t="s">
        <v>50</v>
      </c>
      <c r="D200" s="10" t="s">
        <v>36</v>
      </c>
      <c r="E200" s="11"/>
      <c r="F200" s="12" t="s">
        <v>1008</v>
      </c>
      <c r="G200" s="12"/>
      <c r="H200" s="12"/>
      <c r="I200" s="11" t="s">
        <v>38</v>
      </c>
      <c r="J200" s="11" t="s">
        <v>92</v>
      </c>
      <c r="K200" s="12" t="s">
        <v>1009</v>
      </c>
      <c r="L200" s="13" t="s">
        <v>691</v>
      </c>
      <c r="M200" s="14" t="s">
        <v>42</v>
      </c>
      <c r="N200" s="15" t="s">
        <v>997</v>
      </c>
      <c r="O200" s="15" t="s">
        <v>1010</v>
      </c>
      <c r="P200" s="15"/>
      <c r="Q200" s="17"/>
      <c r="R200" s="27"/>
      <c r="S200" s="27"/>
      <c r="T200" s="18"/>
      <c r="U200" s="27"/>
      <c r="V200" s="27"/>
      <c r="W200" s="8"/>
      <c r="X200" s="22"/>
      <c r="Y200" s="20" t="s">
        <v>45</v>
      </c>
      <c r="Z200" s="21" t="str">
        <f t="shared" si="1"/>
        <v>{"id":"M3-NyO-20b-E-2-BR","stimulus":"&lt;p&gt;Complete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AA200" s="21" t="s">
        <v>1011</v>
      </c>
      <c r="AB200" s="22" t="str">
        <f t="shared" si="2"/>
        <v>M3-NyO-20b-E-2</v>
      </c>
      <c r="AC200" s="22" t="str">
        <f t="shared" si="3"/>
        <v>M3-NyO-20b-E-2-BR</v>
      </c>
      <c r="AD200" s="20" t="s">
        <v>47</v>
      </c>
      <c r="AE200" s="9"/>
      <c r="AF200" s="9" t="s">
        <v>48</v>
      </c>
      <c r="AG200" s="9" t="s">
        <v>49</v>
      </c>
    </row>
    <row r="201" ht="112.5" customHeight="1">
      <c r="A201" s="9" t="s">
        <v>992</v>
      </c>
      <c r="B201" s="8" t="s">
        <v>993</v>
      </c>
      <c r="C201" s="9" t="s">
        <v>68</v>
      </c>
      <c r="D201" s="10" t="s">
        <v>36</v>
      </c>
      <c r="E201" s="11"/>
      <c r="F201" s="13" t="s">
        <v>1012</v>
      </c>
      <c r="G201" s="13"/>
      <c r="H201" s="12"/>
      <c r="I201" s="11" t="s">
        <v>38</v>
      </c>
      <c r="J201" s="11" t="s">
        <v>92</v>
      </c>
      <c r="K201" s="12" t="s">
        <v>1013</v>
      </c>
      <c r="L201" s="13" t="s">
        <v>691</v>
      </c>
      <c r="M201" s="14" t="s">
        <v>42</v>
      </c>
      <c r="N201" s="15" t="s">
        <v>1014</v>
      </c>
      <c r="O201" s="15" t="s">
        <v>1015</v>
      </c>
      <c r="P201" s="15"/>
      <c r="Q201" s="17"/>
      <c r="R201" s="27"/>
      <c r="S201" s="27"/>
      <c r="T201" s="18"/>
      <c r="U201" s="27"/>
      <c r="V201" s="27"/>
      <c r="W201" s="18"/>
      <c r="X201" s="22"/>
      <c r="Y201" s="20" t="s">
        <v>45</v>
      </c>
      <c r="Z201" s="21" t="str">
        <f t="shared" si="1"/>
        <v>{"id":"M3-NyO-20b-A-1-BR","stimulus":"&lt;p&gt;Osvaldo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AA201" s="21" t="s">
        <v>1016</v>
      </c>
      <c r="AB201" s="22" t="str">
        <f t="shared" si="2"/>
        <v>M3-NyO-20b-A-1</v>
      </c>
      <c r="AC201" s="22" t="str">
        <f t="shared" si="3"/>
        <v>M3-NyO-20b-A-1-BR</v>
      </c>
      <c r="AD201" s="20" t="s">
        <v>47</v>
      </c>
      <c r="AE201" s="9"/>
      <c r="AF201" s="9" t="s">
        <v>48</v>
      </c>
      <c r="AG201" s="9" t="s">
        <v>49</v>
      </c>
    </row>
    <row r="202" ht="112.5" customHeight="1">
      <c r="A202" s="9" t="s">
        <v>992</v>
      </c>
      <c r="B202" s="8" t="s">
        <v>993</v>
      </c>
      <c r="C202" s="9" t="s">
        <v>68</v>
      </c>
      <c r="D202" s="10" t="s">
        <v>36</v>
      </c>
      <c r="E202" s="11"/>
      <c r="F202" s="13" t="s">
        <v>1017</v>
      </c>
      <c r="G202" s="13"/>
      <c r="H202" s="12"/>
      <c r="I202" s="11"/>
      <c r="J202" s="11" t="s">
        <v>92</v>
      </c>
      <c r="K202" s="12" t="s">
        <v>1018</v>
      </c>
      <c r="L202" s="13" t="s">
        <v>691</v>
      </c>
      <c r="M202" s="68" t="s">
        <v>42</v>
      </c>
      <c r="N202" s="8" t="s">
        <v>1019</v>
      </c>
      <c r="O202" s="8" t="s">
        <v>1020</v>
      </c>
      <c r="P202" s="18"/>
      <c r="Q202" s="22"/>
      <c r="R202" s="8"/>
      <c r="S202" s="8"/>
      <c r="T202" s="18"/>
      <c r="U202" s="8"/>
      <c r="V202" s="8"/>
      <c r="W202" s="18"/>
      <c r="X202" s="22"/>
      <c r="Y202" s="20" t="s">
        <v>45</v>
      </c>
      <c r="Z202" s="21" t="str">
        <f t="shared" si="1"/>
        <v>{"id":"M3-NyO-20b-A-2-BR","stimulus":"&lt;p&gt;Cada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v>
      </c>
      <c r="AA202" s="21" t="s">
        <v>1021</v>
      </c>
      <c r="AB202" s="22" t="str">
        <f t="shared" si="2"/>
        <v>M3-NyO-20b-A-2</v>
      </c>
      <c r="AC202" s="22" t="str">
        <f t="shared" si="3"/>
        <v>M3-NyO-20b-A-2-BR</v>
      </c>
      <c r="AD202" s="20" t="s">
        <v>47</v>
      </c>
      <c r="AE202" s="24"/>
      <c r="AF202" s="9" t="s">
        <v>48</v>
      </c>
      <c r="AG202" s="9" t="s">
        <v>49</v>
      </c>
    </row>
    <row r="203" ht="112.5" customHeight="1">
      <c r="A203" s="9" t="s">
        <v>992</v>
      </c>
      <c r="B203" s="8" t="s">
        <v>993</v>
      </c>
      <c r="C203" s="9" t="s">
        <v>68</v>
      </c>
      <c r="D203" s="10" t="s">
        <v>36</v>
      </c>
      <c r="E203" s="11"/>
      <c r="F203" s="13" t="s">
        <v>1022</v>
      </c>
      <c r="G203" s="13"/>
      <c r="H203" s="12"/>
      <c r="I203" s="11" t="s">
        <v>38</v>
      </c>
      <c r="J203" s="11" t="s">
        <v>92</v>
      </c>
      <c r="K203" s="13" t="s">
        <v>1023</v>
      </c>
      <c r="L203" s="13" t="s">
        <v>691</v>
      </c>
      <c r="M203" s="68" t="s">
        <v>42</v>
      </c>
      <c r="N203" s="8" t="s">
        <v>1024</v>
      </c>
      <c r="O203" s="8" t="s">
        <v>1025</v>
      </c>
      <c r="P203" s="18"/>
      <c r="Q203" s="22"/>
      <c r="R203" s="8"/>
      <c r="S203" s="8"/>
      <c r="T203" s="18"/>
      <c r="U203" s="8"/>
      <c r="V203" s="8"/>
      <c r="W203" s="18"/>
      <c r="X203" s="22"/>
      <c r="Y203" s="20" t="s">
        <v>45</v>
      </c>
      <c r="Z203" s="21" t="str">
        <f t="shared" si="1"/>
        <v>{"id":"M3-NyO-20b-A-3-BR","stimulus":"&lt;p&gt;Para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v>
      </c>
      <c r="AA203" s="21" t="s">
        <v>1026</v>
      </c>
      <c r="AB203" s="22" t="str">
        <f t="shared" si="2"/>
        <v>M3-NyO-20b-A-3</v>
      </c>
      <c r="AC203" s="22" t="str">
        <f t="shared" si="3"/>
        <v>M3-NyO-20b-A-3-BR</v>
      </c>
      <c r="AD203" s="20" t="s">
        <v>47</v>
      </c>
      <c r="AE203" s="24"/>
      <c r="AF203" s="9" t="s">
        <v>48</v>
      </c>
      <c r="AG203" s="9" t="s">
        <v>49</v>
      </c>
    </row>
    <row r="204" ht="112.5" customHeight="1">
      <c r="A204" s="9" t="s">
        <v>992</v>
      </c>
      <c r="B204" s="8" t="s">
        <v>993</v>
      </c>
      <c r="C204" s="9" t="s">
        <v>68</v>
      </c>
      <c r="D204" s="10" t="s">
        <v>36</v>
      </c>
      <c r="E204" s="11"/>
      <c r="F204" s="13" t="s">
        <v>1027</v>
      </c>
      <c r="G204" s="13"/>
      <c r="H204" s="12"/>
      <c r="I204" s="11"/>
      <c r="J204" s="11" t="s">
        <v>92</v>
      </c>
      <c r="K204" s="12" t="s">
        <v>1028</v>
      </c>
      <c r="L204" s="12" t="s">
        <v>691</v>
      </c>
      <c r="M204" s="68" t="s">
        <v>42</v>
      </c>
      <c r="N204" s="8" t="s">
        <v>1029</v>
      </c>
      <c r="O204" s="8" t="s">
        <v>1030</v>
      </c>
      <c r="P204" s="18"/>
      <c r="Q204" s="22"/>
      <c r="R204" s="8"/>
      <c r="S204" s="8"/>
      <c r="T204" s="18"/>
      <c r="U204" s="8"/>
      <c r="V204" s="8"/>
      <c r="W204" s="18"/>
      <c r="X204" s="22"/>
      <c r="Y204" s="20" t="s">
        <v>45</v>
      </c>
      <c r="Z204" s="21" t="str">
        <f t="shared" si="1"/>
        <v>{"id":"M3-NyO-20b-A-4-BR","stimulus":"&lt;p&gt;Susana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v>
      </c>
      <c r="AA204" s="21" t="s">
        <v>1031</v>
      </c>
      <c r="AB204" s="22" t="str">
        <f t="shared" si="2"/>
        <v>M3-NyO-20b-A-4</v>
      </c>
      <c r="AC204" s="22" t="str">
        <f t="shared" si="3"/>
        <v>M3-NyO-20b-A-4-BR</v>
      </c>
      <c r="AD204" s="20" t="s">
        <v>47</v>
      </c>
      <c r="AE204" s="24"/>
      <c r="AF204" s="9" t="s">
        <v>48</v>
      </c>
      <c r="AG204" s="9" t="s">
        <v>49</v>
      </c>
    </row>
    <row r="205" ht="112.5" customHeight="1">
      <c r="A205" s="9" t="s">
        <v>992</v>
      </c>
      <c r="B205" s="8" t="s">
        <v>993</v>
      </c>
      <c r="C205" s="9" t="s">
        <v>68</v>
      </c>
      <c r="D205" s="10" t="s">
        <v>36</v>
      </c>
      <c r="E205" s="11"/>
      <c r="F205" s="13" t="s">
        <v>1032</v>
      </c>
      <c r="G205" s="13"/>
      <c r="H205" s="12"/>
      <c r="I205" s="11"/>
      <c r="J205" s="11" t="s">
        <v>92</v>
      </c>
      <c r="K205" s="12" t="s">
        <v>1033</v>
      </c>
      <c r="L205" s="12" t="s">
        <v>691</v>
      </c>
      <c r="M205" s="68" t="s">
        <v>42</v>
      </c>
      <c r="N205" s="8" t="s">
        <v>1034</v>
      </c>
      <c r="O205" s="8" t="s">
        <v>1035</v>
      </c>
      <c r="P205" s="18"/>
      <c r="Q205" s="22"/>
      <c r="R205" s="8"/>
      <c r="S205" s="8"/>
      <c r="T205" s="18"/>
      <c r="U205" s="8"/>
      <c r="V205" s="8"/>
      <c r="W205" s="18"/>
      <c r="X205" s="22"/>
      <c r="Y205" s="20" t="s">
        <v>45</v>
      </c>
      <c r="Z205" s="21" t="str">
        <f t="shared" si="1"/>
        <v>{"id":"M3-NyO-20b-A-5-BR","stimulus":"&lt;p&gt;Uma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v>
      </c>
      <c r="AA205" s="21" t="s">
        <v>1036</v>
      </c>
      <c r="AB205" s="22" t="str">
        <f t="shared" si="2"/>
        <v>M3-NyO-20b-A-5</v>
      </c>
      <c r="AC205" s="22" t="str">
        <f t="shared" si="3"/>
        <v>M3-NyO-20b-A-5-BR</v>
      </c>
      <c r="AD205" s="20" t="s">
        <v>47</v>
      </c>
      <c r="AE205" s="24"/>
      <c r="AF205" s="9" t="s">
        <v>48</v>
      </c>
      <c r="AG205" s="9" t="s">
        <v>49</v>
      </c>
    </row>
    <row r="206" ht="112.5" customHeight="1">
      <c r="A206" s="24" t="s">
        <v>1037</v>
      </c>
      <c r="B206" s="25" t="s">
        <v>1038</v>
      </c>
      <c r="C206" s="24" t="s">
        <v>35</v>
      </c>
      <c r="D206" s="10" t="s">
        <v>36</v>
      </c>
      <c r="E206" s="11"/>
      <c r="F206" s="23" t="s">
        <v>1039</v>
      </c>
      <c r="G206" s="23"/>
      <c r="H206" s="25"/>
      <c r="I206" s="25"/>
      <c r="J206" s="24" t="s">
        <v>509</v>
      </c>
      <c r="K206" s="25" t="s">
        <v>1040</v>
      </c>
      <c r="L206" s="25" t="s">
        <v>1041</v>
      </c>
      <c r="M206" s="26" t="s">
        <v>291</v>
      </c>
      <c r="N206" s="8"/>
      <c r="O206" s="8"/>
      <c r="P206" s="18"/>
      <c r="Q206" s="22"/>
      <c r="R206" s="25"/>
      <c r="S206" s="25" t="s">
        <v>1042</v>
      </c>
      <c r="T206" s="66" t="s">
        <v>1043</v>
      </c>
      <c r="U206" s="23" t="s">
        <v>1044</v>
      </c>
      <c r="V206" s="8"/>
      <c r="W206" s="18"/>
      <c r="X206" s="22"/>
      <c r="Y206" s="20" t="s">
        <v>45</v>
      </c>
      <c r="Z206" s="21" t="str">
        <f t="shared" si="1"/>
        <v>{"id":"M3-NyO-20c-I-1-BR","seed":{"parameters":[{"name":"Q1","label":null,"min":2,"max":9,"step":1},{"name":"Q2","label":null,"min":2,"max":9,"step":1},{"name":"Q3","label":null,"min":2,"max":9,"step":1}],"uniques":true},"scaffolding":[{"id":"step-0","stimulus":"&lt;p&gt;Para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6" s="21" t="s">
        <v>1045</v>
      </c>
      <c r="AB206" s="22" t="str">
        <f t="shared" si="2"/>
        <v>M3-NyO-20c-I-1</v>
      </c>
      <c r="AC206" s="22" t="str">
        <f t="shared" si="3"/>
        <v>M3-NyO-20c-I-1-BR</v>
      </c>
      <c r="AD206" s="20" t="s">
        <v>47</v>
      </c>
      <c r="AE206" s="24"/>
      <c r="AF206" s="9" t="s">
        <v>48</v>
      </c>
      <c r="AG206" s="9" t="s">
        <v>49</v>
      </c>
    </row>
    <row r="207" ht="112.5" customHeight="1">
      <c r="A207" s="24" t="s">
        <v>1037</v>
      </c>
      <c r="B207" s="25" t="s">
        <v>1038</v>
      </c>
      <c r="C207" s="24" t="s">
        <v>50</v>
      </c>
      <c r="D207" s="10" t="s">
        <v>36</v>
      </c>
      <c r="E207" s="11"/>
      <c r="F207" s="25" t="s">
        <v>1046</v>
      </c>
      <c r="G207" s="25"/>
      <c r="H207" s="25"/>
      <c r="I207" s="25"/>
      <c r="J207" s="24" t="s">
        <v>92</v>
      </c>
      <c r="K207" s="25" t="s">
        <v>1040</v>
      </c>
      <c r="L207" s="25" t="s">
        <v>1041</v>
      </c>
      <c r="M207" s="26" t="s">
        <v>291</v>
      </c>
      <c r="N207" s="8"/>
      <c r="O207" s="8"/>
      <c r="P207" s="18"/>
      <c r="Q207" s="22"/>
      <c r="R207" s="25"/>
      <c r="S207" s="25" t="s">
        <v>1042</v>
      </c>
      <c r="T207" s="66" t="s">
        <v>1043</v>
      </c>
      <c r="U207" s="23" t="s">
        <v>1044</v>
      </c>
      <c r="V207" s="8"/>
      <c r="W207" s="18"/>
      <c r="X207" s="22"/>
      <c r="Y207" s="20" t="s">
        <v>45</v>
      </c>
      <c r="Z207" s="21" t="str">
        <f t="shared" si="1"/>
        <v>{"id":"M3-NyO-20c-E-1-BR","seed":{"parameters":[{"name":"Q1","label":null,"min":2,"max":9,"step":1},{"name":"Q2","label":null,"min":2,"max":9,"step":1},{"name":"Q3","label":null,"min":2,"max":9,"step":1}],"uniques":true},"scaffolding":[{"id":"step-0","stimulus":"&lt;p&gt;Para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7" s="21" t="s">
        <v>1047</v>
      </c>
      <c r="AB207" s="22" t="str">
        <f t="shared" si="2"/>
        <v>M3-NyO-20c-E-1</v>
      </c>
      <c r="AC207" s="22" t="str">
        <f t="shared" si="3"/>
        <v>M3-NyO-20c-E-1-BR</v>
      </c>
      <c r="AD207" s="20" t="s">
        <v>47</v>
      </c>
      <c r="AE207" s="24"/>
      <c r="AF207" s="9" t="s">
        <v>48</v>
      </c>
      <c r="AG207" s="9" t="s">
        <v>49</v>
      </c>
    </row>
    <row r="208" ht="112.5" customHeight="1">
      <c r="A208" s="24" t="s">
        <v>1037</v>
      </c>
      <c r="B208" s="25" t="s">
        <v>1038</v>
      </c>
      <c r="C208" s="24" t="s">
        <v>68</v>
      </c>
      <c r="D208" s="10" t="s">
        <v>36</v>
      </c>
      <c r="E208" s="11"/>
      <c r="F208" s="23" t="s">
        <v>1048</v>
      </c>
      <c r="G208" s="23"/>
      <c r="H208" s="25"/>
      <c r="I208" s="25"/>
      <c r="J208" s="24" t="s">
        <v>92</v>
      </c>
      <c r="K208" s="23" t="s">
        <v>1040</v>
      </c>
      <c r="L208" s="25" t="s">
        <v>1041</v>
      </c>
      <c r="M208" s="26" t="s">
        <v>291</v>
      </c>
      <c r="N208" s="8"/>
      <c r="O208" s="8"/>
      <c r="P208" s="18"/>
      <c r="Q208" s="22"/>
      <c r="R208" s="25"/>
      <c r="S208" s="25" t="s">
        <v>1042</v>
      </c>
      <c r="T208" s="66" t="s">
        <v>1043</v>
      </c>
      <c r="U208" s="23" t="s">
        <v>1044</v>
      </c>
      <c r="V208" s="8"/>
      <c r="W208" s="18"/>
      <c r="X208" s="22"/>
      <c r="Y208" s="20" t="s">
        <v>45</v>
      </c>
      <c r="Z208" s="21" t="str">
        <f t="shared" si="1"/>
        <v>{"id":"M3-NyO-20c-A-1-BR","seed":{"parameters":[{"name":"Q1","label":null,"min":2,"max":9,"step":1},{"name":"Q2","label":null,"min":2,"max":9,"step":1},{"name":"Q3","label":null,"min":2,"max":9,"step":1}],"uniques":true},"scaffolding":[{"id":"step-0","stimulus":"&lt;p&gt;Ao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8" s="21" t="s">
        <v>1049</v>
      </c>
      <c r="AB208" s="22" t="str">
        <f t="shared" si="2"/>
        <v>M3-NyO-20c-A-1</v>
      </c>
      <c r="AC208" s="22" t="str">
        <f t="shared" si="3"/>
        <v>M3-NyO-20c-A-1-BR</v>
      </c>
      <c r="AD208" s="20" t="s">
        <v>47</v>
      </c>
      <c r="AE208" s="24"/>
      <c r="AF208" s="9" t="s">
        <v>48</v>
      </c>
      <c r="AG208" s="9" t="s">
        <v>49</v>
      </c>
    </row>
    <row r="209" ht="112.5" customHeight="1">
      <c r="A209" s="24" t="s">
        <v>1037</v>
      </c>
      <c r="B209" s="25" t="s">
        <v>1038</v>
      </c>
      <c r="C209" s="24" t="s">
        <v>68</v>
      </c>
      <c r="D209" s="10" t="s">
        <v>36</v>
      </c>
      <c r="E209" s="11"/>
      <c r="F209" s="23" t="s">
        <v>1050</v>
      </c>
      <c r="G209" s="23"/>
      <c r="H209" s="25"/>
      <c r="I209" s="25"/>
      <c r="J209" s="24" t="s">
        <v>92</v>
      </c>
      <c r="K209" s="25" t="s">
        <v>1040</v>
      </c>
      <c r="L209" s="25" t="s">
        <v>1041</v>
      </c>
      <c r="M209" s="26" t="s">
        <v>291</v>
      </c>
      <c r="N209" s="8"/>
      <c r="O209" s="8"/>
      <c r="P209" s="18"/>
      <c r="Q209" s="22"/>
      <c r="R209" s="25"/>
      <c r="S209" s="25" t="s">
        <v>1042</v>
      </c>
      <c r="T209" s="66" t="s">
        <v>1043</v>
      </c>
      <c r="U209" s="23" t="s">
        <v>1044</v>
      </c>
      <c r="V209" s="8"/>
      <c r="W209" s="18"/>
      <c r="X209" s="22"/>
      <c r="Y209" s="20" t="s">
        <v>45</v>
      </c>
      <c r="Z209" s="21" t="str">
        <f t="shared" si="1"/>
        <v>{"id":"M3-NyO-20c-A-2-BR","seed":{"parameters":[{"name":"Q1","label":null,"min":2,"max":9,"step":1},{"name":"Q2","label":null,"min":2,"max":9,"step":1},{"name":"Q3","label":null,"min":2,"max":9,"step":1}],"uniques":true},"scaffolding":[{"id":"step-0","stimulus":"&lt;p&gt;Armando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9" s="21" t="s">
        <v>1051</v>
      </c>
      <c r="AB209" s="22" t="str">
        <f t="shared" si="2"/>
        <v>M3-NyO-20c-A-2</v>
      </c>
      <c r="AC209" s="22" t="str">
        <f t="shared" si="3"/>
        <v>M3-NyO-20c-A-2-BR</v>
      </c>
      <c r="AD209" s="20" t="s">
        <v>47</v>
      </c>
      <c r="AE209" s="24"/>
      <c r="AF209" s="9" t="s">
        <v>48</v>
      </c>
      <c r="AG209" s="9" t="s">
        <v>49</v>
      </c>
    </row>
    <row r="210" ht="112.5" customHeight="1">
      <c r="A210" s="24" t="s">
        <v>1037</v>
      </c>
      <c r="B210" s="25" t="s">
        <v>1038</v>
      </c>
      <c r="C210" s="24" t="s">
        <v>68</v>
      </c>
      <c r="D210" s="10" t="s">
        <v>36</v>
      </c>
      <c r="E210" s="11"/>
      <c r="F210" s="23" t="s">
        <v>1052</v>
      </c>
      <c r="G210" s="23"/>
      <c r="H210" s="25"/>
      <c r="I210" s="25"/>
      <c r="J210" s="24" t="s">
        <v>92</v>
      </c>
      <c r="K210" s="25" t="s">
        <v>1053</v>
      </c>
      <c r="L210" s="25" t="s">
        <v>1041</v>
      </c>
      <c r="M210" s="26" t="s">
        <v>291</v>
      </c>
      <c r="N210" s="8"/>
      <c r="O210" s="8"/>
      <c r="P210" s="18"/>
      <c r="Q210" s="22"/>
      <c r="R210" s="25"/>
      <c r="S210" s="25" t="s">
        <v>1042</v>
      </c>
      <c r="T210" s="66" t="s">
        <v>1043</v>
      </c>
      <c r="U210" s="23" t="s">
        <v>1044</v>
      </c>
      <c r="V210" s="8"/>
      <c r="W210" s="18"/>
      <c r="X210" s="22"/>
      <c r="Y210" s="20" t="s">
        <v>45</v>
      </c>
      <c r="Z210" s="21" t="str">
        <f t="shared" si="1"/>
        <v>{"id":"M3-NyO-20c-A-3-BR","seed":{"parameters":[{"name":"Q1","label":null,"min":2,"max":9,"step":1},{"name":"Q2","label":null,"min":2,"max":9,"step":1},{"name":"Q3","label":null,"min":3,"max":9,"step":1}],"uniques":true},"scaffolding":[{"id":"step-0","stimulus":"&lt;p&gt;O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10" s="21" t="s">
        <v>1054</v>
      </c>
      <c r="AB210" s="22" t="str">
        <f t="shared" si="2"/>
        <v>M3-NyO-20c-A-3</v>
      </c>
      <c r="AC210" s="22" t="str">
        <f t="shared" si="3"/>
        <v>M3-NyO-20c-A-3-BR</v>
      </c>
      <c r="AD210" s="20" t="s">
        <v>47</v>
      </c>
      <c r="AE210" s="24"/>
      <c r="AF210" s="9" t="s">
        <v>48</v>
      </c>
      <c r="AG210" s="9" t="s">
        <v>49</v>
      </c>
    </row>
    <row r="211" ht="112.5" customHeight="1">
      <c r="A211" s="9" t="s">
        <v>1055</v>
      </c>
      <c r="B211" s="8" t="s">
        <v>1056</v>
      </c>
      <c r="C211" s="9" t="s">
        <v>35</v>
      </c>
      <c r="D211" s="10" t="s">
        <v>36</v>
      </c>
      <c r="E211" s="11"/>
      <c r="F211" s="13" t="s">
        <v>1057</v>
      </c>
      <c r="G211" s="13"/>
      <c r="H211" s="12"/>
      <c r="I211" s="11" t="s">
        <v>38</v>
      </c>
      <c r="J211" s="11" t="s">
        <v>52</v>
      </c>
      <c r="K211" s="12" t="s">
        <v>1058</v>
      </c>
      <c r="L211" s="13" t="s">
        <v>1059</v>
      </c>
      <c r="M211" s="14" t="s">
        <v>42</v>
      </c>
      <c r="N211" s="46" t="s">
        <v>1060</v>
      </c>
      <c r="O211" s="46" t="s">
        <v>1061</v>
      </c>
      <c r="P211" s="18"/>
      <c r="Q211" s="22"/>
      <c r="R211" s="18"/>
      <c r="S211" s="18"/>
      <c r="T211" s="18"/>
      <c r="U211" s="18"/>
      <c r="V211" s="18"/>
      <c r="W211" s="18"/>
      <c r="X211" s="22"/>
      <c r="Y211" s="20" t="s">
        <v>45</v>
      </c>
      <c r="Z211" s="21" t="str">
        <f t="shared" si="1"/>
        <v>{
    "id": "M3-NyO-22a-I-1-BR",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AA211" s="21" t="s">
        <v>1062</v>
      </c>
      <c r="AB211" s="22" t="str">
        <f t="shared" si="2"/>
        <v>M3-NyO-22a-I-1</v>
      </c>
      <c r="AC211" s="22" t="str">
        <f t="shared" si="3"/>
        <v>M3-NyO-22a-I-1-BR</v>
      </c>
      <c r="AD211" s="20" t="s">
        <v>47</v>
      </c>
      <c r="AE211" s="9"/>
      <c r="AF211" s="9" t="s">
        <v>48</v>
      </c>
      <c r="AG211" s="9" t="s">
        <v>49</v>
      </c>
    </row>
    <row r="212" ht="112.5" customHeight="1">
      <c r="A212" s="9" t="s">
        <v>1055</v>
      </c>
      <c r="B212" s="8" t="s">
        <v>1056</v>
      </c>
      <c r="C212" s="9" t="s">
        <v>35</v>
      </c>
      <c r="D212" s="10" t="s">
        <v>36</v>
      </c>
      <c r="E212" s="11"/>
      <c r="F212" s="13" t="s">
        <v>1063</v>
      </c>
      <c r="G212" s="13"/>
      <c r="H212" s="12"/>
      <c r="I212" s="11" t="s">
        <v>38</v>
      </c>
      <c r="J212" s="11" t="s">
        <v>52</v>
      </c>
      <c r="K212" s="12" t="s">
        <v>1064</v>
      </c>
      <c r="L212" s="13" t="s">
        <v>1059</v>
      </c>
      <c r="M212" s="14" t="s">
        <v>42</v>
      </c>
      <c r="N212" s="46" t="s">
        <v>1060</v>
      </c>
      <c r="O212" s="46" t="s">
        <v>1061</v>
      </c>
      <c r="P212" s="18"/>
      <c r="Q212" s="22"/>
      <c r="R212" s="18"/>
      <c r="S212" s="18"/>
      <c r="T212" s="18"/>
      <c r="U212" s="18"/>
      <c r="V212" s="18"/>
      <c r="W212" s="18"/>
      <c r="X212" s="22"/>
      <c r="Y212" s="20" t="s">
        <v>45</v>
      </c>
      <c r="Z212" s="21" t="str">
        <f t="shared" si="1"/>
        <v>{
    "id": "M3-NyO-22a-I-2-BR",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AA212" s="28" t="s">
        <v>1065</v>
      </c>
      <c r="AB212" s="22" t="str">
        <f t="shared" si="2"/>
        <v>M3-NyO-22a-I-2</v>
      </c>
      <c r="AC212" s="22" t="str">
        <f t="shared" si="3"/>
        <v>M3-NyO-22a-I-2-BR</v>
      </c>
      <c r="AD212" s="20" t="s">
        <v>47</v>
      </c>
      <c r="AE212" s="24"/>
      <c r="AF212" s="9" t="s">
        <v>48</v>
      </c>
      <c r="AG212" s="9" t="s">
        <v>49</v>
      </c>
    </row>
    <row r="213" ht="112.5" customHeight="1">
      <c r="A213" s="9" t="s">
        <v>1055</v>
      </c>
      <c r="B213" s="8" t="s">
        <v>1056</v>
      </c>
      <c r="C213" s="9" t="s">
        <v>50</v>
      </c>
      <c r="D213" s="10" t="s">
        <v>36</v>
      </c>
      <c r="E213" s="11"/>
      <c r="F213" s="13" t="s">
        <v>1066</v>
      </c>
      <c r="G213" s="13"/>
      <c r="H213" s="19"/>
      <c r="I213" s="22" t="s">
        <v>38</v>
      </c>
      <c r="J213" s="22" t="s">
        <v>52</v>
      </c>
      <c r="K213" s="19" t="s">
        <v>1064</v>
      </c>
      <c r="L213" s="13" t="s">
        <v>1067</v>
      </c>
      <c r="M213" s="14" t="s">
        <v>42</v>
      </c>
      <c r="N213" s="70" t="s">
        <v>1060</v>
      </c>
      <c r="O213" s="70" t="s">
        <v>1061</v>
      </c>
      <c r="P213" s="19"/>
      <c r="Q213" s="22"/>
      <c r="R213" s="19"/>
      <c r="S213" s="19"/>
      <c r="T213" s="19"/>
      <c r="U213" s="19"/>
      <c r="V213" s="19"/>
      <c r="W213" s="19"/>
      <c r="X213" s="19"/>
      <c r="Y213" s="20" t="s">
        <v>45</v>
      </c>
      <c r="Z213" s="21" t="str">
        <f t="shared" si="1"/>
        <v>{"id":"M3-NyO-22a-E-1-BR","stimulus":"&lt;p&gt;A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v>
      </c>
      <c r="AA213" s="28" t="s">
        <v>1068</v>
      </c>
      <c r="AB213" s="22" t="str">
        <f t="shared" si="2"/>
        <v>M3-NyO-22a-E-1</v>
      </c>
      <c r="AC213" s="22" t="str">
        <f t="shared" si="3"/>
        <v>M3-NyO-22a-E-1-BR</v>
      </c>
      <c r="AD213" s="20" t="s">
        <v>47</v>
      </c>
      <c r="AE213" s="66"/>
      <c r="AF213" s="9" t="s">
        <v>48</v>
      </c>
      <c r="AG213" s="9" t="s">
        <v>49</v>
      </c>
    </row>
    <row r="214" ht="112.5" customHeight="1">
      <c r="A214" s="9" t="s">
        <v>1055</v>
      </c>
      <c r="B214" s="8" t="s">
        <v>1056</v>
      </c>
      <c r="C214" s="9" t="s">
        <v>50</v>
      </c>
      <c r="D214" s="10" t="s">
        <v>36</v>
      </c>
      <c r="E214" s="11"/>
      <c r="F214" s="12" t="s">
        <v>1069</v>
      </c>
      <c r="G214" s="12"/>
      <c r="H214" s="12"/>
      <c r="I214" s="11" t="s">
        <v>38</v>
      </c>
      <c r="J214" s="11" t="s">
        <v>52</v>
      </c>
      <c r="K214" s="12" t="s">
        <v>1064</v>
      </c>
      <c r="L214" s="13" t="s">
        <v>1067</v>
      </c>
      <c r="M214" s="14" t="s">
        <v>42</v>
      </c>
      <c r="N214" s="46" t="s">
        <v>1060</v>
      </c>
      <c r="O214" s="46" t="s">
        <v>1061</v>
      </c>
      <c r="P214" s="18"/>
      <c r="Q214" s="22"/>
      <c r="R214" s="18"/>
      <c r="S214" s="18"/>
      <c r="T214" s="18"/>
      <c r="U214" s="18"/>
      <c r="V214" s="18"/>
      <c r="W214" s="18"/>
      <c r="X214" s="22"/>
      <c r="Y214" s="20" t="s">
        <v>45</v>
      </c>
      <c r="Z214" s="21" t="str">
        <f t="shared" si="1"/>
        <v>{"id":"M3-NyO-22a-E-2-BR","stimulus":"&lt;p&gt;A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v>
      </c>
      <c r="AA214" s="28" t="s">
        <v>1070</v>
      </c>
      <c r="AB214" s="22" t="str">
        <f t="shared" si="2"/>
        <v>M3-NyO-22a-E-2</v>
      </c>
      <c r="AC214" s="22" t="str">
        <f t="shared" si="3"/>
        <v>M3-NyO-22a-E-2-BR</v>
      </c>
      <c r="AD214" s="20" t="s">
        <v>47</v>
      </c>
      <c r="AE214" s="9"/>
      <c r="AF214" s="9" t="s">
        <v>48</v>
      </c>
      <c r="AG214" s="9" t="s">
        <v>49</v>
      </c>
    </row>
    <row r="215" ht="112.5" customHeight="1">
      <c r="A215" s="24" t="s">
        <v>1071</v>
      </c>
      <c r="B215" s="25" t="s">
        <v>1072</v>
      </c>
      <c r="C215" s="9" t="s">
        <v>35</v>
      </c>
      <c r="D215" s="10" t="s">
        <v>36</v>
      </c>
      <c r="E215" s="20"/>
      <c r="F215" s="25" t="s">
        <v>1073</v>
      </c>
      <c r="G215" s="25"/>
      <c r="H215" s="38"/>
      <c r="I215" s="24" t="s">
        <v>38</v>
      </c>
      <c r="J215" s="24" t="s">
        <v>39</v>
      </c>
      <c r="K215" s="25" t="s">
        <v>1074</v>
      </c>
      <c r="L215" s="25" t="s">
        <v>1075</v>
      </c>
      <c r="M215" s="26" t="s">
        <v>42</v>
      </c>
      <c r="N215" s="35" t="s">
        <v>1076</v>
      </c>
      <c r="O215" s="35" t="s">
        <v>1076</v>
      </c>
      <c r="P215" s="18"/>
      <c r="Q215" s="22"/>
      <c r="R215" s="18"/>
      <c r="S215" s="18"/>
      <c r="T215" s="18"/>
      <c r="U215" s="18"/>
      <c r="V215" s="18"/>
      <c r="W215" s="18"/>
      <c r="X215" s="22"/>
      <c r="Y215" s="20" t="s">
        <v>45</v>
      </c>
      <c r="Z215" s="21" t="str">
        <f t="shared" si="1"/>
        <v>{"id":"M3-NyO-22b-I-1-BR","stimulus":"&lt;p&gt;Arraste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AA215" s="21" t="s">
        <v>1077</v>
      </c>
      <c r="AB215" s="22" t="str">
        <f t="shared" si="2"/>
        <v>M3-NyO-22b-I-1</v>
      </c>
      <c r="AC215" s="22" t="str">
        <f t="shared" si="3"/>
        <v>M3-NyO-22b-I-1-BR</v>
      </c>
      <c r="AD215" s="20" t="s">
        <v>47</v>
      </c>
      <c r="AE215" s="9"/>
      <c r="AF215" s="9" t="s">
        <v>48</v>
      </c>
      <c r="AG215" s="9" t="s">
        <v>49</v>
      </c>
    </row>
    <row r="216" ht="112.5" customHeight="1">
      <c r="A216" s="24" t="s">
        <v>1071</v>
      </c>
      <c r="B216" s="25" t="s">
        <v>1072</v>
      </c>
      <c r="C216" s="9" t="s">
        <v>50</v>
      </c>
      <c r="D216" s="10" t="s">
        <v>36</v>
      </c>
      <c r="E216" s="10"/>
      <c r="F216" s="23" t="s">
        <v>1078</v>
      </c>
      <c r="G216" s="23"/>
      <c r="H216" s="38"/>
      <c r="I216" s="24" t="s">
        <v>38</v>
      </c>
      <c r="J216" s="9" t="s">
        <v>52</v>
      </c>
      <c r="K216" s="69" t="s">
        <v>1079</v>
      </c>
      <c r="L216" s="25" t="s">
        <v>1080</v>
      </c>
      <c r="M216" s="26" t="s">
        <v>42</v>
      </c>
      <c r="N216" s="35" t="s">
        <v>1076</v>
      </c>
      <c r="O216" s="35" t="s">
        <v>1076</v>
      </c>
      <c r="P216" s="18"/>
      <c r="Q216" s="22"/>
      <c r="R216" s="18"/>
      <c r="S216" s="18"/>
      <c r="T216" s="18"/>
      <c r="U216" s="18"/>
      <c r="V216" s="18"/>
      <c r="W216" s="18"/>
      <c r="X216" s="22"/>
      <c r="Y216" s="20" t="s">
        <v>45</v>
      </c>
      <c r="Z216" s="21" t="str">
        <f t="shared" si="1"/>
        <v>{"id":"M3-NyO-22b-E-1-BR","stimulus":"&lt;p&gt;Complete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v>
      </c>
      <c r="AA216" s="28" t="s">
        <v>1081</v>
      </c>
      <c r="AB216" s="22" t="str">
        <f t="shared" si="2"/>
        <v>M3-NyO-22b-E-1</v>
      </c>
      <c r="AC216" s="22" t="str">
        <f t="shared" si="3"/>
        <v>M3-NyO-22b-E-1-BR</v>
      </c>
      <c r="AD216" s="20" t="s">
        <v>47</v>
      </c>
      <c r="AE216" s="9"/>
      <c r="AF216" s="9" t="s">
        <v>48</v>
      </c>
      <c r="AG216" s="9" t="s">
        <v>49</v>
      </c>
    </row>
    <row r="217" ht="112.5" customHeight="1">
      <c r="A217" s="24" t="s">
        <v>1071</v>
      </c>
      <c r="B217" s="25" t="s">
        <v>1072</v>
      </c>
      <c r="C217" s="9" t="s">
        <v>68</v>
      </c>
      <c r="D217" s="10" t="s">
        <v>36</v>
      </c>
      <c r="E217" s="20"/>
      <c r="F217" s="23" t="s">
        <v>1082</v>
      </c>
      <c r="G217" s="23"/>
      <c r="H217" s="38"/>
      <c r="I217" s="24" t="s">
        <v>38</v>
      </c>
      <c r="J217" s="9" t="s">
        <v>52</v>
      </c>
      <c r="K217" s="25" t="s">
        <v>1083</v>
      </c>
      <c r="L217" s="23" t="s">
        <v>1084</v>
      </c>
      <c r="M217" s="26" t="s">
        <v>42</v>
      </c>
      <c r="N217" s="35" t="s">
        <v>1076</v>
      </c>
      <c r="O217" s="35" t="s">
        <v>1076</v>
      </c>
      <c r="P217" s="18"/>
      <c r="Q217" s="22"/>
      <c r="R217" s="18"/>
      <c r="S217" s="18"/>
      <c r="T217" s="18"/>
      <c r="U217" s="18"/>
      <c r="V217" s="18"/>
      <c r="W217" s="18"/>
      <c r="X217" s="22"/>
      <c r="Y217" s="20" t="s">
        <v>45</v>
      </c>
      <c r="Z217" s="21" t="str">
        <f t="shared" si="1"/>
        <v>{"id":"M3-NyO-22b-A-1-BR","stimulus":"&lt;p&gt;Foram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7" s="28" t="s">
        <v>1085</v>
      </c>
      <c r="AB217" s="22" t="str">
        <f t="shared" si="2"/>
        <v>M3-NyO-22b-A-1</v>
      </c>
      <c r="AC217" s="22" t="str">
        <f t="shared" si="3"/>
        <v>M3-NyO-22b-A-1-BR</v>
      </c>
      <c r="AD217" s="20" t="s">
        <v>47</v>
      </c>
      <c r="AE217" s="9"/>
      <c r="AF217" s="9" t="s">
        <v>48</v>
      </c>
      <c r="AG217" s="9" t="s">
        <v>49</v>
      </c>
    </row>
    <row r="218" ht="112.5" customHeight="1">
      <c r="A218" s="24" t="s">
        <v>1071</v>
      </c>
      <c r="B218" s="25" t="s">
        <v>1072</v>
      </c>
      <c r="C218" s="9" t="s">
        <v>68</v>
      </c>
      <c r="D218" s="10" t="s">
        <v>36</v>
      </c>
      <c r="E218" s="20"/>
      <c r="F218" s="23" t="s">
        <v>1086</v>
      </c>
      <c r="G218" s="23"/>
      <c r="H218" s="38"/>
      <c r="I218" s="24" t="s">
        <v>38</v>
      </c>
      <c r="J218" s="9" t="s">
        <v>52</v>
      </c>
      <c r="K218" s="25" t="s">
        <v>1083</v>
      </c>
      <c r="L218" s="23" t="s">
        <v>1084</v>
      </c>
      <c r="M218" s="26" t="s">
        <v>42</v>
      </c>
      <c r="N218" s="35" t="s">
        <v>1076</v>
      </c>
      <c r="O218" s="35" t="s">
        <v>1076</v>
      </c>
      <c r="P218" s="18"/>
      <c r="Q218" s="22"/>
      <c r="R218" s="18"/>
      <c r="S218" s="18"/>
      <c r="T218" s="18"/>
      <c r="U218" s="18"/>
      <c r="V218" s="18"/>
      <c r="W218" s="18"/>
      <c r="X218" s="22"/>
      <c r="Y218" s="20" t="s">
        <v>45</v>
      </c>
      <c r="Z218" s="21" t="str">
        <f t="shared" si="1"/>
        <v>{"id":"M3-NyO-22b-A-2-BR","stimulus":"&lt;p&gt;De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8" s="28" t="s">
        <v>1087</v>
      </c>
      <c r="AB218" s="22" t="str">
        <f t="shared" si="2"/>
        <v>M3-NyO-22b-A-2</v>
      </c>
      <c r="AC218" s="22" t="str">
        <f t="shared" si="3"/>
        <v>M3-NyO-22b-A-2-BR</v>
      </c>
      <c r="AD218" s="20" t="s">
        <v>47</v>
      </c>
      <c r="AE218" s="9"/>
      <c r="AF218" s="9" t="s">
        <v>48</v>
      </c>
      <c r="AG218" s="9" t="s">
        <v>49</v>
      </c>
    </row>
    <row r="219" ht="112.5" customHeight="1">
      <c r="A219" s="24" t="s">
        <v>1071</v>
      </c>
      <c r="B219" s="25" t="s">
        <v>1072</v>
      </c>
      <c r="C219" s="9" t="s">
        <v>68</v>
      </c>
      <c r="D219" s="10" t="s">
        <v>36</v>
      </c>
      <c r="E219" s="20"/>
      <c r="F219" s="23" t="s">
        <v>1088</v>
      </c>
      <c r="G219" s="23"/>
      <c r="H219" s="38"/>
      <c r="I219" s="24" t="s">
        <v>38</v>
      </c>
      <c r="J219" s="9" t="s">
        <v>52</v>
      </c>
      <c r="K219" s="25" t="s">
        <v>1083</v>
      </c>
      <c r="L219" s="23" t="s">
        <v>1084</v>
      </c>
      <c r="M219" s="26" t="s">
        <v>42</v>
      </c>
      <c r="N219" s="35" t="s">
        <v>1076</v>
      </c>
      <c r="O219" s="35" t="s">
        <v>1076</v>
      </c>
      <c r="P219" s="18"/>
      <c r="Q219" s="22"/>
      <c r="R219" s="18"/>
      <c r="S219" s="18"/>
      <c r="T219" s="18"/>
      <c r="U219" s="18"/>
      <c r="V219" s="18"/>
      <c r="W219" s="18"/>
      <c r="X219" s="22"/>
      <c r="Y219" s="20" t="s">
        <v>45</v>
      </c>
      <c r="Z219" s="21" t="str">
        <f t="shared" si="1"/>
        <v>{"id":"M3-NyO-22b-A-3-BR","stimulus":"&lt;p&gt;Paula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9" s="28" t="s">
        <v>1089</v>
      </c>
      <c r="AB219" s="22" t="str">
        <f t="shared" si="2"/>
        <v>M3-NyO-22b-A-3</v>
      </c>
      <c r="AC219" s="22" t="str">
        <f t="shared" si="3"/>
        <v>M3-NyO-22b-A-3-BR</v>
      </c>
      <c r="AD219" s="20" t="s">
        <v>47</v>
      </c>
      <c r="AE219" s="9"/>
      <c r="AF219" s="9" t="s">
        <v>48</v>
      </c>
      <c r="AG219" s="9" t="s">
        <v>49</v>
      </c>
    </row>
    <row r="220" ht="112.5" customHeight="1">
      <c r="A220" s="24" t="s">
        <v>1090</v>
      </c>
      <c r="B220" s="25" t="s">
        <v>1091</v>
      </c>
      <c r="C220" s="9" t="s">
        <v>35</v>
      </c>
      <c r="D220" s="10" t="s">
        <v>36</v>
      </c>
      <c r="E220" s="20"/>
      <c r="F220" s="23" t="s">
        <v>1092</v>
      </c>
      <c r="G220" s="23"/>
      <c r="H220" s="38"/>
      <c r="I220" s="24" t="s">
        <v>38</v>
      </c>
      <c r="J220" s="24" t="s">
        <v>39</v>
      </c>
      <c r="K220" s="25" t="s">
        <v>1074</v>
      </c>
      <c r="L220" s="25" t="s">
        <v>1093</v>
      </c>
      <c r="M220" s="26" t="s">
        <v>42</v>
      </c>
      <c r="N220" s="35" t="s">
        <v>1076</v>
      </c>
      <c r="O220" s="35" t="s">
        <v>1076</v>
      </c>
      <c r="P220" s="18"/>
      <c r="Q220" s="22"/>
      <c r="R220" s="18"/>
      <c r="S220" s="18"/>
      <c r="T220" s="18"/>
      <c r="U220" s="18"/>
      <c r="V220" s="18"/>
      <c r="W220" s="18"/>
      <c r="X220" s="22"/>
      <c r="Y220" s="20" t="s">
        <v>45</v>
      </c>
      <c r="Z220" s="21" t="str">
        <f t="shared" si="1"/>
        <v>{"id":"M3-NyO-22c-I-1-BR","stimulus":"&lt;p&gt;Arraste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AA220" s="21" t="s">
        <v>1094</v>
      </c>
      <c r="AB220" s="22" t="str">
        <f t="shared" si="2"/>
        <v>M3-NyO-22c-I-1</v>
      </c>
      <c r="AC220" s="22" t="str">
        <f t="shared" si="3"/>
        <v>M3-NyO-22c-I-1-BR</v>
      </c>
      <c r="AD220" s="20" t="s">
        <v>47</v>
      </c>
      <c r="AE220" s="9"/>
      <c r="AF220" s="9" t="s">
        <v>48</v>
      </c>
      <c r="AG220" s="9" t="s">
        <v>49</v>
      </c>
    </row>
    <row r="221" ht="112.5" customHeight="1">
      <c r="A221" s="24" t="s">
        <v>1090</v>
      </c>
      <c r="B221" s="25" t="s">
        <v>1091</v>
      </c>
      <c r="C221" s="9" t="s">
        <v>50</v>
      </c>
      <c r="D221" s="10" t="s">
        <v>36</v>
      </c>
      <c r="E221" s="20"/>
      <c r="F221" s="23" t="s">
        <v>1095</v>
      </c>
      <c r="G221" s="23"/>
      <c r="H221" s="38"/>
      <c r="I221" s="24" t="s">
        <v>38</v>
      </c>
      <c r="J221" s="24" t="s">
        <v>156</v>
      </c>
      <c r="K221" s="25" t="s">
        <v>1079</v>
      </c>
      <c r="L221" s="25" t="s">
        <v>1096</v>
      </c>
      <c r="M221" s="26" t="s">
        <v>42</v>
      </c>
      <c r="N221" s="35" t="s">
        <v>1076</v>
      </c>
      <c r="O221" s="35" t="s">
        <v>1076</v>
      </c>
      <c r="P221" s="18"/>
      <c r="Q221" s="22"/>
      <c r="R221" s="18"/>
      <c r="S221" s="18"/>
      <c r="T221" s="18"/>
      <c r="U221" s="18"/>
      <c r="V221" s="18"/>
      <c r="W221" s="18"/>
      <c r="X221" s="22"/>
      <c r="Y221" s="20" t="s">
        <v>45</v>
      </c>
      <c r="Z221" s="21" t="str">
        <f t="shared" si="1"/>
        <v>{"id":"M3-NyO-22c-E-1-BR","stimulus":"&lt;p&gt;Complete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v>
      </c>
      <c r="AA221" s="28" t="s">
        <v>1097</v>
      </c>
      <c r="AB221" s="22" t="str">
        <f t="shared" si="2"/>
        <v>M3-NyO-22c-E-1</v>
      </c>
      <c r="AC221" s="22" t="str">
        <f t="shared" si="3"/>
        <v>M3-NyO-22c-E-1-BR</v>
      </c>
      <c r="AD221" s="20" t="s">
        <v>47</v>
      </c>
      <c r="AE221" s="9"/>
      <c r="AF221" s="9" t="s">
        <v>48</v>
      </c>
      <c r="AG221" s="9" t="s">
        <v>49</v>
      </c>
    </row>
    <row r="222" ht="112.5" customHeight="1">
      <c r="A222" s="24" t="s">
        <v>1090</v>
      </c>
      <c r="B222" s="25" t="s">
        <v>1091</v>
      </c>
      <c r="C222" s="9" t="s">
        <v>68</v>
      </c>
      <c r="D222" s="10" t="s">
        <v>36</v>
      </c>
      <c r="E222" s="10"/>
      <c r="F222" s="23" t="s">
        <v>1098</v>
      </c>
      <c r="G222" s="23"/>
      <c r="H222" s="38"/>
      <c r="I222" s="24" t="s">
        <v>38</v>
      </c>
      <c r="J222" s="24" t="s">
        <v>156</v>
      </c>
      <c r="K222" s="25" t="s">
        <v>1079</v>
      </c>
      <c r="L222" s="23" t="s">
        <v>1099</v>
      </c>
      <c r="M222" s="14" t="s">
        <v>42</v>
      </c>
      <c r="N222" s="35" t="s">
        <v>1076</v>
      </c>
      <c r="O222" s="35" t="s">
        <v>1076</v>
      </c>
      <c r="P222" s="18"/>
      <c r="Q222" s="22"/>
      <c r="R222" s="18"/>
      <c r="S222" s="18"/>
      <c r="T222" s="18"/>
      <c r="U222" s="18"/>
      <c r="V222" s="18"/>
      <c r="W222" s="18"/>
      <c r="X222" s="22"/>
      <c r="Y222" s="20" t="s">
        <v>45</v>
      </c>
      <c r="Z222" s="21" t="str">
        <f t="shared" si="1"/>
        <v>{"id":"M3-NyO-22c-A-1-BR","stimulus":"&lt;p&gt;Em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2" s="28" t="s">
        <v>1100</v>
      </c>
      <c r="AB222" s="22" t="str">
        <f t="shared" si="2"/>
        <v>M3-NyO-22c-A-1</v>
      </c>
      <c r="AC222" s="22" t="str">
        <f t="shared" si="3"/>
        <v>M3-NyO-22c-A-1-BR</v>
      </c>
      <c r="AD222" s="20" t="s">
        <v>47</v>
      </c>
      <c r="AE222" s="9"/>
      <c r="AF222" s="9" t="s">
        <v>48</v>
      </c>
      <c r="AG222" s="9" t="s">
        <v>49</v>
      </c>
    </row>
    <row r="223" ht="112.5" customHeight="1">
      <c r="A223" s="24" t="s">
        <v>1090</v>
      </c>
      <c r="B223" s="25" t="s">
        <v>1091</v>
      </c>
      <c r="C223" s="9" t="s">
        <v>68</v>
      </c>
      <c r="D223" s="10" t="s">
        <v>36</v>
      </c>
      <c r="E223" s="20"/>
      <c r="F223" s="23" t="s">
        <v>1101</v>
      </c>
      <c r="G223" s="23"/>
      <c r="H223" s="38"/>
      <c r="I223" s="24" t="s">
        <v>38</v>
      </c>
      <c r="J223" s="24" t="s">
        <v>156</v>
      </c>
      <c r="K223" s="25" t="s">
        <v>1079</v>
      </c>
      <c r="L223" s="23" t="s">
        <v>1099</v>
      </c>
      <c r="M223" s="14" t="s">
        <v>42</v>
      </c>
      <c r="N223" s="35" t="s">
        <v>1076</v>
      </c>
      <c r="O223" s="35" t="s">
        <v>1076</v>
      </c>
      <c r="P223" s="18"/>
      <c r="Q223" s="22"/>
      <c r="R223" s="18"/>
      <c r="S223" s="18"/>
      <c r="T223" s="18"/>
      <c r="U223" s="18"/>
      <c r="V223" s="18"/>
      <c r="W223" s="18"/>
      <c r="X223" s="22"/>
      <c r="Y223" s="20" t="s">
        <v>45</v>
      </c>
      <c r="Z223" s="21" t="str">
        <f t="shared" si="1"/>
        <v>{"id":"M3-NyO-22c-A-2-BR","stimulus":"&lt;p&gt;Luciana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3" s="28" t="s">
        <v>1102</v>
      </c>
      <c r="AB223" s="22" t="str">
        <f t="shared" si="2"/>
        <v>M3-NyO-22c-A-2</v>
      </c>
      <c r="AC223" s="22" t="str">
        <f t="shared" si="3"/>
        <v>M3-NyO-22c-A-2-BR</v>
      </c>
      <c r="AD223" s="20" t="s">
        <v>47</v>
      </c>
      <c r="AE223" s="9"/>
      <c r="AF223" s="9" t="s">
        <v>48</v>
      </c>
      <c r="AG223" s="9" t="s">
        <v>49</v>
      </c>
    </row>
    <row r="224" ht="112.5" customHeight="1">
      <c r="A224" s="24" t="s">
        <v>1090</v>
      </c>
      <c r="B224" s="25" t="s">
        <v>1091</v>
      </c>
      <c r="C224" s="9" t="s">
        <v>68</v>
      </c>
      <c r="D224" s="10" t="s">
        <v>36</v>
      </c>
      <c r="E224" s="20"/>
      <c r="F224" s="23" t="s">
        <v>1103</v>
      </c>
      <c r="G224" s="23"/>
      <c r="H224" s="38"/>
      <c r="I224" s="24" t="s">
        <v>38</v>
      </c>
      <c r="J224" s="24" t="s">
        <v>156</v>
      </c>
      <c r="K224" s="25" t="s">
        <v>1079</v>
      </c>
      <c r="L224" s="23" t="s">
        <v>1099</v>
      </c>
      <c r="M224" s="14" t="s">
        <v>42</v>
      </c>
      <c r="N224" s="35" t="s">
        <v>1076</v>
      </c>
      <c r="O224" s="35" t="s">
        <v>1076</v>
      </c>
      <c r="P224" s="18"/>
      <c r="Q224" s="22"/>
      <c r="R224" s="18"/>
      <c r="S224" s="18"/>
      <c r="T224" s="18"/>
      <c r="U224" s="18"/>
      <c r="V224" s="18"/>
      <c r="W224" s="18"/>
      <c r="X224" s="22"/>
      <c r="Y224" s="20" t="s">
        <v>45</v>
      </c>
      <c r="Z224" s="21" t="str">
        <f t="shared" si="1"/>
        <v>{"id":"M3-NyO-22c-A-3-BR","stimulus":"&lt;p&gt;Juliana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4" s="28" t="s">
        <v>1104</v>
      </c>
      <c r="AB224" s="22" t="str">
        <f t="shared" si="2"/>
        <v>M3-NyO-22c-A-3</v>
      </c>
      <c r="AC224" s="22" t="str">
        <f t="shared" si="3"/>
        <v>M3-NyO-22c-A-3-BR</v>
      </c>
      <c r="AD224" s="20" t="s">
        <v>47</v>
      </c>
      <c r="AE224" s="9"/>
      <c r="AF224" s="9" t="s">
        <v>48</v>
      </c>
      <c r="AG224" s="9" t="s">
        <v>49</v>
      </c>
    </row>
    <row r="225" ht="112.5" customHeight="1">
      <c r="A225" s="9" t="s">
        <v>1105</v>
      </c>
      <c r="B225" s="8" t="s">
        <v>1106</v>
      </c>
      <c r="C225" s="9" t="s">
        <v>35</v>
      </c>
      <c r="D225" s="10" t="s">
        <v>36</v>
      </c>
      <c r="E225" s="20"/>
      <c r="F225" s="13" t="s">
        <v>1107</v>
      </c>
      <c r="G225" s="13"/>
      <c r="H225" s="12"/>
      <c r="I225" s="11" t="s">
        <v>481</v>
      </c>
      <c r="J225" s="11" t="s">
        <v>278</v>
      </c>
      <c r="K225" s="12" t="s">
        <v>113</v>
      </c>
      <c r="L225" s="12" t="s">
        <v>113</v>
      </c>
      <c r="M225" s="11" t="s">
        <v>42</v>
      </c>
      <c r="N225" s="8" t="s">
        <v>1108</v>
      </c>
      <c r="O225" s="8" t="s">
        <v>1109</v>
      </c>
      <c r="P225" s="18"/>
      <c r="Q225" s="22"/>
      <c r="R225" s="18"/>
      <c r="S225" s="18"/>
      <c r="T225" s="18"/>
      <c r="U225" s="18"/>
      <c r="V225" s="18"/>
      <c r="W225" s="18"/>
      <c r="X225" s="22"/>
      <c r="Y225" s="20" t="s">
        <v>45</v>
      </c>
      <c r="Z225" s="21" t="str">
        <f t="shared" si="1"/>
        <v>{"id":"M3-NyO-22d-I-1-BR","stimulus":"&lt;p&gt;Selecione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25" s="21" t="s">
        <v>1110</v>
      </c>
      <c r="AB225" s="22" t="str">
        <f t="shared" si="2"/>
        <v>M3-NyO-22d-I-1</v>
      </c>
      <c r="AC225" s="22" t="str">
        <f t="shared" si="3"/>
        <v>M3-NyO-22d-I-1-BR</v>
      </c>
      <c r="AD225" s="20" t="s">
        <v>47</v>
      </c>
      <c r="AE225" s="9"/>
      <c r="AF225" s="9" t="s">
        <v>48</v>
      </c>
      <c r="AG225" s="9" t="s">
        <v>49</v>
      </c>
    </row>
    <row r="226" ht="112.5" customHeight="1">
      <c r="A226" s="9" t="s">
        <v>1105</v>
      </c>
      <c r="B226" s="25" t="s">
        <v>1106</v>
      </c>
      <c r="C226" s="24" t="s">
        <v>35</v>
      </c>
      <c r="D226" s="10" t="s">
        <v>36</v>
      </c>
      <c r="E226" s="20"/>
      <c r="F226" s="13" t="s">
        <v>1111</v>
      </c>
      <c r="G226" s="13"/>
      <c r="H226" s="12"/>
      <c r="I226" s="11" t="s">
        <v>481</v>
      </c>
      <c r="J226" s="11" t="s">
        <v>278</v>
      </c>
      <c r="K226" s="12" t="s">
        <v>113</v>
      </c>
      <c r="L226" s="12" t="s">
        <v>113</v>
      </c>
      <c r="M226" s="11" t="s">
        <v>42</v>
      </c>
      <c r="N226" s="8" t="s">
        <v>1108</v>
      </c>
      <c r="O226" s="8" t="s">
        <v>1112</v>
      </c>
      <c r="P226" s="18"/>
      <c r="Q226" s="22"/>
      <c r="R226" s="18"/>
      <c r="S226" s="18"/>
      <c r="T226" s="18"/>
      <c r="U226" s="18"/>
      <c r="V226" s="18"/>
      <c r="W226" s="18"/>
      <c r="X226" s="22"/>
      <c r="Y226" s="20" t="s">
        <v>45</v>
      </c>
      <c r="Z226" s="21" t="str">
        <f t="shared" si="1"/>
        <v>{"id":"M3-NyO-22d-I-2-BR","stimulus":"&lt;p&gt;Selecione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26" s="21" t="s">
        <v>1113</v>
      </c>
      <c r="AB226" s="22" t="str">
        <f t="shared" si="2"/>
        <v>M3-NyO-22d-I-2</v>
      </c>
      <c r="AC226" s="22" t="str">
        <f t="shared" si="3"/>
        <v>M3-NyO-22d-I-2-BR</v>
      </c>
      <c r="AD226" s="20" t="s">
        <v>47</v>
      </c>
      <c r="AE226" s="9"/>
      <c r="AF226" s="9" t="s">
        <v>48</v>
      </c>
      <c r="AG226" s="9" t="s">
        <v>49</v>
      </c>
    </row>
    <row r="227" ht="112.5" customHeight="1">
      <c r="A227" s="9" t="s">
        <v>1105</v>
      </c>
      <c r="B227" s="25" t="s">
        <v>1106</v>
      </c>
      <c r="C227" s="24" t="s">
        <v>35</v>
      </c>
      <c r="D227" s="10" t="s">
        <v>36</v>
      </c>
      <c r="E227" s="20"/>
      <c r="F227" s="13" t="s">
        <v>1114</v>
      </c>
      <c r="G227" s="13"/>
      <c r="H227" s="12"/>
      <c r="I227" s="11" t="s">
        <v>481</v>
      </c>
      <c r="J227" s="11" t="s">
        <v>278</v>
      </c>
      <c r="K227" s="12" t="s">
        <v>113</v>
      </c>
      <c r="L227" s="12" t="s">
        <v>113</v>
      </c>
      <c r="M227" s="14" t="s">
        <v>42</v>
      </c>
      <c r="N227" s="8" t="s">
        <v>1108</v>
      </c>
      <c r="O227" s="8" t="s">
        <v>1115</v>
      </c>
      <c r="P227" s="18"/>
      <c r="Q227" s="22"/>
      <c r="R227" s="18"/>
      <c r="S227" s="18"/>
      <c r="T227" s="18"/>
      <c r="U227" s="18"/>
      <c r="V227" s="18"/>
      <c r="W227" s="18"/>
      <c r="X227" s="22"/>
      <c r="Y227" s="20" t="s">
        <v>45</v>
      </c>
      <c r="Z227" s="21" t="str">
        <f t="shared" si="1"/>
        <v>{"id":"M3-NyO-22d-I-3-BR","stimulus":"&lt;p&gt;Selecione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27" s="21" t="s">
        <v>1116</v>
      </c>
      <c r="AB227" s="22" t="str">
        <f t="shared" si="2"/>
        <v>M3-NyO-22d-I-3</v>
      </c>
      <c r="AC227" s="22" t="str">
        <f t="shared" si="3"/>
        <v>M3-NyO-22d-I-3-BR</v>
      </c>
      <c r="AD227" s="20" t="s">
        <v>47</v>
      </c>
      <c r="AE227" s="9"/>
      <c r="AF227" s="9" t="s">
        <v>48</v>
      </c>
      <c r="AG227" s="9" t="s">
        <v>49</v>
      </c>
    </row>
    <row r="228" ht="112.5" customHeight="1">
      <c r="A228" s="9" t="s">
        <v>1105</v>
      </c>
      <c r="B228" s="25" t="s">
        <v>1106</v>
      </c>
      <c r="C228" s="24" t="s">
        <v>35</v>
      </c>
      <c r="D228" s="10" t="s">
        <v>36</v>
      </c>
      <c r="E228" s="11"/>
      <c r="F228" s="13" t="s">
        <v>1117</v>
      </c>
      <c r="G228" s="13"/>
      <c r="H228" s="12"/>
      <c r="I228" s="11" t="s">
        <v>481</v>
      </c>
      <c r="J228" s="11" t="s">
        <v>278</v>
      </c>
      <c r="K228" s="12" t="s">
        <v>113</v>
      </c>
      <c r="L228" s="12" t="s">
        <v>113</v>
      </c>
      <c r="M228" s="11" t="s">
        <v>42</v>
      </c>
      <c r="N228" s="8" t="s">
        <v>1108</v>
      </c>
      <c r="O228" s="8" t="s">
        <v>1118</v>
      </c>
      <c r="P228" s="16"/>
      <c r="Q228" s="17"/>
      <c r="R228" s="18"/>
      <c r="S228" s="18"/>
      <c r="T228" s="18"/>
      <c r="U228" s="18"/>
      <c r="V228" s="18"/>
      <c r="W228" s="18"/>
      <c r="X228" s="19"/>
      <c r="Y228" s="20" t="s">
        <v>45</v>
      </c>
      <c r="Z228" s="21" t="str">
        <f t="shared" si="1"/>
        <v>{"id":"M3-NyO-22d-I-4-BR","stimulus":"&lt;p&gt;Selecione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28" s="28" t="s">
        <v>1119</v>
      </c>
      <c r="AB228" s="22" t="str">
        <f t="shared" si="2"/>
        <v>M3-NyO-22d-I-4</v>
      </c>
      <c r="AC228" s="22" t="str">
        <f t="shared" si="3"/>
        <v>M3-NyO-22d-I-4-BR</v>
      </c>
      <c r="AD228" s="20" t="s">
        <v>47</v>
      </c>
      <c r="AE228" s="9"/>
      <c r="AF228" s="9" t="s">
        <v>48</v>
      </c>
      <c r="AG228" s="9" t="s">
        <v>49</v>
      </c>
    </row>
    <row r="229" ht="112.5" customHeight="1">
      <c r="A229" s="9" t="s">
        <v>1105</v>
      </c>
      <c r="B229" s="25" t="s">
        <v>1106</v>
      </c>
      <c r="C229" s="24" t="s">
        <v>35</v>
      </c>
      <c r="D229" s="10" t="s">
        <v>36</v>
      </c>
      <c r="E229" s="11"/>
      <c r="F229" s="13" t="s">
        <v>1120</v>
      </c>
      <c r="G229" s="13"/>
      <c r="H229" s="12"/>
      <c r="I229" s="11" t="s">
        <v>481</v>
      </c>
      <c r="J229" s="11" t="s">
        <v>278</v>
      </c>
      <c r="K229" s="12" t="s">
        <v>113</v>
      </c>
      <c r="L229" s="12" t="s">
        <v>113</v>
      </c>
      <c r="M229" s="11" t="s">
        <v>42</v>
      </c>
      <c r="N229" s="8" t="s">
        <v>1108</v>
      </c>
      <c r="O229" s="8" t="s">
        <v>1121</v>
      </c>
      <c r="P229" s="16"/>
      <c r="Q229" s="17"/>
      <c r="R229" s="18"/>
      <c r="S229" s="18"/>
      <c r="T229" s="18"/>
      <c r="U229" s="18"/>
      <c r="V229" s="18"/>
      <c r="W229" s="18"/>
      <c r="X229" s="19"/>
      <c r="Y229" s="20" t="s">
        <v>45</v>
      </c>
      <c r="Z229" s="21" t="str">
        <f t="shared" si="1"/>
        <v>{"id":"M3-NyO-22d-I-5-BR","stimulus":"&lt;p&gt;Selecione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AA229" s="28" t="s">
        <v>1122</v>
      </c>
      <c r="AB229" s="22" t="str">
        <f t="shared" si="2"/>
        <v>M3-NyO-22d-I-5</v>
      </c>
      <c r="AC229" s="22" t="str">
        <f t="shared" si="3"/>
        <v>M3-NyO-22d-I-5-BR</v>
      </c>
      <c r="AD229" s="20" t="s">
        <v>47</v>
      </c>
      <c r="AE229" s="9"/>
      <c r="AF229" s="9" t="s">
        <v>48</v>
      </c>
      <c r="AG229" s="9" t="s">
        <v>49</v>
      </c>
    </row>
    <row r="230" ht="112.5" customHeight="1">
      <c r="A230" s="9" t="s">
        <v>1105</v>
      </c>
      <c r="B230" s="8" t="s">
        <v>1106</v>
      </c>
      <c r="C230" s="9" t="s">
        <v>50</v>
      </c>
      <c r="D230" s="10" t="s">
        <v>36</v>
      </c>
      <c r="E230" s="20"/>
      <c r="F230" s="13" t="s">
        <v>1123</v>
      </c>
      <c r="G230" s="13"/>
      <c r="H230" s="12"/>
      <c r="I230" s="11" t="s">
        <v>481</v>
      </c>
      <c r="J230" s="11" t="s">
        <v>92</v>
      </c>
      <c r="K230" s="12" t="s">
        <v>113</v>
      </c>
      <c r="L230" s="13" t="s">
        <v>1124</v>
      </c>
      <c r="M230" s="14" t="s">
        <v>42</v>
      </c>
      <c r="N230" s="8" t="s">
        <v>1108</v>
      </c>
      <c r="O230" s="8" t="s">
        <v>1125</v>
      </c>
      <c r="P230" s="18"/>
      <c r="Q230" s="22"/>
      <c r="R230" s="18"/>
      <c r="S230" s="18"/>
      <c r="T230" s="18"/>
      <c r="U230" s="18"/>
      <c r="V230" s="18"/>
      <c r="W230" s="18"/>
      <c r="X230" s="22"/>
      <c r="Y230" s="20" t="s">
        <v>45</v>
      </c>
      <c r="Z230" s="21" t="str">
        <f t="shared" si="1"/>
        <v>{
    "id": "M3-NyO-22d-E-1-BR",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v>
      </c>
      <c r="AA230" s="71" t="s">
        <v>1126</v>
      </c>
      <c r="AB230" s="22" t="str">
        <f t="shared" si="2"/>
        <v>M3-NyO-22d-E-1</v>
      </c>
      <c r="AC230" s="22" t="str">
        <f t="shared" si="3"/>
        <v>M3-NyO-22d-E-1-BR</v>
      </c>
      <c r="AD230" s="20" t="s">
        <v>47</v>
      </c>
      <c r="AE230" s="9"/>
      <c r="AF230" s="9" t="s">
        <v>48</v>
      </c>
      <c r="AG230" s="9" t="s">
        <v>49</v>
      </c>
    </row>
    <row r="231" ht="112.5" customHeight="1">
      <c r="A231" s="9" t="s">
        <v>1105</v>
      </c>
      <c r="B231" s="8" t="s">
        <v>1106</v>
      </c>
      <c r="C231" s="9" t="s">
        <v>50</v>
      </c>
      <c r="D231" s="10" t="s">
        <v>36</v>
      </c>
      <c r="E231" s="11"/>
      <c r="F231" s="13" t="s">
        <v>1127</v>
      </c>
      <c r="G231" s="13"/>
      <c r="H231" s="12"/>
      <c r="I231" s="11" t="s">
        <v>481</v>
      </c>
      <c r="J231" s="9" t="s">
        <v>156</v>
      </c>
      <c r="K231" s="12" t="s">
        <v>113</v>
      </c>
      <c r="L231" s="13" t="s">
        <v>1128</v>
      </c>
      <c r="M231" s="14" t="s">
        <v>42</v>
      </c>
      <c r="N231" s="8" t="s">
        <v>1108</v>
      </c>
      <c r="O231" s="8" t="s">
        <v>1112</v>
      </c>
      <c r="P231" s="16"/>
      <c r="Q231" s="17"/>
      <c r="R231" s="18"/>
      <c r="S231" s="18"/>
      <c r="T231" s="18"/>
      <c r="U231" s="18"/>
      <c r="V231" s="18"/>
      <c r="W231" s="18"/>
      <c r="X231" s="22"/>
      <c r="Y231" s="20" t="s">
        <v>45</v>
      </c>
      <c r="Z231" s="21" t="str">
        <f t="shared" si="1"/>
        <v>{
    "id": "M3-NyO-22d-E-2-BR",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v>
      </c>
      <c r="AA231" s="21" t="s">
        <v>1129</v>
      </c>
      <c r="AB231" s="22" t="str">
        <f t="shared" si="2"/>
        <v>M3-NyO-22d-E-2</v>
      </c>
      <c r="AC231" s="22" t="str">
        <f t="shared" si="3"/>
        <v>M3-NyO-22d-E-2-BR</v>
      </c>
      <c r="AD231" s="20" t="s">
        <v>47</v>
      </c>
      <c r="AE231" s="9"/>
      <c r="AF231" s="9" t="s">
        <v>48</v>
      </c>
      <c r="AG231" s="9" t="s">
        <v>49</v>
      </c>
    </row>
    <row r="232" ht="112.5" customHeight="1">
      <c r="A232" s="9" t="s">
        <v>1105</v>
      </c>
      <c r="B232" s="8" t="s">
        <v>1106</v>
      </c>
      <c r="C232" s="9" t="s">
        <v>50</v>
      </c>
      <c r="D232" s="10" t="s">
        <v>36</v>
      </c>
      <c r="E232" s="11"/>
      <c r="F232" s="13" t="s">
        <v>1130</v>
      </c>
      <c r="G232" s="13"/>
      <c r="H232" s="12"/>
      <c r="I232" s="11" t="s">
        <v>481</v>
      </c>
      <c r="J232" s="9" t="s">
        <v>156</v>
      </c>
      <c r="K232" s="12" t="s">
        <v>113</v>
      </c>
      <c r="L232" s="13" t="s">
        <v>1131</v>
      </c>
      <c r="M232" s="14" t="s">
        <v>42</v>
      </c>
      <c r="N232" s="8" t="s">
        <v>1108</v>
      </c>
      <c r="O232" s="8" t="s">
        <v>1115</v>
      </c>
      <c r="P232" s="16"/>
      <c r="Q232" s="17"/>
      <c r="R232" s="18"/>
      <c r="S232" s="18"/>
      <c r="T232" s="18"/>
      <c r="U232" s="18"/>
      <c r="V232" s="18"/>
      <c r="W232" s="18"/>
      <c r="X232" s="22"/>
      <c r="Y232" s="20" t="s">
        <v>45</v>
      </c>
      <c r="Z232" s="21" t="str">
        <f t="shared" si="1"/>
        <v>{
    "id": "M3-NyO-22d-E-3-BR",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v>
      </c>
      <c r="AA232" s="21" t="s">
        <v>1132</v>
      </c>
      <c r="AB232" s="22" t="str">
        <f t="shared" si="2"/>
        <v>M3-NyO-22d-E-3</v>
      </c>
      <c r="AC232" s="22" t="str">
        <f t="shared" si="3"/>
        <v>M3-NyO-22d-E-3-BR</v>
      </c>
      <c r="AD232" s="20" t="s">
        <v>47</v>
      </c>
      <c r="AE232" s="9"/>
      <c r="AF232" s="9" t="s">
        <v>48</v>
      </c>
      <c r="AG232" s="9" t="s">
        <v>49</v>
      </c>
    </row>
    <row r="233" ht="112.5" customHeight="1">
      <c r="A233" s="9" t="s">
        <v>1105</v>
      </c>
      <c r="B233" s="8" t="s">
        <v>1106</v>
      </c>
      <c r="C233" s="9" t="s">
        <v>50</v>
      </c>
      <c r="D233" s="10" t="s">
        <v>36</v>
      </c>
      <c r="E233" s="11"/>
      <c r="F233" s="13" t="s">
        <v>1133</v>
      </c>
      <c r="G233" s="13"/>
      <c r="H233" s="12"/>
      <c r="I233" s="11" t="s">
        <v>481</v>
      </c>
      <c r="J233" s="9" t="s">
        <v>156</v>
      </c>
      <c r="K233" s="12" t="s">
        <v>113</v>
      </c>
      <c r="L233" s="13" t="s">
        <v>1134</v>
      </c>
      <c r="M233" s="14" t="s">
        <v>42</v>
      </c>
      <c r="N233" s="8" t="s">
        <v>1108</v>
      </c>
      <c r="O233" s="8" t="s">
        <v>1118</v>
      </c>
      <c r="P233" s="16"/>
      <c r="Q233" s="17"/>
      <c r="R233" s="18"/>
      <c r="S233" s="18"/>
      <c r="T233" s="18"/>
      <c r="U233" s="18"/>
      <c r="V233" s="18"/>
      <c r="W233" s="18"/>
      <c r="X233" s="22"/>
      <c r="Y233" s="20" t="s">
        <v>45</v>
      </c>
      <c r="Z233" s="21" t="str">
        <f t="shared" si="1"/>
        <v>{
    "id": "M3-NyO-22d-E-4-BR",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v>
      </c>
      <c r="AA233" s="21" t="s">
        <v>1135</v>
      </c>
      <c r="AB233" s="22" t="str">
        <f t="shared" si="2"/>
        <v>M3-NyO-22d-E-4</v>
      </c>
      <c r="AC233" s="22" t="str">
        <f t="shared" si="3"/>
        <v>M3-NyO-22d-E-4-BR</v>
      </c>
      <c r="AD233" s="20" t="s">
        <v>47</v>
      </c>
      <c r="AE233" s="9"/>
      <c r="AF233" s="9" t="s">
        <v>48</v>
      </c>
      <c r="AG233" s="9" t="s">
        <v>49</v>
      </c>
    </row>
    <row r="234" ht="112.5" customHeight="1">
      <c r="A234" s="9" t="s">
        <v>1105</v>
      </c>
      <c r="B234" s="8" t="s">
        <v>1106</v>
      </c>
      <c r="C234" s="9" t="s">
        <v>50</v>
      </c>
      <c r="D234" s="10" t="s">
        <v>36</v>
      </c>
      <c r="E234" s="11"/>
      <c r="F234" s="13" t="s">
        <v>1136</v>
      </c>
      <c r="G234" s="13"/>
      <c r="H234" s="12"/>
      <c r="I234" s="11" t="s">
        <v>481</v>
      </c>
      <c r="J234" s="9" t="s">
        <v>156</v>
      </c>
      <c r="K234" s="12" t="s">
        <v>113</v>
      </c>
      <c r="L234" s="13" t="s">
        <v>1137</v>
      </c>
      <c r="M234" s="14" t="s">
        <v>42</v>
      </c>
      <c r="N234" s="8" t="s">
        <v>1108</v>
      </c>
      <c r="O234" s="8" t="s">
        <v>1121</v>
      </c>
      <c r="P234" s="16"/>
      <c r="Q234" s="17"/>
      <c r="R234" s="18"/>
      <c r="S234" s="18"/>
      <c r="T234" s="18"/>
      <c r="U234" s="18"/>
      <c r="V234" s="18"/>
      <c r="W234" s="18"/>
      <c r="X234" s="22"/>
      <c r="Y234" s="20" t="s">
        <v>45</v>
      </c>
      <c r="Z234" s="21" t="str">
        <f t="shared" si="1"/>
        <v>{
    "id": "M3-NyO-22d-E-5-BR",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v>
      </c>
      <c r="AA234" s="71" t="s">
        <v>1138</v>
      </c>
      <c r="AB234" s="22" t="str">
        <f t="shared" si="2"/>
        <v>M3-NyO-22d-E-5</v>
      </c>
      <c r="AC234" s="22" t="str">
        <f t="shared" si="3"/>
        <v>M3-NyO-22d-E-5-BR</v>
      </c>
      <c r="AD234" s="20" t="s">
        <v>47</v>
      </c>
      <c r="AE234" s="9"/>
      <c r="AF234" s="9" t="s">
        <v>48</v>
      </c>
      <c r="AG234" s="9" t="s">
        <v>49</v>
      </c>
    </row>
    <row r="235" ht="112.5" customHeight="1">
      <c r="A235" s="9" t="s">
        <v>1105</v>
      </c>
      <c r="B235" s="8" t="s">
        <v>1106</v>
      </c>
      <c r="C235" s="9" t="s">
        <v>68</v>
      </c>
      <c r="D235" s="10" t="s">
        <v>36</v>
      </c>
      <c r="E235" s="11"/>
      <c r="F235" s="13" t="s">
        <v>1139</v>
      </c>
      <c r="G235" s="13"/>
      <c r="H235" s="46"/>
      <c r="I235" s="14" t="s">
        <v>481</v>
      </c>
      <c r="J235" s="9" t="s">
        <v>156</v>
      </c>
      <c r="K235" s="12" t="s">
        <v>113</v>
      </c>
      <c r="L235" s="13" t="s">
        <v>1140</v>
      </c>
      <c r="M235" s="14" t="s">
        <v>42</v>
      </c>
      <c r="N235" s="8" t="s">
        <v>1108</v>
      </c>
      <c r="O235" s="8" t="s">
        <v>1141</v>
      </c>
      <c r="P235" s="16"/>
      <c r="Q235" s="17"/>
      <c r="R235" s="18"/>
      <c r="S235" s="18"/>
      <c r="T235" s="18"/>
      <c r="U235" s="27"/>
      <c r="V235" s="18"/>
      <c r="W235" s="18"/>
      <c r="X235" s="22"/>
      <c r="Y235" s="20" t="s">
        <v>45</v>
      </c>
      <c r="Z235" s="21" t="str">
        <f t="shared" si="1"/>
        <v>{"id":"M3-NyO-22d-A-1-BR","stimulus":"&lt;p&gt;A figura a seguir representa as porções que sobraram de uma lasanha. Expresse essa quantidade como uma fração.&lt;/p&gt;&lt;img src='https://blueberry-assets.oneclick.es/M3_NyO_22d_11.svg'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v>
      </c>
      <c r="AA235" s="71" t="s">
        <v>1142</v>
      </c>
      <c r="AB235" s="22" t="str">
        <f t="shared" si="2"/>
        <v>M3-NyO-22d-A-1</v>
      </c>
      <c r="AC235" s="22" t="str">
        <f t="shared" si="3"/>
        <v>M3-NyO-22d-A-1-BR</v>
      </c>
      <c r="AD235" s="20" t="s">
        <v>47</v>
      </c>
      <c r="AE235" s="9"/>
      <c r="AF235" s="9" t="s">
        <v>48</v>
      </c>
      <c r="AG235" s="9" t="s">
        <v>49</v>
      </c>
    </row>
    <row r="236" ht="112.5" customHeight="1">
      <c r="A236" s="9" t="s">
        <v>1105</v>
      </c>
      <c r="B236" s="8" t="s">
        <v>1106</v>
      </c>
      <c r="C236" s="9" t="s">
        <v>68</v>
      </c>
      <c r="D236" s="10" t="s">
        <v>36</v>
      </c>
      <c r="E236" s="11"/>
      <c r="F236" s="13" t="s">
        <v>1143</v>
      </c>
      <c r="G236" s="13"/>
      <c r="H236" s="12"/>
      <c r="I236" s="11" t="s">
        <v>481</v>
      </c>
      <c r="J236" s="11" t="s">
        <v>92</v>
      </c>
      <c r="K236" s="12" t="s">
        <v>113</v>
      </c>
      <c r="L236" s="13" t="s">
        <v>1144</v>
      </c>
      <c r="M236" s="14" t="s">
        <v>42</v>
      </c>
      <c r="N236" s="8" t="s">
        <v>1108</v>
      </c>
      <c r="O236" s="8" t="s">
        <v>1145</v>
      </c>
      <c r="P236" s="16"/>
      <c r="Q236" s="17"/>
      <c r="R236" s="18"/>
      <c r="S236" s="18"/>
      <c r="T236" s="18"/>
      <c r="U236" s="27"/>
      <c r="V236" s="18"/>
      <c r="W236" s="18"/>
      <c r="X236" s="22"/>
      <c r="Y236" s="20" t="s">
        <v>45</v>
      </c>
      <c r="Z236" s="21" t="str">
        <f t="shared" si="1"/>
        <v>{"id":"M3-NyO-22d-A-2-BR","stimulus":"&lt;p&gt;Jorge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v>
      </c>
      <c r="AA236" s="28" t="s">
        <v>1146</v>
      </c>
      <c r="AB236" s="22" t="str">
        <f t="shared" si="2"/>
        <v>M3-NyO-22d-A-2</v>
      </c>
      <c r="AC236" s="22" t="str">
        <f t="shared" si="3"/>
        <v>M3-NyO-22d-A-2-BR</v>
      </c>
      <c r="AD236" s="20" t="s">
        <v>47</v>
      </c>
      <c r="AE236" s="9"/>
      <c r="AF236" s="9" t="s">
        <v>48</v>
      </c>
      <c r="AG236" s="9" t="s">
        <v>49</v>
      </c>
    </row>
    <row r="237" ht="112.5" customHeight="1">
      <c r="A237" s="9" t="s">
        <v>1105</v>
      </c>
      <c r="B237" s="8" t="s">
        <v>1106</v>
      </c>
      <c r="C237" s="9" t="s">
        <v>68</v>
      </c>
      <c r="D237" s="10" t="s">
        <v>36</v>
      </c>
      <c r="E237" s="11"/>
      <c r="F237" s="13" t="s">
        <v>1147</v>
      </c>
      <c r="G237" s="13"/>
      <c r="H237" s="12"/>
      <c r="I237" s="11" t="s">
        <v>481</v>
      </c>
      <c r="J237" s="11" t="s">
        <v>92</v>
      </c>
      <c r="K237" s="12" t="s">
        <v>113</v>
      </c>
      <c r="L237" s="13" t="s">
        <v>1148</v>
      </c>
      <c r="M237" s="14" t="s">
        <v>42</v>
      </c>
      <c r="N237" s="8" t="s">
        <v>1108</v>
      </c>
      <c r="O237" s="8" t="s">
        <v>1149</v>
      </c>
      <c r="P237" s="16"/>
      <c r="Q237" s="17"/>
      <c r="R237" s="18"/>
      <c r="S237" s="18"/>
      <c r="T237" s="18"/>
      <c r="U237" s="27"/>
      <c r="V237" s="18"/>
      <c r="W237" s="18"/>
      <c r="X237" s="22"/>
      <c r="Y237" s="20" t="s">
        <v>45</v>
      </c>
      <c r="Z237" s="21" t="str">
        <f t="shared" si="1"/>
        <v>{"id":"M3-NyO-22d-A-3-BR","stimulus":"&lt;p&gt;A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v>
      </c>
      <c r="AA237" s="28" t="s">
        <v>1150</v>
      </c>
      <c r="AB237" s="22" t="str">
        <f t="shared" si="2"/>
        <v>M3-NyO-22d-A-3</v>
      </c>
      <c r="AC237" s="22" t="str">
        <f t="shared" si="3"/>
        <v>M3-NyO-22d-A-3-BR</v>
      </c>
      <c r="AD237" s="20" t="s">
        <v>47</v>
      </c>
      <c r="AE237" s="9"/>
      <c r="AF237" s="9" t="s">
        <v>48</v>
      </c>
      <c r="AG237" s="9" t="s">
        <v>49</v>
      </c>
    </row>
    <row r="238" ht="112.5" customHeight="1">
      <c r="A238" s="9" t="s">
        <v>1105</v>
      </c>
      <c r="B238" s="8" t="s">
        <v>1106</v>
      </c>
      <c r="C238" s="9" t="s">
        <v>68</v>
      </c>
      <c r="D238" s="10" t="s">
        <v>36</v>
      </c>
      <c r="E238" s="11"/>
      <c r="F238" s="45" t="s">
        <v>1151</v>
      </c>
      <c r="G238" s="45"/>
      <c r="H238" s="12"/>
      <c r="I238" s="11" t="s">
        <v>481</v>
      </c>
      <c r="J238" s="11" t="s">
        <v>92</v>
      </c>
      <c r="K238" s="12" t="s">
        <v>113</v>
      </c>
      <c r="L238" s="13" t="s">
        <v>1152</v>
      </c>
      <c r="M238" s="14" t="s">
        <v>42</v>
      </c>
      <c r="N238" s="8" t="s">
        <v>1108</v>
      </c>
      <c r="O238" s="8" t="s">
        <v>1153</v>
      </c>
      <c r="P238" s="16"/>
      <c r="Q238" s="17"/>
      <c r="R238" s="18"/>
      <c r="S238" s="18"/>
      <c r="T238" s="18"/>
      <c r="U238" s="27"/>
      <c r="V238" s="18"/>
      <c r="W238" s="18"/>
      <c r="X238" s="22"/>
      <c r="Y238" s="20" t="s">
        <v>45</v>
      </c>
      <c r="Z238" s="21" t="str">
        <f t="shared" si="1"/>
        <v>{"id":"M3-NyO-22d-A-4-BR","stimulus":"&lt;p&gt;A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v>
      </c>
      <c r="AA238" s="28" t="s">
        <v>1154</v>
      </c>
      <c r="AB238" s="22" t="str">
        <f t="shared" si="2"/>
        <v>M3-NyO-22d-A-4</v>
      </c>
      <c r="AC238" s="22" t="str">
        <f t="shared" si="3"/>
        <v>M3-NyO-22d-A-4-BR</v>
      </c>
      <c r="AD238" s="20" t="s">
        <v>47</v>
      </c>
      <c r="AE238" s="9"/>
      <c r="AF238" s="9" t="s">
        <v>48</v>
      </c>
      <c r="AG238" s="9" t="s">
        <v>49</v>
      </c>
    </row>
    <row r="239" ht="112.5" customHeight="1">
      <c r="A239" s="9" t="s">
        <v>1105</v>
      </c>
      <c r="B239" s="8" t="s">
        <v>1106</v>
      </c>
      <c r="C239" s="9" t="s">
        <v>68</v>
      </c>
      <c r="D239" s="10" t="s">
        <v>36</v>
      </c>
      <c r="E239" s="11"/>
      <c r="F239" s="13" t="s">
        <v>1155</v>
      </c>
      <c r="G239" s="13"/>
      <c r="H239" s="12"/>
      <c r="I239" s="22" t="s">
        <v>481</v>
      </c>
      <c r="J239" s="11" t="s">
        <v>92</v>
      </c>
      <c r="K239" s="12" t="s">
        <v>113</v>
      </c>
      <c r="L239" s="13" t="s">
        <v>1128</v>
      </c>
      <c r="M239" s="14" t="s">
        <v>42</v>
      </c>
      <c r="N239" s="8" t="s">
        <v>1108</v>
      </c>
      <c r="O239" s="8" t="s">
        <v>1156</v>
      </c>
      <c r="P239" s="16"/>
      <c r="Q239" s="17"/>
      <c r="R239" s="18"/>
      <c r="S239" s="18"/>
      <c r="T239" s="18"/>
      <c r="U239" s="18"/>
      <c r="V239" s="18"/>
      <c r="W239" s="18"/>
      <c r="X239" s="22"/>
      <c r="Y239" s="20" t="s">
        <v>45</v>
      </c>
      <c r="Z239" s="21" t="str">
        <f t="shared" si="1"/>
        <v>{"id":"M3-NyO-22d-A-5-BR","stimulus":"&lt;p&gt;A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v>
      </c>
      <c r="AA239" s="28" t="s">
        <v>1157</v>
      </c>
      <c r="AB239" s="22" t="str">
        <f t="shared" si="2"/>
        <v>M3-NyO-22d-A-5</v>
      </c>
      <c r="AC239" s="22" t="str">
        <f t="shared" si="3"/>
        <v>M3-NyO-22d-A-5-BR</v>
      </c>
      <c r="AD239" s="20" t="s">
        <v>47</v>
      </c>
      <c r="AE239" s="9"/>
      <c r="AF239" s="9" t="s">
        <v>48</v>
      </c>
      <c r="AG239" s="9" t="s">
        <v>49</v>
      </c>
    </row>
    <row r="240" ht="112.5" customHeight="1">
      <c r="A240" s="9" t="s">
        <v>1158</v>
      </c>
      <c r="B240" s="8" t="s">
        <v>1159</v>
      </c>
      <c r="C240" s="9" t="s">
        <v>35</v>
      </c>
      <c r="D240" s="10" t="s">
        <v>36</v>
      </c>
      <c r="E240" s="11"/>
      <c r="F240" s="13" t="s">
        <v>1160</v>
      </c>
      <c r="G240" s="13"/>
      <c r="H240" s="12"/>
      <c r="I240" s="11" t="s">
        <v>38</v>
      </c>
      <c r="J240" s="11" t="s">
        <v>278</v>
      </c>
      <c r="K240" s="12" t="s">
        <v>1161</v>
      </c>
      <c r="L240" s="12" t="s">
        <v>1162</v>
      </c>
      <c r="M240" s="14" t="s">
        <v>42</v>
      </c>
      <c r="N240" s="46" t="s">
        <v>1163</v>
      </c>
      <c r="O240" s="46" t="s">
        <v>1164</v>
      </c>
      <c r="P240" s="18"/>
      <c r="Q240" s="22"/>
      <c r="R240" s="18"/>
      <c r="S240" s="18"/>
      <c r="T240" s="18"/>
      <c r="U240" s="18"/>
      <c r="V240" s="18"/>
      <c r="W240" s="18"/>
      <c r="X240" s="22"/>
      <c r="Y240" s="20" t="s">
        <v>45</v>
      </c>
      <c r="Z240" s="21" t="str">
        <f t="shared" si="1"/>
        <v>{"id":"M3-NyO-22e-I-1-BR","stimulus":"&lt;p&gt;A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v>
      </c>
      <c r="AA240" s="21" t="s">
        <v>1165</v>
      </c>
      <c r="AB240" s="22" t="str">
        <f t="shared" si="2"/>
        <v>M3-NyO-22e-I-1</v>
      </c>
      <c r="AC240" s="22" t="str">
        <f t="shared" si="3"/>
        <v>M3-NyO-22e-I-1-BR</v>
      </c>
      <c r="AD240" s="20" t="s">
        <v>47</v>
      </c>
      <c r="AE240" s="24"/>
      <c r="AF240" s="9" t="s">
        <v>48</v>
      </c>
      <c r="AG240" s="9" t="s">
        <v>49</v>
      </c>
    </row>
    <row r="241" ht="112.5" customHeight="1">
      <c r="A241" s="9" t="s">
        <v>1158</v>
      </c>
      <c r="B241" s="8" t="s">
        <v>1159</v>
      </c>
      <c r="C241" s="9" t="s">
        <v>50</v>
      </c>
      <c r="D241" s="10" t="s">
        <v>36</v>
      </c>
      <c r="E241" s="11"/>
      <c r="F241" s="13" t="s">
        <v>1166</v>
      </c>
      <c r="G241" s="13"/>
      <c r="H241" s="12"/>
      <c r="I241" s="11"/>
      <c r="J241" s="11" t="s">
        <v>92</v>
      </c>
      <c r="K241" s="12" t="s">
        <v>1161</v>
      </c>
      <c r="L241" s="12" t="s">
        <v>1167</v>
      </c>
      <c r="M241" s="14" t="s">
        <v>42</v>
      </c>
      <c r="N241" s="46" t="s">
        <v>1163</v>
      </c>
      <c r="O241" s="46" t="s">
        <v>1164</v>
      </c>
      <c r="P241" s="18"/>
      <c r="Q241" s="22"/>
      <c r="R241" s="18"/>
      <c r="S241" s="18"/>
      <c r="T241" s="18"/>
      <c r="U241" s="18"/>
      <c r="V241" s="18"/>
      <c r="W241" s="18"/>
      <c r="X241" s="22"/>
      <c r="Y241" s="20" t="s">
        <v>45</v>
      </c>
      <c r="Z241" s="21" t="str">
        <f t="shared" si="1"/>
        <v>{"id":"M3-NyO-22e-E-1-BR","stimulus":"&lt;p&gt;Escreva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AA241" s="21" t="s">
        <v>1168</v>
      </c>
      <c r="AB241" s="22" t="str">
        <f t="shared" si="2"/>
        <v>M3-NyO-22e-E-1</v>
      </c>
      <c r="AC241" s="22" t="str">
        <f t="shared" si="3"/>
        <v>M3-NyO-22e-E-1-BR</v>
      </c>
      <c r="AD241" s="20" t="s">
        <v>47</v>
      </c>
      <c r="AE241" s="24"/>
      <c r="AF241" s="9" t="s">
        <v>48</v>
      </c>
      <c r="AG241" s="9" t="s">
        <v>49</v>
      </c>
    </row>
    <row r="242" ht="112.5" customHeight="1">
      <c r="A242" s="9" t="s">
        <v>1169</v>
      </c>
      <c r="B242" s="69" t="s">
        <v>1170</v>
      </c>
      <c r="C242" s="9" t="s">
        <v>35</v>
      </c>
      <c r="D242" s="10" t="s">
        <v>36</v>
      </c>
      <c r="E242" s="11"/>
      <c r="F242" s="13" t="s">
        <v>1171</v>
      </c>
      <c r="G242" s="13"/>
      <c r="H242" s="12" t="s">
        <v>1172</v>
      </c>
      <c r="I242" s="22" t="s">
        <v>38</v>
      </c>
      <c r="J242" s="11" t="s">
        <v>278</v>
      </c>
      <c r="K242" s="13" t="s">
        <v>1173</v>
      </c>
      <c r="L242" s="13" t="s">
        <v>1174</v>
      </c>
      <c r="M242" s="14" t="s">
        <v>42</v>
      </c>
      <c r="N242" s="32" t="s">
        <v>1175</v>
      </c>
      <c r="O242" s="8" t="s">
        <v>1176</v>
      </c>
      <c r="P242" s="18"/>
      <c r="Q242" s="22"/>
      <c r="R242" s="18"/>
      <c r="S242" s="18"/>
      <c r="T242" s="18"/>
      <c r="U242" s="18"/>
      <c r="V242" s="18"/>
      <c r="W242" s="18"/>
      <c r="X242" s="22"/>
      <c r="Y242" s="20" t="s">
        <v>45</v>
      </c>
      <c r="Z242" s="21" t="str">
        <f t="shared" si="1"/>
        <v>{"id":"M3-NyO-23a-I-1-BR","stimulus":"&lt;p&gt;Selecione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v>
      </c>
      <c r="AA242" s="21" t="s">
        <v>1177</v>
      </c>
      <c r="AB242" s="22" t="str">
        <f t="shared" si="2"/>
        <v>M3-NyO-23a-I-1</v>
      </c>
      <c r="AC242" s="22" t="str">
        <f t="shared" si="3"/>
        <v>M3-NyO-23a-I-1-BR</v>
      </c>
      <c r="AD242" s="20" t="s">
        <v>47</v>
      </c>
      <c r="AE242" s="9"/>
      <c r="AF242" s="9" t="s">
        <v>48</v>
      </c>
      <c r="AG242" s="9" t="s">
        <v>49</v>
      </c>
    </row>
    <row r="243" ht="112.5" customHeight="1">
      <c r="A243" s="9" t="s">
        <v>1169</v>
      </c>
      <c r="B243" s="69" t="s">
        <v>1170</v>
      </c>
      <c r="C243" s="9" t="s">
        <v>50</v>
      </c>
      <c r="D243" s="10" t="s">
        <v>36</v>
      </c>
      <c r="E243" s="11"/>
      <c r="F243" s="13" t="s">
        <v>1178</v>
      </c>
      <c r="G243" s="13"/>
      <c r="H243" s="12" t="s">
        <v>1179</v>
      </c>
      <c r="I243" s="22" t="s">
        <v>38</v>
      </c>
      <c r="J243" s="11" t="s">
        <v>1180</v>
      </c>
      <c r="K243" s="13" t="s">
        <v>1181</v>
      </c>
      <c r="L243" s="13" t="s">
        <v>1182</v>
      </c>
      <c r="M243" s="14" t="s">
        <v>42</v>
      </c>
      <c r="N243" s="32" t="s">
        <v>1175</v>
      </c>
      <c r="O243" s="15" t="s">
        <v>1183</v>
      </c>
      <c r="P243" s="15" t="s">
        <v>1184</v>
      </c>
      <c r="Q243" s="22"/>
      <c r="R243" s="18"/>
      <c r="S243" s="18"/>
      <c r="T243" s="18"/>
      <c r="U243" s="18"/>
      <c r="V243" s="18"/>
      <c r="W243" s="18"/>
      <c r="X243" s="22"/>
      <c r="Y243" s="20" t="s">
        <v>45</v>
      </c>
      <c r="Z243" s="21" t="str">
        <f t="shared" si="1"/>
        <v>{"id":"M3-NyO-23a-E-1-BR","stimulus":"&lt;p&gt;Arraste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3" s="28" t="s">
        <v>1185</v>
      </c>
      <c r="AB243" s="22" t="str">
        <f t="shared" si="2"/>
        <v>M3-NyO-23a-E-1</v>
      </c>
      <c r="AC243" s="22" t="str">
        <f t="shared" si="3"/>
        <v>M3-NyO-23a-E-1-BR</v>
      </c>
      <c r="AD243" s="20" t="s">
        <v>47</v>
      </c>
      <c r="AE243" s="9"/>
      <c r="AF243" s="9" t="s">
        <v>48</v>
      </c>
      <c r="AG243" s="9" t="s">
        <v>49</v>
      </c>
    </row>
    <row r="244" ht="112.5" customHeight="1">
      <c r="A244" s="9" t="s">
        <v>1169</v>
      </c>
      <c r="B244" s="25" t="s">
        <v>1170</v>
      </c>
      <c r="C244" s="24" t="s">
        <v>50</v>
      </c>
      <c r="D244" s="10" t="s">
        <v>36</v>
      </c>
      <c r="E244" s="11"/>
      <c r="F244" s="13" t="s">
        <v>1186</v>
      </c>
      <c r="G244" s="13"/>
      <c r="H244" s="12" t="s">
        <v>1187</v>
      </c>
      <c r="I244" s="22" t="s">
        <v>38</v>
      </c>
      <c r="J244" s="11" t="s">
        <v>1180</v>
      </c>
      <c r="K244" s="13" t="s">
        <v>1181</v>
      </c>
      <c r="L244" s="13" t="s">
        <v>1188</v>
      </c>
      <c r="M244" s="14" t="s">
        <v>42</v>
      </c>
      <c r="N244" s="32" t="s">
        <v>1175</v>
      </c>
      <c r="O244" s="15" t="s">
        <v>1189</v>
      </c>
      <c r="P244" s="15" t="s">
        <v>1184</v>
      </c>
      <c r="Q244" s="22"/>
      <c r="R244" s="18"/>
      <c r="S244" s="18"/>
      <c r="T244" s="18"/>
      <c r="U244" s="18"/>
      <c r="V244" s="18"/>
      <c r="W244" s="18"/>
      <c r="X244" s="22"/>
      <c r="Y244" s="20" t="s">
        <v>45</v>
      </c>
      <c r="Z244" s="21" t="str">
        <f t="shared" si="1"/>
        <v>{"id":"M3-NyO-23a-E-2-BR","stimulus":"&lt;p&gt;Arraste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AA244" s="28" t="s">
        <v>1190</v>
      </c>
      <c r="AB244" s="22" t="str">
        <f t="shared" si="2"/>
        <v>M3-NyO-23a-E-2</v>
      </c>
      <c r="AC244" s="22" t="str">
        <f t="shared" si="3"/>
        <v>M3-NyO-23a-E-2-BR</v>
      </c>
      <c r="AD244" s="20" t="s">
        <v>47</v>
      </c>
      <c r="AE244" s="9"/>
      <c r="AF244" s="9" t="s">
        <v>48</v>
      </c>
      <c r="AG244" s="9" t="s">
        <v>49</v>
      </c>
    </row>
    <row r="245" ht="112.5" customHeight="1">
      <c r="A245" s="9" t="s">
        <v>1169</v>
      </c>
      <c r="B245" s="69" t="s">
        <v>1170</v>
      </c>
      <c r="C245" s="9" t="s">
        <v>68</v>
      </c>
      <c r="D245" s="10" t="s">
        <v>36</v>
      </c>
      <c r="E245" s="11"/>
      <c r="F245" s="13" t="s">
        <v>1191</v>
      </c>
      <c r="G245" s="13"/>
      <c r="H245" s="12" t="s">
        <v>1192</v>
      </c>
      <c r="I245" s="22" t="s">
        <v>38</v>
      </c>
      <c r="J245" s="11" t="s">
        <v>1180</v>
      </c>
      <c r="K245" s="13" t="s">
        <v>1193</v>
      </c>
      <c r="L245" s="13" t="s">
        <v>1194</v>
      </c>
      <c r="M245" s="14" t="s">
        <v>42</v>
      </c>
      <c r="N245" s="32" t="s">
        <v>1175</v>
      </c>
      <c r="O245" s="15" t="s">
        <v>1183</v>
      </c>
      <c r="P245" s="15" t="s">
        <v>1195</v>
      </c>
      <c r="Q245" s="22"/>
      <c r="R245" s="18"/>
      <c r="S245" s="18"/>
      <c r="T245" s="18"/>
      <c r="U245" s="18"/>
      <c r="V245" s="18"/>
      <c r="W245" s="18"/>
      <c r="X245" s="22"/>
      <c r="Y245" s="20" t="s">
        <v>45</v>
      </c>
      <c r="Z245" s="21" t="str">
        <f t="shared" si="1"/>
        <v>{"id":"M3-NyO-23a-A-1-BR","stimulus":"&lt;p&gt;Em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5" s="28" t="s">
        <v>1196</v>
      </c>
      <c r="AB245" s="22" t="str">
        <f t="shared" si="2"/>
        <v>M3-NyO-23a-A-1</v>
      </c>
      <c r="AC245" s="22" t="str">
        <f t="shared" si="3"/>
        <v>M3-NyO-23a-A-1-BR</v>
      </c>
      <c r="AD245" s="20" t="s">
        <v>47</v>
      </c>
      <c r="AE245" s="9"/>
      <c r="AF245" s="9" t="s">
        <v>48</v>
      </c>
      <c r="AG245" s="9" t="s">
        <v>49</v>
      </c>
    </row>
    <row r="246" ht="112.5" customHeight="1">
      <c r="A246" s="9" t="s">
        <v>1169</v>
      </c>
      <c r="B246" s="69" t="s">
        <v>1170</v>
      </c>
      <c r="C246" s="9" t="s">
        <v>68</v>
      </c>
      <c r="D246" s="10" t="s">
        <v>36</v>
      </c>
      <c r="E246" s="11"/>
      <c r="F246" s="13" t="s">
        <v>1197</v>
      </c>
      <c r="G246" s="13"/>
      <c r="H246" s="12" t="s">
        <v>1198</v>
      </c>
      <c r="I246" s="22" t="s">
        <v>38</v>
      </c>
      <c r="J246" s="11" t="s">
        <v>1180</v>
      </c>
      <c r="K246" s="13" t="s">
        <v>1193</v>
      </c>
      <c r="L246" s="13" t="s">
        <v>1199</v>
      </c>
      <c r="M246" s="14" t="s">
        <v>42</v>
      </c>
      <c r="N246" s="32" t="s">
        <v>1175</v>
      </c>
      <c r="O246" s="15" t="s">
        <v>1200</v>
      </c>
      <c r="P246" s="15" t="s">
        <v>1195</v>
      </c>
      <c r="Q246" s="22"/>
      <c r="R246" s="18"/>
      <c r="S246" s="18"/>
      <c r="T246" s="18"/>
      <c r="U246" s="18"/>
      <c r="V246" s="18"/>
      <c r="W246" s="18"/>
      <c r="X246" s="22"/>
      <c r="Y246" s="20" t="s">
        <v>45</v>
      </c>
      <c r="Z246" s="21" t="str">
        <f t="shared" si="1"/>
        <v>{"id":"M3-NyO-23a-A-2-BR","stimulus":"&lt;p&gt;Na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AA246" s="28" t="s">
        <v>1201</v>
      </c>
      <c r="AB246" s="22" t="str">
        <f t="shared" si="2"/>
        <v>M3-NyO-23a-A-2</v>
      </c>
      <c r="AC246" s="22" t="str">
        <f t="shared" si="3"/>
        <v>M3-NyO-23a-A-2-BR</v>
      </c>
      <c r="AD246" s="20" t="s">
        <v>47</v>
      </c>
      <c r="AE246" s="9"/>
      <c r="AF246" s="9" t="s">
        <v>48</v>
      </c>
      <c r="AG246" s="9" t="s">
        <v>49</v>
      </c>
    </row>
    <row r="247" ht="112.5" customHeight="1">
      <c r="A247" s="9" t="s">
        <v>1169</v>
      </c>
      <c r="B247" s="69" t="s">
        <v>1170</v>
      </c>
      <c r="C247" s="9" t="s">
        <v>68</v>
      </c>
      <c r="D247" s="10" t="s">
        <v>36</v>
      </c>
      <c r="E247" s="11"/>
      <c r="F247" s="13" t="s">
        <v>1202</v>
      </c>
      <c r="G247" s="13"/>
      <c r="H247" s="12" t="s">
        <v>1203</v>
      </c>
      <c r="I247" s="22" t="s">
        <v>38</v>
      </c>
      <c r="J247" s="11" t="s">
        <v>1180</v>
      </c>
      <c r="K247" s="13" t="s">
        <v>1193</v>
      </c>
      <c r="L247" s="13" t="s">
        <v>1204</v>
      </c>
      <c r="M247" s="14" t="s">
        <v>42</v>
      </c>
      <c r="N247" s="32" t="s">
        <v>1175</v>
      </c>
      <c r="O247" s="15" t="s">
        <v>1205</v>
      </c>
      <c r="P247" s="15" t="s">
        <v>1195</v>
      </c>
      <c r="Q247" s="22"/>
      <c r="R247" s="18"/>
      <c r="S247" s="18"/>
      <c r="T247" s="18"/>
      <c r="U247" s="18"/>
      <c r="V247" s="18"/>
      <c r="W247" s="18"/>
      <c r="X247" s="22"/>
      <c r="Y247" s="20" t="s">
        <v>45</v>
      </c>
      <c r="Z247" s="21" t="str">
        <f t="shared" si="1"/>
        <v>{"id":"M3-NyO-23a-A-3-BR","stimulus":"&lt;p&gt;No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7" s="28" t="s">
        <v>1206</v>
      </c>
      <c r="AB247" s="22" t="str">
        <f t="shared" si="2"/>
        <v>M3-NyO-23a-A-3</v>
      </c>
      <c r="AC247" s="22" t="str">
        <f t="shared" si="3"/>
        <v>M3-NyO-23a-A-3-BR</v>
      </c>
      <c r="AD247" s="20" t="s">
        <v>47</v>
      </c>
      <c r="AE247" s="9"/>
      <c r="AF247" s="9" t="s">
        <v>48</v>
      </c>
      <c r="AG247" s="9" t="s">
        <v>49</v>
      </c>
    </row>
    <row r="248" ht="112.5" customHeight="1">
      <c r="A248" s="9" t="s">
        <v>1169</v>
      </c>
      <c r="B248" s="69" t="s">
        <v>1170</v>
      </c>
      <c r="C248" s="9" t="s">
        <v>68</v>
      </c>
      <c r="D248" s="10" t="s">
        <v>36</v>
      </c>
      <c r="E248" s="11"/>
      <c r="F248" s="45" t="s">
        <v>1207</v>
      </c>
      <c r="G248" s="45"/>
      <c r="H248" s="46"/>
      <c r="I248" s="14" t="s">
        <v>38</v>
      </c>
      <c r="J248" s="14" t="s">
        <v>1180</v>
      </c>
      <c r="K248" s="13" t="s">
        <v>1193</v>
      </c>
      <c r="L248" s="45" t="s">
        <v>1208</v>
      </c>
      <c r="M248" s="14" t="s">
        <v>42</v>
      </c>
      <c r="N248" s="32" t="s">
        <v>1175</v>
      </c>
      <c r="O248" s="15" t="s">
        <v>1209</v>
      </c>
      <c r="P248" s="15" t="s">
        <v>1195</v>
      </c>
      <c r="Q248" s="17"/>
      <c r="R248" s="18"/>
      <c r="S248" s="18"/>
      <c r="T248" s="18"/>
      <c r="U248" s="18"/>
      <c r="V248" s="18"/>
      <c r="W248" s="18"/>
      <c r="X248" s="19"/>
      <c r="Y248" s="20" t="s">
        <v>45</v>
      </c>
      <c r="Z248" s="21" t="str">
        <f t="shared" si="1"/>
        <v>{"id":"M3-NyO-23a-A-4-BR","stimulus":"&lt;p&gt;Em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8" s="28" t="s">
        <v>1210</v>
      </c>
      <c r="AB248" s="22" t="str">
        <f t="shared" si="2"/>
        <v>M3-NyO-23a-A-4</v>
      </c>
      <c r="AC248" s="22" t="str">
        <f t="shared" si="3"/>
        <v>M3-NyO-23a-A-4-BR</v>
      </c>
      <c r="AD248" s="20" t="s">
        <v>47</v>
      </c>
      <c r="AE248" s="9"/>
      <c r="AF248" s="9" t="s">
        <v>48</v>
      </c>
      <c r="AG248" s="9" t="s">
        <v>49</v>
      </c>
    </row>
    <row r="249" ht="112.5" customHeight="1">
      <c r="A249" s="9" t="s">
        <v>1169</v>
      </c>
      <c r="B249" s="69" t="s">
        <v>1170</v>
      </c>
      <c r="C249" s="9" t="s">
        <v>68</v>
      </c>
      <c r="D249" s="10" t="s">
        <v>36</v>
      </c>
      <c r="E249" s="11"/>
      <c r="F249" s="45" t="s">
        <v>1211</v>
      </c>
      <c r="G249" s="45"/>
      <c r="H249" s="46"/>
      <c r="I249" s="17" t="s">
        <v>38</v>
      </c>
      <c r="J249" s="17" t="s">
        <v>1180</v>
      </c>
      <c r="K249" s="13" t="s">
        <v>1193</v>
      </c>
      <c r="L249" s="45" t="s">
        <v>1208</v>
      </c>
      <c r="M249" s="14" t="s">
        <v>42</v>
      </c>
      <c r="N249" s="32" t="s">
        <v>1175</v>
      </c>
      <c r="O249" s="15" t="s">
        <v>1183</v>
      </c>
      <c r="P249" s="15" t="s">
        <v>1195</v>
      </c>
      <c r="Q249" s="17"/>
      <c r="R249" s="18"/>
      <c r="S249" s="18"/>
      <c r="T249" s="18"/>
      <c r="U249" s="18"/>
      <c r="V249" s="18"/>
      <c r="W249" s="18"/>
      <c r="X249" s="22"/>
      <c r="Y249" s="20" t="s">
        <v>45</v>
      </c>
      <c r="Z249" s="21" t="str">
        <f t="shared" si="1"/>
        <v>{"id":"M3-NyO-23a-A-5-BR","stimulus":"&lt;p&gt;Em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9" s="28" t="s">
        <v>1212</v>
      </c>
      <c r="AB249" s="22" t="str">
        <f t="shared" si="2"/>
        <v>M3-NyO-23a-A-5</v>
      </c>
      <c r="AC249" s="22" t="str">
        <f t="shared" si="3"/>
        <v>M3-NyO-23a-A-5-BR</v>
      </c>
      <c r="AD249" s="20" t="s">
        <v>47</v>
      </c>
      <c r="AE249" s="9"/>
      <c r="AF249" s="9" t="s">
        <v>48</v>
      </c>
      <c r="AG249" s="9" t="s">
        <v>49</v>
      </c>
    </row>
    <row r="250" ht="112.5" customHeight="1">
      <c r="A250" s="9" t="s">
        <v>1213</v>
      </c>
      <c r="B250" s="69" t="s">
        <v>1214</v>
      </c>
      <c r="C250" s="9" t="s">
        <v>35</v>
      </c>
      <c r="D250" s="10" t="s">
        <v>36</v>
      </c>
      <c r="E250" s="11"/>
      <c r="F250" s="13" t="s">
        <v>1215</v>
      </c>
      <c r="G250" s="13"/>
      <c r="H250" s="12"/>
      <c r="I250" s="22" t="s">
        <v>38</v>
      </c>
      <c r="J250" s="22" t="s">
        <v>278</v>
      </c>
      <c r="K250" s="46" t="s">
        <v>1216</v>
      </c>
      <c r="L250" s="12" t="s">
        <v>113</v>
      </c>
      <c r="M250" s="11" t="s">
        <v>42</v>
      </c>
      <c r="N250" s="13" t="s">
        <v>1217</v>
      </c>
      <c r="O250" s="13" t="s">
        <v>1218</v>
      </c>
      <c r="P250" s="8"/>
      <c r="Q250" s="22"/>
      <c r="R250" s="18"/>
      <c r="S250" s="18"/>
      <c r="T250" s="18"/>
      <c r="U250" s="18"/>
      <c r="V250" s="18"/>
      <c r="W250" s="18"/>
      <c r="X250" s="19"/>
      <c r="Y250" s="20" t="s">
        <v>45</v>
      </c>
      <c r="Z250" s="21" t="str">
        <f t="shared" si="1"/>
        <v>{"id":"M3-NyO-23b-I-1-BR","stimulus":"&lt;p&gt;Selecione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v>
      </c>
      <c r="AA250" s="21" t="s">
        <v>1219</v>
      </c>
      <c r="AB250" s="22" t="str">
        <f t="shared" si="2"/>
        <v>M3-NyO-23b-I-1</v>
      </c>
      <c r="AC250" s="22" t="str">
        <f t="shared" si="3"/>
        <v>M3-NyO-23b-I-1-BR</v>
      </c>
      <c r="AD250" s="20" t="s">
        <v>47</v>
      </c>
      <c r="AE250" s="24"/>
      <c r="AF250" s="9" t="s">
        <v>48</v>
      </c>
      <c r="AG250" s="9" t="s">
        <v>49</v>
      </c>
    </row>
    <row r="251" ht="112.5" customHeight="1">
      <c r="A251" s="9" t="s">
        <v>1213</v>
      </c>
      <c r="B251" s="69" t="s">
        <v>1214</v>
      </c>
      <c r="C251" s="9" t="s">
        <v>50</v>
      </c>
      <c r="D251" s="10" t="s">
        <v>36</v>
      </c>
      <c r="E251" s="11"/>
      <c r="F251" s="12" t="s">
        <v>1220</v>
      </c>
      <c r="G251" s="12"/>
      <c r="H251" s="12"/>
      <c r="I251" s="22" t="s">
        <v>38</v>
      </c>
      <c r="J251" s="22" t="s">
        <v>1180</v>
      </c>
      <c r="K251" s="13" t="s">
        <v>1221</v>
      </c>
      <c r="L251" s="13" t="s">
        <v>1222</v>
      </c>
      <c r="M251" s="14" t="s">
        <v>42</v>
      </c>
      <c r="N251" s="13" t="s">
        <v>1217</v>
      </c>
      <c r="O251" s="8" t="s">
        <v>1223</v>
      </c>
      <c r="P251" s="8"/>
      <c r="Q251" s="22"/>
      <c r="R251" s="18"/>
      <c r="S251" s="18"/>
      <c r="T251" s="18"/>
      <c r="U251" s="18"/>
      <c r="V251" s="18"/>
      <c r="W251" s="18"/>
      <c r="X251" s="19"/>
      <c r="Y251" s="20" t="s">
        <v>45</v>
      </c>
      <c r="Z251" s="21" t="str">
        <f t="shared" si="1"/>
        <v>{"id":"M3-NyO-23b-E-1-BR","stimulus":"&lt;p&gt;Arraste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1" s="28" t="s">
        <v>1224</v>
      </c>
      <c r="AB251" s="22" t="str">
        <f t="shared" si="2"/>
        <v>M3-NyO-23b-E-1</v>
      </c>
      <c r="AC251" s="22" t="str">
        <f t="shared" si="3"/>
        <v>M3-NyO-23b-E-1-BR</v>
      </c>
      <c r="AD251" s="20" t="s">
        <v>47</v>
      </c>
      <c r="AE251" s="9"/>
      <c r="AF251" s="9" t="s">
        <v>48</v>
      </c>
      <c r="AG251" s="9" t="s">
        <v>49</v>
      </c>
    </row>
    <row r="252" ht="112.5" customHeight="1">
      <c r="A252" s="24" t="s">
        <v>1213</v>
      </c>
      <c r="B252" s="25" t="s">
        <v>1214</v>
      </c>
      <c r="C252" s="24" t="s">
        <v>50</v>
      </c>
      <c r="D252" s="10" t="s">
        <v>36</v>
      </c>
      <c r="E252" s="11"/>
      <c r="F252" s="13" t="s">
        <v>1225</v>
      </c>
      <c r="G252" s="13"/>
      <c r="H252" s="12"/>
      <c r="I252" s="22" t="s">
        <v>38</v>
      </c>
      <c r="J252" s="22" t="s">
        <v>1180</v>
      </c>
      <c r="K252" s="13" t="s">
        <v>1221</v>
      </c>
      <c r="L252" s="13" t="s">
        <v>1222</v>
      </c>
      <c r="M252" s="14" t="s">
        <v>42</v>
      </c>
      <c r="N252" s="13" t="s">
        <v>1217</v>
      </c>
      <c r="O252" s="8" t="s">
        <v>1223</v>
      </c>
      <c r="P252" s="8"/>
      <c r="Q252" s="22"/>
      <c r="R252" s="18"/>
      <c r="S252" s="18"/>
      <c r="T252" s="18"/>
      <c r="U252" s="18"/>
      <c r="V252" s="18"/>
      <c r="W252" s="18"/>
      <c r="X252" s="19"/>
      <c r="Y252" s="20" t="s">
        <v>45</v>
      </c>
      <c r="Z252" s="21" t="str">
        <f t="shared" si="1"/>
        <v>{"id":"M3-NyO-23b-E-2-BR","stimulus":"&lt;p&gt;Arraste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AA252" s="28" t="s">
        <v>1226</v>
      </c>
      <c r="AB252" s="22" t="str">
        <f t="shared" si="2"/>
        <v>M3-NyO-23b-E-2</v>
      </c>
      <c r="AC252" s="22" t="str">
        <f t="shared" si="3"/>
        <v>M3-NyO-23b-E-2-BR</v>
      </c>
      <c r="AD252" s="20" t="s">
        <v>47</v>
      </c>
      <c r="AE252" s="9"/>
      <c r="AF252" s="9" t="s">
        <v>48</v>
      </c>
      <c r="AG252" s="9" t="s">
        <v>49</v>
      </c>
    </row>
    <row r="253" ht="112.5" customHeight="1">
      <c r="A253" s="9" t="s">
        <v>1213</v>
      </c>
      <c r="B253" s="69" t="s">
        <v>1214</v>
      </c>
      <c r="C253" s="9" t="s">
        <v>68</v>
      </c>
      <c r="D253" s="10" t="s">
        <v>36</v>
      </c>
      <c r="E253" s="11"/>
      <c r="F253" s="13" t="s">
        <v>1227</v>
      </c>
      <c r="G253" s="13"/>
      <c r="H253" s="12" t="s">
        <v>1228</v>
      </c>
      <c r="I253" s="22" t="s">
        <v>38</v>
      </c>
      <c r="J253" s="20" t="s">
        <v>278</v>
      </c>
      <c r="K253" s="13" t="s">
        <v>1229</v>
      </c>
      <c r="L253" s="45" t="s">
        <v>1230</v>
      </c>
      <c r="M253" s="14" t="s">
        <v>42</v>
      </c>
      <c r="N253" s="13" t="s">
        <v>1217</v>
      </c>
      <c r="O253" s="15" t="s">
        <v>1223</v>
      </c>
      <c r="P253" s="32"/>
      <c r="Q253" s="17"/>
      <c r="R253" s="18"/>
      <c r="S253" s="18"/>
      <c r="T253" s="18"/>
      <c r="U253" s="18"/>
      <c r="V253" s="18"/>
      <c r="W253" s="18"/>
      <c r="X253" s="19"/>
      <c r="Y253" s="20" t="s">
        <v>45</v>
      </c>
      <c r="Z253" s="21" t="str">
        <f t="shared" si="1"/>
        <v>{"id":"M3-NyO-23b-A-1-BR","stimulus":"&lt;p&gt;Dos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AA253" s="21" t="s">
        <v>1231</v>
      </c>
      <c r="AB253" s="22" t="str">
        <f t="shared" si="2"/>
        <v>M3-NyO-23b-A-1</v>
      </c>
      <c r="AC253" s="22" t="str">
        <f t="shared" si="3"/>
        <v>M3-NyO-23b-A-1-BR</v>
      </c>
      <c r="AD253" s="20" t="s">
        <v>47</v>
      </c>
      <c r="AE253" s="9"/>
      <c r="AF253" s="9" t="s">
        <v>48</v>
      </c>
      <c r="AG253" s="9" t="s">
        <v>49</v>
      </c>
    </row>
    <row r="254" ht="112.5" customHeight="1">
      <c r="A254" s="9" t="s">
        <v>1213</v>
      </c>
      <c r="B254" s="69" t="s">
        <v>1214</v>
      </c>
      <c r="C254" s="9" t="s">
        <v>68</v>
      </c>
      <c r="D254" s="10" t="s">
        <v>36</v>
      </c>
      <c r="E254" s="11"/>
      <c r="F254" s="13" t="s">
        <v>1232</v>
      </c>
      <c r="G254" s="13"/>
      <c r="H254" s="46" t="s">
        <v>1233</v>
      </c>
      <c r="I254" s="17" t="s">
        <v>38</v>
      </c>
      <c r="J254" s="20" t="s">
        <v>278</v>
      </c>
      <c r="K254" s="13" t="s">
        <v>1234</v>
      </c>
      <c r="L254" s="45" t="s">
        <v>1235</v>
      </c>
      <c r="M254" s="14" t="s">
        <v>42</v>
      </c>
      <c r="N254" s="13" t="s">
        <v>1217</v>
      </c>
      <c r="O254" s="15" t="s">
        <v>1223</v>
      </c>
      <c r="P254" s="32"/>
      <c r="Q254" s="17"/>
      <c r="R254" s="18"/>
      <c r="S254" s="18"/>
      <c r="T254" s="18"/>
      <c r="U254" s="18"/>
      <c r="V254" s="18"/>
      <c r="W254" s="18"/>
      <c r="X254" s="19"/>
      <c r="Y254" s="20" t="s">
        <v>45</v>
      </c>
      <c r="Z254" s="21" t="str">
        <f t="shared" si="1"/>
        <v>{"id":"M3-NyO-23b-A-2-BR","stimulus":"&lt;p&gt;Paula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AA254" s="21" t="s">
        <v>1236</v>
      </c>
      <c r="AB254" s="22" t="str">
        <f t="shared" si="2"/>
        <v>M3-NyO-23b-A-2</v>
      </c>
      <c r="AC254" s="22" t="str">
        <f t="shared" si="3"/>
        <v>M3-NyO-23b-A-2-BR</v>
      </c>
      <c r="AD254" s="20" t="s">
        <v>47</v>
      </c>
      <c r="AE254" s="9"/>
      <c r="AF254" s="9" t="s">
        <v>48</v>
      </c>
      <c r="AG254" s="9" t="s">
        <v>49</v>
      </c>
    </row>
    <row r="255" ht="112.5" customHeight="1">
      <c r="A255" s="9" t="s">
        <v>1213</v>
      </c>
      <c r="B255" s="69" t="s">
        <v>1214</v>
      </c>
      <c r="C255" s="9" t="s">
        <v>68</v>
      </c>
      <c r="D255" s="10" t="s">
        <v>36</v>
      </c>
      <c r="E255" s="11"/>
      <c r="F255" s="13" t="s">
        <v>1237</v>
      </c>
      <c r="G255" s="13"/>
      <c r="H255" s="12" t="s">
        <v>1238</v>
      </c>
      <c r="I255" s="22" t="s">
        <v>38</v>
      </c>
      <c r="J255" s="22" t="s">
        <v>1180</v>
      </c>
      <c r="K255" s="13" t="s">
        <v>1221</v>
      </c>
      <c r="L255" s="13" t="s">
        <v>1239</v>
      </c>
      <c r="M255" s="11" t="s">
        <v>42</v>
      </c>
      <c r="N255" s="13" t="s">
        <v>1217</v>
      </c>
      <c r="O255" s="13" t="s">
        <v>1240</v>
      </c>
      <c r="P255" s="13" t="s">
        <v>1241</v>
      </c>
      <c r="Q255" s="22"/>
      <c r="R255" s="18"/>
      <c r="S255" s="18"/>
      <c r="T255" s="18"/>
      <c r="U255" s="18"/>
      <c r="V255" s="18"/>
      <c r="W255" s="18"/>
      <c r="X255" s="19"/>
      <c r="Y255" s="20" t="s">
        <v>45</v>
      </c>
      <c r="Z255" s="21" t="str">
        <f t="shared" si="1"/>
        <v>{"id":"M3-NyO-23b-A-3-BR","stimulus":"&lt;p&gt;Em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AA255" s="28" t="s">
        <v>1242</v>
      </c>
      <c r="AB255" s="22" t="str">
        <f t="shared" si="2"/>
        <v>M3-NyO-23b-A-3</v>
      </c>
      <c r="AC255" s="22" t="str">
        <f t="shared" si="3"/>
        <v>M3-NyO-23b-A-3-BR</v>
      </c>
      <c r="AD255" s="20" t="s">
        <v>47</v>
      </c>
      <c r="AE255" s="24"/>
      <c r="AF255" s="9" t="s">
        <v>48</v>
      </c>
      <c r="AG255" s="9" t="s">
        <v>49</v>
      </c>
    </row>
    <row r="256" ht="112.5" customHeight="1">
      <c r="A256" s="9" t="s">
        <v>1213</v>
      </c>
      <c r="B256" s="69" t="s">
        <v>1214</v>
      </c>
      <c r="C256" s="9" t="s">
        <v>68</v>
      </c>
      <c r="D256" s="10" t="s">
        <v>36</v>
      </c>
      <c r="E256" s="11"/>
      <c r="F256" s="13" t="s">
        <v>1243</v>
      </c>
      <c r="G256" s="13"/>
      <c r="H256" s="12" t="s">
        <v>1244</v>
      </c>
      <c r="I256" s="22" t="s">
        <v>38</v>
      </c>
      <c r="J256" s="11" t="s">
        <v>1180</v>
      </c>
      <c r="K256" s="13" t="s">
        <v>1221</v>
      </c>
      <c r="L256" s="13" t="s">
        <v>1239</v>
      </c>
      <c r="M256" s="11" t="s">
        <v>42</v>
      </c>
      <c r="N256" s="13" t="s">
        <v>1217</v>
      </c>
      <c r="O256" s="13" t="s">
        <v>1245</v>
      </c>
      <c r="P256" s="13" t="s">
        <v>1241</v>
      </c>
      <c r="Q256" s="22"/>
      <c r="R256" s="18"/>
      <c r="S256" s="18"/>
      <c r="T256" s="18"/>
      <c r="U256" s="18"/>
      <c r="V256" s="18"/>
      <c r="W256" s="18"/>
      <c r="X256" s="22"/>
      <c r="Y256" s="20" t="s">
        <v>45</v>
      </c>
      <c r="Z256" s="21" t="str">
        <f t="shared" si="1"/>
        <v>{"id":"M3-NyO-23b-A-4-BR","stimulus":"&lt;p&gt;Para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6" s="28" t="s">
        <v>1246</v>
      </c>
      <c r="AB256" s="22" t="str">
        <f t="shared" si="2"/>
        <v>M3-NyO-23b-A-4</v>
      </c>
      <c r="AC256" s="22" t="str">
        <f t="shared" si="3"/>
        <v>M3-NyO-23b-A-4-BR</v>
      </c>
      <c r="AD256" s="20" t="s">
        <v>47</v>
      </c>
      <c r="AE256" s="24"/>
      <c r="AF256" s="9" t="s">
        <v>48</v>
      </c>
      <c r="AG256" s="9" t="s">
        <v>49</v>
      </c>
    </row>
    <row r="257" ht="112.5" customHeight="1">
      <c r="A257" s="9" t="s">
        <v>1213</v>
      </c>
      <c r="B257" s="69" t="s">
        <v>1214</v>
      </c>
      <c r="C257" s="9" t="s">
        <v>68</v>
      </c>
      <c r="D257" s="10" t="s">
        <v>36</v>
      </c>
      <c r="E257" s="11"/>
      <c r="F257" s="13" t="s">
        <v>1247</v>
      </c>
      <c r="G257" s="13"/>
      <c r="H257" s="19" t="s">
        <v>1248</v>
      </c>
      <c r="I257" s="22" t="s">
        <v>38</v>
      </c>
      <c r="J257" s="11" t="s">
        <v>1180</v>
      </c>
      <c r="K257" s="13" t="s">
        <v>1221</v>
      </c>
      <c r="L257" s="13" t="s">
        <v>1249</v>
      </c>
      <c r="M257" s="14" t="s">
        <v>42</v>
      </c>
      <c r="N257" s="13" t="s">
        <v>1217</v>
      </c>
      <c r="O257" s="13" t="s">
        <v>1245</v>
      </c>
      <c r="P257" s="13" t="s">
        <v>1241</v>
      </c>
      <c r="Q257" s="20"/>
      <c r="R257" s="8"/>
      <c r="S257" s="8"/>
      <c r="T257" s="8"/>
      <c r="U257" s="8"/>
      <c r="V257" s="8"/>
      <c r="W257" s="8"/>
      <c r="X257" s="20"/>
      <c r="Y257" s="20" t="s">
        <v>45</v>
      </c>
      <c r="Z257" s="21" t="str">
        <f t="shared" si="1"/>
        <v>{"id":"M3-NyO-23b-A-5-BR","stimulus":"&lt;p&gt;Um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7" s="28" t="s">
        <v>1250</v>
      </c>
      <c r="AB257" s="22" t="str">
        <f t="shared" si="2"/>
        <v>M3-NyO-23b-A-5</v>
      </c>
      <c r="AC257" s="22" t="str">
        <f t="shared" si="3"/>
        <v>M3-NyO-23b-A-5-BR</v>
      </c>
      <c r="AD257" s="20" t="s">
        <v>47</v>
      </c>
      <c r="AE257" s="24"/>
      <c r="AF257" s="9" t="s">
        <v>48</v>
      </c>
      <c r="AG257" s="9" t="s">
        <v>49</v>
      </c>
    </row>
    <row r="258" ht="112.5" customHeight="1">
      <c r="A258" s="9" t="s">
        <v>1251</v>
      </c>
      <c r="B258" s="69" t="s">
        <v>1252</v>
      </c>
      <c r="C258" s="9" t="s">
        <v>35</v>
      </c>
      <c r="D258" s="10" t="s">
        <v>36</v>
      </c>
      <c r="E258" s="11"/>
      <c r="F258" s="12" t="s">
        <v>1253</v>
      </c>
      <c r="G258" s="12"/>
      <c r="H258" s="46"/>
      <c r="I258" s="17" t="s">
        <v>38</v>
      </c>
      <c r="J258" s="17" t="s">
        <v>278</v>
      </c>
      <c r="K258" s="46" t="s">
        <v>1254</v>
      </c>
      <c r="L258" s="45" t="s">
        <v>1255</v>
      </c>
      <c r="M258" s="14" t="s">
        <v>42</v>
      </c>
      <c r="N258" s="27" t="s">
        <v>1256</v>
      </c>
      <c r="O258" s="8" t="s">
        <v>1257</v>
      </c>
      <c r="P258" s="8"/>
      <c r="Q258" s="17"/>
      <c r="R258" s="18"/>
      <c r="S258" s="18"/>
      <c r="T258" s="18"/>
      <c r="U258" s="18"/>
      <c r="V258" s="18"/>
      <c r="W258" s="18"/>
      <c r="X258" s="22"/>
      <c r="Y258" s="20" t="s">
        <v>45</v>
      </c>
      <c r="Z258" s="21" t="str">
        <f t="shared" si="1"/>
        <v>{"id":"M3-NyO-24a-I-1-BR","stimulus":"&lt;p&gt;Qual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AA258" s="21" t="s">
        <v>1258</v>
      </c>
      <c r="AB258" s="22" t="str">
        <f t="shared" si="2"/>
        <v>M3-NyO-24a-I-1</v>
      </c>
      <c r="AC258" s="22" t="str">
        <f t="shared" si="3"/>
        <v>M3-NyO-24a-I-1-BR</v>
      </c>
      <c r="AD258" s="20" t="s">
        <v>47</v>
      </c>
      <c r="AE258" s="9"/>
      <c r="AF258" s="9" t="s">
        <v>48</v>
      </c>
      <c r="AG258" s="9" t="s">
        <v>49</v>
      </c>
    </row>
    <row r="259" ht="112.5" customHeight="1">
      <c r="A259" s="9" t="s">
        <v>1251</v>
      </c>
      <c r="B259" s="69" t="s">
        <v>1252</v>
      </c>
      <c r="C259" s="9" t="s">
        <v>50</v>
      </c>
      <c r="D259" s="10" t="s">
        <v>36</v>
      </c>
      <c r="E259" s="11"/>
      <c r="F259" s="12" t="s">
        <v>1259</v>
      </c>
      <c r="G259" s="12"/>
      <c r="H259" s="12"/>
      <c r="I259" s="22" t="s">
        <v>38</v>
      </c>
      <c r="J259" s="11" t="s">
        <v>92</v>
      </c>
      <c r="K259" s="12" t="s">
        <v>1254</v>
      </c>
      <c r="L259" s="13" t="s">
        <v>1260</v>
      </c>
      <c r="M259" s="14" t="s">
        <v>42</v>
      </c>
      <c r="N259" s="27" t="s">
        <v>1256</v>
      </c>
      <c r="O259" s="8" t="s">
        <v>1257</v>
      </c>
      <c r="P259" s="8"/>
      <c r="Q259" s="17"/>
      <c r="R259" s="18"/>
      <c r="S259" s="18"/>
      <c r="T259" s="18"/>
      <c r="U259" s="18"/>
      <c r="V259" s="18"/>
      <c r="W259" s="18"/>
      <c r="X259" s="22"/>
      <c r="Y259" s="20" t="s">
        <v>45</v>
      </c>
      <c r="Z259" s="21" t="str">
        <f t="shared" si="1"/>
        <v>{"id":"M3-NyO-24a-E-1-BR","stimulus":"&lt;p&gt;Qual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v>
      </c>
      <c r="AA259" s="21" t="s">
        <v>1261</v>
      </c>
      <c r="AB259" s="22" t="str">
        <f t="shared" si="2"/>
        <v>M3-NyO-24a-E-1</v>
      </c>
      <c r="AC259" s="22" t="str">
        <f t="shared" si="3"/>
        <v>M3-NyO-24a-E-1-BR</v>
      </c>
      <c r="AD259" s="20" t="s">
        <v>47</v>
      </c>
      <c r="AE259" s="9"/>
      <c r="AF259" s="9" t="s">
        <v>48</v>
      </c>
      <c r="AG259" s="9" t="s">
        <v>49</v>
      </c>
    </row>
    <row r="260" ht="112.5" customHeight="1">
      <c r="A260" s="9" t="s">
        <v>1251</v>
      </c>
      <c r="B260" s="69" t="s">
        <v>1252</v>
      </c>
      <c r="C260" s="9" t="s">
        <v>68</v>
      </c>
      <c r="D260" s="10" t="s">
        <v>36</v>
      </c>
      <c r="E260" s="11"/>
      <c r="F260" s="13" t="s">
        <v>1262</v>
      </c>
      <c r="G260" s="13"/>
      <c r="H260" s="12"/>
      <c r="I260" s="22" t="s">
        <v>38</v>
      </c>
      <c r="J260" s="11" t="s">
        <v>92</v>
      </c>
      <c r="K260" s="12" t="s">
        <v>1263</v>
      </c>
      <c r="L260" s="13" t="s">
        <v>1260</v>
      </c>
      <c r="M260" s="14" t="s">
        <v>42</v>
      </c>
      <c r="N260" s="27" t="s">
        <v>1256</v>
      </c>
      <c r="O260" s="8" t="s">
        <v>1257</v>
      </c>
      <c r="P260" s="8"/>
      <c r="Q260" s="17"/>
      <c r="R260" s="18"/>
      <c r="S260" s="18"/>
      <c r="T260" s="18"/>
      <c r="U260" s="18"/>
      <c r="V260" s="18"/>
      <c r="W260" s="18"/>
      <c r="X260" s="22"/>
      <c r="Y260" s="20" t="s">
        <v>45</v>
      </c>
      <c r="Z260" s="21" t="str">
        <f t="shared" si="1"/>
        <v>{"id":"M3-NyO-24a-A-1-BR","stimulus":"&lt;p&gt;Cláudio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v>
      </c>
      <c r="AA260" s="21" t="s">
        <v>1264</v>
      </c>
      <c r="AB260" s="22" t="str">
        <f t="shared" si="2"/>
        <v>M3-NyO-24a-A-1</v>
      </c>
      <c r="AC260" s="22" t="str">
        <f t="shared" si="3"/>
        <v>M3-NyO-24a-A-1-BR</v>
      </c>
      <c r="AD260" s="20" t="s">
        <v>47</v>
      </c>
      <c r="AE260" s="9"/>
      <c r="AF260" s="9" t="s">
        <v>48</v>
      </c>
      <c r="AG260" s="9" t="s">
        <v>49</v>
      </c>
    </row>
    <row r="261" ht="112.5" customHeight="1">
      <c r="A261" s="9" t="s">
        <v>1251</v>
      </c>
      <c r="B261" s="69" t="s">
        <v>1252</v>
      </c>
      <c r="C261" s="9" t="s">
        <v>68</v>
      </c>
      <c r="D261" s="10" t="s">
        <v>36</v>
      </c>
      <c r="E261" s="11"/>
      <c r="F261" s="13" t="s">
        <v>1265</v>
      </c>
      <c r="G261" s="13"/>
      <c r="H261" s="12" t="s">
        <v>1266</v>
      </c>
      <c r="I261" s="22" t="s">
        <v>38</v>
      </c>
      <c r="J261" s="11" t="s">
        <v>92</v>
      </c>
      <c r="K261" s="12" t="s">
        <v>1267</v>
      </c>
      <c r="L261" s="13" t="s">
        <v>1260</v>
      </c>
      <c r="M261" s="14" t="s">
        <v>42</v>
      </c>
      <c r="N261" s="27" t="s">
        <v>1256</v>
      </c>
      <c r="O261" s="8" t="s">
        <v>1257</v>
      </c>
      <c r="P261" s="8"/>
      <c r="Q261" s="17"/>
      <c r="R261" s="18"/>
      <c r="S261" s="18"/>
      <c r="T261" s="18"/>
      <c r="U261" s="18"/>
      <c r="V261" s="18"/>
      <c r="W261" s="18"/>
      <c r="X261" s="22"/>
      <c r="Y261" s="20" t="s">
        <v>45</v>
      </c>
      <c r="Z261" s="21" t="str">
        <f t="shared" si="1"/>
        <v>{"id":"M3-NyO-24a-A-2-BR","stimulus":"&lt;p&gt;Sílvia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v>
      </c>
      <c r="AA261" s="21" t="s">
        <v>1268</v>
      </c>
      <c r="AB261" s="22" t="str">
        <f t="shared" si="2"/>
        <v>M3-NyO-24a-A-2</v>
      </c>
      <c r="AC261" s="22" t="str">
        <f t="shared" si="3"/>
        <v>M3-NyO-24a-A-2-BR</v>
      </c>
      <c r="AD261" s="20" t="s">
        <v>47</v>
      </c>
      <c r="AE261" s="9"/>
      <c r="AF261" s="9" t="s">
        <v>48</v>
      </c>
      <c r="AG261" s="9" t="s">
        <v>49</v>
      </c>
    </row>
    <row r="262" ht="112.5" customHeight="1">
      <c r="A262" s="9" t="s">
        <v>1251</v>
      </c>
      <c r="B262" s="69" t="s">
        <v>1252</v>
      </c>
      <c r="C262" s="9" t="s">
        <v>68</v>
      </c>
      <c r="D262" s="10" t="s">
        <v>36</v>
      </c>
      <c r="E262" s="11"/>
      <c r="F262" s="13" t="s">
        <v>1269</v>
      </c>
      <c r="G262" s="13"/>
      <c r="H262" s="12" t="s">
        <v>1270</v>
      </c>
      <c r="I262" s="22" t="s">
        <v>38</v>
      </c>
      <c r="J262" s="11" t="s">
        <v>92</v>
      </c>
      <c r="K262" s="12" t="s">
        <v>1271</v>
      </c>
      <c r="L262" s="13" t="s">
        <v>1260</v>
      </c>
      <c r="M262" s="14" t="s">
        <v>42</v>
      </c>
      <c r="N262" s="27" t="s">
        <v>1256</v>
      </c>
      <c r="O262" s="8" t="s">
        <v>1257</v>
      </c>
      <c r="P262" s="8"/>
      <c r="Q262" s="17"/>
      <c r="R262" s="18"/>
      <c r="S262" s="18"/>
      <c r="T262" s="18"/>
      <c r="U262" s="18"/>
      <c r="V262" s="18"/>
      <c r="W262" s="18"/>
      <c r="X262" s="22"/>
      <c r="Y262" s="20" t="s">
        <v>45</v>
      </c>
      <c r="Z262" s="21" t="str">
        <f t="shared" si="1"/>
        <v>{"id":"M3-NyO-24a-A-3-BR","stimulus":"&lt;p&gt;Uma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v>
      </c>
      <c r="AA262" s="21" t="s">
        <v>1272</v>
      </c>
      <c r="AB262" s="22" t="str">
        <f t="shared" si="2"/>
        <v>M3-NyO-24a-A-3</v>
      </c>
      <c r="AC262" s="22" t="str">
        <f t="shared" si="3"/>
        <v>M3-NyO-24a-A-3-BR</v>
      </c>
      <c r="AD262" s="20" t="s">
        <v>47</v>
      </c>
      <c r="AE262" s="9"/>
      <c r="AF262" s="9" t="s">
        <v>48</v>
      </c>
      <c r="AG262" s="9" t="s">
        <v>49</v>
      </c>
    </row>
    <row r="263" ht="112.5" customHeight="1">
      <c r="A263" s="9" t="s">
        <v>1251</v>
      </c>
      <c r="B263" s="69" t="s">
        <v>1252</v>
      </c>
      <c r="C263" s="9" t="s">
        <v>68</v>
      </c>
      <c r="D263" s="10" t="s">
        <v>36</v>
      </c>
      <c r="E263" s="11"/>
      <c r="F263" s="13" t="s">
        <v>1273</v>
      </c>
      <c r="G263" s="13"/>
      <c r="H263" s="12" t="s">
        <v>1274</v>
      </c>
      <c r="I263" s="22" t="s">
        <v>38</v>
      </c>
      <c r="J263" s="11" t="s">
        <v>92</v>
      </c>
      <c r="K263" s="12" t="s">
        <v>1275</v>
      </c>
      <c r="L263" s="13" t="s">
        <v>1260</v>
      </c>
      <c r="M263" s="14" t="s">
        <v>42</v>
      </c>
      <c r="N263" s="27" t="s">
        <v>1256</v>
      </c>
      <c r="O263" s="8" t="s">
        <v>1257</v>
      </c>
      <c r="P263" s="8"/>
      <c r="Q263" s="17"/>
      <c r="R263" s="18"/>
      <c r="S263" s="18"/>
      <c r="T263" s="18"/>
      <c r="U263" s="18"/>
      <c r="V263" s="18"/>
      <c r="W263" s="18"/>
      <c r="X263" s="22"/>
      <c r="Y263" s="20" t="s">
        <v>45</v>
      </c>
      <c r="Z263" s="21" t="str">
        <f t="shared" si="1"/>
        <v>{"id":"M3-NyO-24a-A-4-BR","stimulus":"&lt;p&gt;Foram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v>
      </c>
      <c r="AA263" s="21" t="s">
        <v>1276</v>
      </c>
      <c r="AB263" s="22" t="str">
        <f t="shared" si="2"/>
        <v>M3-NyO-24a-A-4</v>
      </c>
      <c r="AC263" s="22" t="str">
        <f t="shared" si="3"/>
        <v>M3-NyO-24a-A-4-BR</v>
      </c>
      <c r="AD263" s="20" t="s">
        <v>47</v>
      </c>
      <c r="AE263" s="9"/>
      <c r="AF263" s="9" t="s">
        <v>48</v>
      </c>
      <c r="AG263" s="9" t="s">
        <v>49</v>
      </c>
    </row>
    <row r="264" ht="112.5" customHeight="1">
      <c r="A264" s="9" t="s">
        <v>1251</v>
      </c>
      <c r="B264" s="69" t="s">
        <v>1252</v>
      </c>
      <c r="C264" s="9" t="s">
        <v>68</v>
      </c>
      <c r="D264" s="10" t="s">
        <v>36</v>
      </c>
      <c r="E264" s="11"/>
      <c r="F264" s="13" t="s">
        <v>1277</v>
      </c>
      <c r="G264" s="13"/>
      <c r="H264" s="12" t="s">
        <v>1278</v>
      </c>
      <c r="I264" s="22" t="s">
        <v>38</v>
      </c>
      <c r="J264" s="11" t="s">
        <v>92</v>
      </c>
      <c r="K264" s="12" t="s">
        <v>1279</v>
      </c>
      <c r="L264" s="13" t="s">
        <v>1260</v>
      </c>
      <c r="M264" s="14" t="s">
        <v>42</v>
      </c>
      <c r="N264" s="27" t="s">
        <v>1256</v>
      </c>
      <c r="O264" s="8" t="s">
        <v>1257</v>
      </c>
      <c r="P264" s="8"/>
      <c r="Q264" s="17"/>
      <c r="R264" s="18"/>
      <c r="S264" s="18"/>
      <c r="T264" s="18"/>
      <c r="U264" s="18"/>
      <c r="V264" s="18"/>
      <c r="W264" s="18"/>
      <c r="X264" s="22"/>
      <c r="Y264" s="20" t="s">
        <v>45</v>
      </c>
      <c r="Z264" s="21" t="str">
        <f t="shared" si="1"/>
        <v>{"id":"M3-NyO-24a-A-5-BR","stimulus":"&lt;p&gt;Para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v>
      </c>
      <c r="AA264" s="21" t="s">
        <v>1280</v>
      </c>
      <c r="AB264" s="22" t="str">
        <f t="shared" si="2"/>
        <v>M3-NyO-24a-A-5</v>
      </c>
      <c r="AC264" s="22" t="str">
        <f t="shared" si="3"/>
        <v>M3-NyO-24a-A-5-BR</v>
      </c>
      <c r="AD264" s="20" t="s">
        <v>47</v>
      </c>
      <c r="AE264" s="9"/>
      <c r="AF264" s="9" t="s">
        <v>48</v>
      </c>
      <c r="AG264" s="9" t="s">
        <v>49</v>
      </c>
    </row>
    <row r="265" ht="112.5" customHeight="1">
      <c r="A265" s="9" t="s">
        <v>1281</v>
      </c>
      <c r="B265" s="69" t="s">
        <v>1282</v>
      </c>
      <c r="C265" s="9" t="s">
        <v>35</v>
      </c>
      <c r="D265" s="10" t="s">
        <v>36</v>
      </c>
      <c r="E265" s="11"/>
      <c r="F265" s="12" t="s">
        <v>1283</v>
      </c>
      <c r="G265" s="12"/>
      <c r="H265" s="19"/>
      <c r="I265" s="22"/>
      <c r="J265" s="22" t="s">
        <v>39</v>
      </c>
      <c r="K265" s="19" t="s">
        <v>1284</v>
      </c>
      <c r="L265" s="13" t="s">
        <v>1285</v>
      </c>
      <c r="M265" s="14" t="s">
        <v>42</v>
      </c>
      <c r="N265" s="46" t="s">
        <v>1286</v>
      </c>
      <c r="O265" s="15" t="s">
        <v>1287</v>
      </c>
      <c r="P265" s="16"/>
      <c r="Q265" s="17"/>
      <c r="R265" s="18"/>
      <c r="S265" s="18"/>
      <c r="T265" s="18"/>
      <c r="U265" s="18"/>
      <c r="V265" s="18"/>
      <c r="W265" s="18"/>
      <c r="X265" s="19"/>
      <c r="Y265" s="20" t="s">
        <v>45</v>
      </c>
      <c r="Z265" s="21" t="str">
        <f t="shared" si="1"/>
        <v>{"id":"M3-NyO-38a-I-1-BR","stimulus":"&lt;p&gt;Arraste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AA265" s="21" t="s">
        <v>1288</v>
      </c>
      <c r="AB265" s="22" t="str">
        <f t="shared" si="2"/>
        <v>M3-NyO-38a-I-1</v>
      </c>
      <c r="AC265" s="22" t="str">
        <f t="shared" si="3"/>
        <v>M3-NyO-38a-I-1-BR</v>
      </c>
      <c r="AD265" s="20" t="s">
        <v>47</v>
      </c>
      <c r="AE265" s="9"/>
      <c r="AF265" s="9" t="s">
        <v>48</v>
      </c>
      <c r="AG265" s="9" t="s">
        <v>49</v>
      </c>
    </row>
    <row r="266" ht="112.5" customHeight="1">
      <c r="A266" s="9" t="s">
        <v>1281</v>
      </c>
      <c r="B266" s="69" t="s">
        <v>1282</v>
      </c>
      <c r="C266" s="9" t="s">
        <v>50</v>
      </c>
      <c r="D266" s="10" t="s">
        <v>36</v>
      </c>
      <c r="E266" s="11"/>
      <c r="F266" s="13" t="s">
        <v>1289</v>
      </c>
      <c r="G266" s="13"/>
      <c r="H266" s="12"/>
      <c r="I266" s="22"/>
      <c r="J266" s="11" t="s">
        <v>92</v>
      </c>
      <c r="K266" s="13" t="s">
        <v>1290</v>
      </c>
      <c r="L266" s="13" t="s">
        <v>1291</v>
      </c>
      <c r="M266" s="14" t="s">
        <v>42</v>
      </c>
      <c r="N266" s="46" t="s">
        <v>1286</v>
      </c>
      <c r="O266" s="15" t="s">
        <v>1292</v>
      </c>
      <c r="P266" s="16"/>
      <c r="Q266" s="17"/>
      <c r="R266" s="18"/>
      <c r="S266" s="18"/>
      <c r="T266" s="18"/>
      <c r="U266" s="18"/>
      <c r="V266" s="18"/>
      <c r="W266" s="18"/>
      <c r="X266" s="19"/>
      <c r="Y266" s="20" t="s">
        <v>45</v>
      </c>
      <c r="Z266" s="21" t="str">
        <f t="shared" si="1"/>
        <v>{"id":"M3-NyO-38a-E-1-BR","stimulus":"&lt;p&gt;Calcule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v>
      </c>
      <c r="AA266" s="21" t="s">
        <v>1293</v>
      </c>
      <c r="AB266" s="22" t="str">
        <f t="shared" si="2"/>
        <v>M3-NyO-38a-E-1</v>
      </c>
      <c r="AC266" s="22" t="str">
        <f t="shared" si="3"/>
        <v>M3-NyO-38a-E-1-BR</v>
      </c>
      <c r="AD266" s="20" t="s">
        <v>47</v>
      </c>
      <c r="AE266" s="9"/>
      <c r="AF266" s="9" t="s">
        <v>48</v>
      </c>
      <c r="AG266" s="9" t="s">
        <v>49</v>
      </c>
    </row>
    <row r="267" ht="112.5" customHeight="1">
      <c r="A267" s="9" t="s">
        <v>1281</v>
      </c>
      <c r="B267" s="69" t="s">
        <v>1282</v>
      </c>
      <c r="C267" s="9" t="s">
        <v>68</v>
      </c>
      <c r="D267" s="10" t="s">
        <v>36</v>
      </c>
      <c r="E267" s="11"/>
      <c r="F267" s="13" t="s">
        <v>1294</v>
      </c>
      <c r="G267" s="13"/>
      <c r="H267" s="12"/>
      <c r="I267" s="22"/>
      <c r="J267" s="11" t="s">
        <v>92</v>
      </c>
      <c r="K267" s="12" t="s">
        <v>1295</v>
      </c>
      <c r="L267" s="13" t="s">
        <v>1291</v>
      </c>
      <c r="M267" s="14" t="s">
        <v>42</v>
      </c>
      <c r="N267" s="46" t="s">
        <v>1286</v>
      </c>
      <c r="O267" s="15" t="s">
        <v>1296</v>
      </c>
      <c r="P267" s="16"/>
      <c r="Q267" s="17"/>
      <c r="R267" s="18"/>
      <c r="S267" s="18"/>
      <c r="T267" s="18"/>
      <c r="U267" s="18"/>
      <c r="V267" s="18"/>
      <c r="W267" s="18"/>
      <c r="X267" s="19"/>
      <c r="Y267" s="20" t="s">
        <v>45</v>
      </c>
      <c r="Z267" s="21" t="str">
        <f t="shared" si="1"/>
        <v>{"id":"M3-NyO-38a-A-1-BR","stimulus":"&lt;p&gt;Mariza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v>
      </c>
      <c r="AA267" s="21" t="s">
        <v>1297</v>
      </c>
      <c r="AB267" s="22" t="str">
        <f t="shared" si="2"/>
        <v>M3-NyO-38a-A-1</v>
      </c>
      <c r="AC267" s="22" t="str">
        <f t="shared" si="3"/>
        <v>M3-NyO-38a-A-1-BR</v>
      </c>
      <c r="AD267" s="20" t="s">
        <v>47</v>
      </c>
      <c r="AE267" s="9"/>
      <c r="AF267" s="9" t="s">
        <v>48</v>
      </c>
      <c r="AG267" s="9" t="s">
        <v>49</v>
      </c>
    </row>
    <row r="268" ht="112.5" customHeight="1">
      <c r="A268" s="9" t="s">
        <v>1281</v>
      </c>
      <c r="B268" s="69" t="s">
        <v>1282</v>
      </c>
      <c r="C268" s="9" t="s">
        <v>68</v>
      </c>
      <c r="D268" s="10" t="s">
        <v>36</v>
      </c>
      <c r="E268" s="11"/>
      <c r="F268" s="13" t="s">
        <v>1298</v>
      </c>
      <c r="G268" s="13"/>
      <c r="H268" s="12" t="s">
        <v>1299</v>
      </c>
      <c r="I268" s="22"/>
      <c r="J268" s="11" t="s">
        <v>92</v>
      </c>
      <c r="K268" s="12" t="s">
        <v>1295</v>
      </c>
      <c r="L268" s="13" t="s">
        <v>1291</v>
      </c>
      <c r="M268" s="14" t="s">
        <v>42</v>
      </c>
      <c r="N268" s="46" t="s">
        <v>1286</v>
      </c>
      <c r="O268" s="45" t="s">
        <v>1296</v>
      </c>
      <c r="P268" s="8"/>
      <c r="Q268" s="20"/>
      <c r="R268" s="8"/>
      <c r="S268" s="8"/>
      <c r="T268" s="8"/>
      <c r="U268" s="8"/>
      <c r="V268" s="8"/>
      <c r="W268" s="8"/>
      <c r="X268" s="20"/>
      <c r="Y268" s="20" t="s">
        <v>45</v>
      </c>
      <c r="Z268" s="21" t="str">
        <f t="shared" si="1"/>
        <v>{"id":"M3-NyO-38a-A-2-BR","stimulus":"&lt;p&gt;Antônia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v>
      </c>
      <c r="AA268" s="21" t="s">
        <v>1300</v>
      </c>
      <c r="AB268" s="22" t="str">
        <f t="shared" si="2"/>
        <v>M3-NyO-38a-A-2</v>
      </c>
      <c r="AC268" s="22" t="str">
        <f t="shared" si="3"/>
        <v>M3-NyO-38a-A-2-BR</v>
      </c>
      <c r="AD268" s="20" t="s">
        <v>47</v>
      </c>
      <c r="AE268" s="24"/>
      <c r="AF268" s="9" t="s">
        <v>48</v>
      </c>
      <c r="AG268" s="9" t="s">
        <v>49</v>
      </c>
    </row>
    <row r="269" ht="112.5" customHeight="1">
      <c r="A269" s="9" t="s">
        <v>1281</v>
      </c>
      <c r="B269" s="69" t="s">
        <v>1282</v>
      </c>
      <c r="C269" s="9" t="s">
        <v>68</v>
      </c>
      <c r="D269" s="10" t="s">
        <v>36</v>
      </c>
      <c r="E269" s="11"/>
      <c r="F269" s="12" t="s">
        <v>1301</v>
      </c>
      <c r="G269" s="12"/>
      <c r="H269" s="12" t="s">
        <v>1302</v>
      </c>
      <c r="I269" s="22"/>
      <c r="J269" s="11" t="s">
        <v>92</v>
      </c>
      <c r="K269" s="12" t="s">
        <v>1303</v>
      </c>
      <c r="L269" s="13" t="s">
        <v>1291</v>
      </c>
      <c r="M269" s="14" t="s">
        <v>42</v>
      </c>
      <c r="N269" s="46" t="s">
        <v>1286</v>
      </c>
      <c r="O269" s="45" t="s">
        <v>1296</v>
      </c>
      <c r="P269" s="8"/>
      <c r="Q269" s="20"/>
      <c r="R269" s="8"/>
      <c r="S269" s="8"/>
      <c r="T269" s="8"/>
      <c r="U269" s="8"/>
      <c r="V269" s="8"/>
      <c r="W269" s="8"/>
      <c r="X269" s="20"/>
      <c r="Y269" s="20" t="s">
        <v>45</v>
      </c>
      <c r="Z269" s="21" t="str">
        <f t="shared" si="1"/>
        <v>{"id":"M3-NyO-38a-A-3-BR","stimulus":"&lt;p&gt;Jonas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AA269" s="21" t="s">
        <v>1304</v>
      </c>
      <c r="AB269" s="22" t="str">
        <f t="shared" si="2"/>
        <v>M3-NyO-38a-A-3</v>
      </c>
      <c r="AC269" s="22" t="str">
        <f t="shared" si="3"/>
        <v>M3-NyO-38a-A-3-BR</v>
      </c>
      <c r="AD269" s="20" t="s">
        <v>47</v>
      </c>
      <c r="AE269" s="24"/>
      <c r="AF269" s="9" t="s">
        <v>48</v>
      </c>
      <c r="AG269" s="9" t="s">
        <v>49</v>
      </c>
    </row>
    <row r="270" ht="112.5" customHeight="1">
      <c r="A270" s="9" t="s">
        <v>1281</v>
      </c>
      <c r="B270" s="69" t="s">
        <v>1282</v>
      </c>
      <c r="C270" s="9" t="s">
        <v>68</v>
      </c>
      <c r="D270" s="10" t="s">
        <v>36</v>
      </c>
      <c r="E270" s="11"/>
      <c r="F270" s="13" t="s">
        <v>1305</v>
      </c>
      <c r="G270" s="13"/>
      <c r="H270" s="12" t="s">
        <v>1306</v>
      </c>
      <c r="I270" s="22"/>
      <c r="J270" s="11" t="s">
        <v>92</v>
      </c>
      <c r="K270" s="12" t="s">
        <v>1307</v>
      </c>
      <c r="L270" s="13" t="s">
        <v>1291</v>
      </c>
      <c r="M270" s="14" t="s">
        <v>42</v>
      </c>
      <c r="N270" s="46" t="s">
        <v>1286</v>
      </c>
      <c r="O270" s="45" t="s">
        <v>1296</v>
      </c>
      <c r="P270" s="8"/>
      <c r="Q270" s="20"/>
      <c r="R270" s="8"/>
      <c r="S270" s="8"/>
      <c r="T270" s="8"/>
      <c r="U270" s="8"/>
      <c r="V270" s="8"/>
      <c r="W270" s="8"/>
      <c r="X270" s="20"/>
      <c r="Y270" s="20" t="s">
        <v>45</v>
      </c>
      <c r="Z270" s="21" t="str">
        <f t="shared" si="1"/>
        <v>{"id":"M3-NyO-38a-A-4-BR","stimulus":"&lt;p&gt;Em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AA270" s="21" t="s">
        <v>1308</v>
      </c>
      <c r="AB270" s="22" t="str">
        <f t="shared" si="2"/>
        <v>M3-NyO-38a-A-4</v>
      </c>
      <c r="AC270" s="22" t="str">
        <f t="shared" si="3"/>
        <v>M3-NyO-38a-A-4-BR</v>
      </c>
      <c r="AD270" s="20" t="s">
        <v>47</v>
      </c>
      <c r="AE270" s="24"/>
      <c r="AF270" s="9" t="s">
        <v>48</v>
      </c>
      <c r="AG270" s="9" t="s">
        <v>49</v>
      </c>
    </row>
    <row r="271" ht="112.5" customHeight="1">
      <c r="A271" s="9" t="s">
        <v>1281</v>
      </c>
      <c r="B271" s="69" t="s">
        <v>1282</v>
      </c>
      <c r="C271" s="9" t="s">
        <v>68</v>
      </c>
      <c r="D271" s="10" t="s">
        <v>36</v>
      </c>
      <c r="E271" s="11"/>
      <c r="F271" s="13" t="s">
        <v>1309</v>
      </c>
      <c r="G271" s="13"/>
      <c r="H271" s="12" t="s">
        <v>1310</v>
      </c>
      <c r="I271" s="22"/>
      <c r="J271" s="11" t="s">
        <v>92</v>
      </c>
      <c r="K271" s="12" t="s">
        <v>1311</v>
      </c>
      <c r="L271" s="13" t="s">
        <v>1291</v>
      </c>
      <c r="M271" s="14" t="s">
        <v>42</v>
      </c>
      <c r="N271" s="46" t="s">
        <v>1286</v>
      </c>
      <c r="O271" s="46" t="s">
        <v>1312</v>
      </c>
      <c r="P271" s="8"/>
      <c r="Q271" s="20"/>
      <c r="R271" s="8"/>
      <c r="S271" s="8"/>
      <c r="T271" s="8"/>
      <c r="U271" s="8"/>
      <c r="V271" s="8"/>
      <c r="W271" s="8"/>
      <c r="X271" s="20"/>
      <c r="Y271" s="20" t="s">
        <v>45</v>
      </c>
      <c r="Z271" s="21" t="str">
        <f t="shared" si="1"/>
        <v>{"id":"M3-NyO-38a-A-5-BR","stimulus":"&lt;p&gt;Helena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v>
      </c>
      <c r="AA271" s="21" t="s">
        <v>1313</v>
      </c>
      <c r="AB271" s="22" t="str">
        <f t="shared" si="2"/>
        <v>M3-NyO-38a-A-5</v>
      </c>
      <c r="AC271" s="22" t="str">
        <f t="shared" si="3"/>
        <v>M3-NyO-38a-A-5-BR</v>
      </c>
      <c r="AD271" s="20" t="s">
        <v>47</v>
      </c>
      <c r="AE271" s="24"/>
      <c r="AF271" s="9" t="s">
        <v>48</v>
      </c>
      <c r="AG271" s="9" t="s">
        <v>49</v>
      </c>
    </row>
    <row r="272" ht="112.5" customHeight="1">
      <c r="A272" s="9" t="s">
        <v>1314</v>
      </c>
      <c r="B272" s="69" t="s">
        <v>1315</v>
      </c>
      <c r="C272" s="9" t="s">
        <v>35</v>
      </c>
      <c r="D272" s="10" t="s">
        <v>36</v>
      </c>
      <c r="E272" s="11"/>
      <c r="F272" s="12" t="s">
        <v>1316</v>
      </c>
      <c r="G272" s="12"/>
      <c r="H272" s="12"/>
      <c r="I272" s="22"/>
      <c r="J272" s="22" t="s">
        <v>39</v>
      </c>
      <c r="K272" s="12" t="s">
        <v>1317</v>
      </c>
      <c r="L272" s="13" t="s">
        <v>1318</v>
      </c>
      <c r="M272" s="14" t="s">
        <v>42</v>
      </c>
      <c r="N272" s="15" t="s">
        <v>1319</v>
      </c>
      <c r="O272" s="15" t="s">
        <v>1320</v>
      </c>
      <c r="P272" s="32"/>
      <c r="Q272" s="14"/>
      <c r="R272" s="27"/>
      <c r="S272" s="27"/>
      <c r="T272" s="27"/>
      <c r="U272" s="27"/>
      <c r="V272" s="27"/>
      <c r="W272" s="27"/>
      <c r="X272" s="12"/>
      <c r="Y272" s="20" t="s">
        <v>45</v>
      </c>
      <c r="Z272" s="21" t="str">
        <f t="shared" si="1"/>
        <v>{"id":"M3-NyO-24b-I-1-BR","stimulus":"&lt;p&gt;Arraste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AA272" s="21" t="s">
        <v>1321</v>
      </c>
      <c r="AB272" s="22" t="str">
        <f t="shared" si="2"/>
        <v>M3-NyO-24b-I-1</v>
      </c>
      <c r="AC272" s="22" t="str">
        <f t="shared" si="3"/>
        <v>M3-NyO-24b-I-1-BR</v>
      </c>
      <c r="AD272" s="20" t="s">
        <v>47</v>
      </c>
      <c r="AE272" s="9"/>
      <c r="AF272" s="9" t="s">
        <v>48</v>
      </c>
      <c r="AG272" s="9" t="s">
        <v>49</v>
      </c>
    </row>
    <row r="273" ht="112.5" customHeight="1">
      <c r="A273" s="9" t="s">
        <v>1314</v>
      </c>
      <c r="B273" s="69" t="s">
        <v>1315</v>
      </c>
      <c r="C273" s="9" t="s">
        <v>50</v>
      </c>
      <c r="D273" s="10" t="s">
        <v>36</v>
      </c>
      <c r="E273" s="11"/>
      <c r="F273" s="45" t="s">
        <v>1322</v>
      </c>
      <c r="G273" s="45"/>
      <c r="H273" s="12"/>
      <c r="I273" s="22"/>
      <c r="J273" s="11" t="s">
        <v>92</v>
      </c>
      <c r="K273" s="13" t="s">
        <v>1323</v>
      </c>
      <c r="L273" s="13" t="s">
        <v>1324</v>
      </c>
      <c r="M273" s="14" t="s">
        <v>42</v>
      </c>
      <c r="N273" s="15" t="s">
        <v>1319</v>
      </c>
      <c r="O273" s="15" t="s">
        <v>1325</v>
      </c>
      <c r="P273" s="16"/>
      <c r="Q273" s="17"/>
      <c r="R273" s="18"/>
      <c r="S273" s="18"/>
      <c r="T273" s="18"/>
      <c r="U273" s="18"/>
      <c r="V273" s="18"/>
      <c r="W273" s="18"/>
      <c r="X273" s="19"/>
      <c r="Y273" s="20" t="s">
        <v>45</v>
      </c>
      <c r="Z273" s="21" t="str">
        <f t="shared" si="1"/>
        <v>{"id":"M3-NyO-24b-E-1-BR","stimulus":"&lt;p&gt;Calcule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v>
      </c>
      <c r="AA273" s="21" t="s">
        <v>1326</v>
      </c>
      <c r="AB273" s="22" t="str">
        <f t="shared" si="2"/>
        <v>M3-NyO-24b-E-1</v>
      </c>
      <c r="AC273" s="22" t="str">
        <f t="shared" si="3"/>
        <v>M3-NyO-24b-E-1-BR</v>
      </c>
      <c r="AD273" s="20" t="s">
        <v>47</v>
      </c>
      <c r="AE273" s="9"/>
      <c r="AF273" s="9" t="s">
        <v>48</v>
      </c>
      <c r="AG273" s="9" t="s">
        <v>49</v>
      </c>
    </row>
    <row r="274" ht="112.5" customHeight="1">
      <c r="A274" s="9" t="s">
        <v>1314</v>
      </c>
      <c r="B274" s="69" t="s">
        <v>1315</v>
      </c>
      <c r="C274" s="9" t="s">
        <v>68</v>
      </c>
      <c r="D274" s="10" t="s">
        <v>36</v>
      </c>
      <c r="E274" s="11"/>
      <c r="F274" s="13" t="s">
        <v>1327</v>
      </c>
      <c r="G274" s="13"/>
      <c r="H274" s="12"/>
      <c r="I274" s="22"/>
      <c r="J274" s="11" t="s">
        <v>92</v>
      </c>
      <c r="K274" s="12" t="s">
        <v>1328</v>
      </c>
      <c r="L274" s="13" t="s">
        <v>1324</v>
      </c>
      <c r="M274" s="14" t="s">
        <v>42</v>
      </c>
      <c r="N274" s="32" t="s">
        <v>1319</v>
      </c>
      <c r="O274" s="15" t="s">
        <v>1325</v>
      </c>
      <c r="P274" s="16"/>
      <c r="Q274" s="17"/>
      <c r="R274" s="18"/>
      <c r="S274" s="18"/>
      <c r="T274" s="18"/>
      <c r="U274" s="18"/>
      <c r="V274" s="18"/>
      <c r="W274" s="18"/>
      <c r="X274" s="19"/>
      <c r="Y274" s="20" t="s">
        <v>45</v>
      </c>
      <c r="Z274" s="21" t="str">
        <f t="shared" si="1"/>
        <v>{"id":"M3-NyO-24b-A-1-BR","stimulus":"&lt;p&gt;Júlio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v>
      </c>
      <c r="AA274" s="21" t="s">
        <v>1329</v>
      </c>
      <c r="AB274" s="22" t="str">
        <f t="shared" si="2"/>
        <v>M3-NyO-24b-A-1</v>
      </c>
      <c r="AC274" s="22" t="str">
        <f t="shared" si="3"/>
        <v>M3-NyO-24b-A-1-BR</v>
      </c>
      <c r="AD274" s="20" t="s">
        <v>47</v>
      </c>
      <c r="AE274" s="9"/>
      <c r="AF274" s="9" t="s">
        <v>48</v>
      </c>
      <c r="AG274" s="9" t="s">
        <v>49</v>
      </c>
    </row>
    <row r="275" ht="112.5" customHeight="1">
      <c r="A275" s="9" t="s">
        <v>1314</v>
      </c>
      <c r="B275" s="69" t="s">
        <v>1315</v>
      </c>
      <c r="C275" s="9" t="s">
        <v>68</v>
      </c>
      <c r="D275" s="10" t="s">
        <v>36</v>
      </c>
      <c r="E275" s="11"/>
      <c r="F275" s="12" t="s">
        <v>1330</v>
      </c>
      <c r="G275" s="12"/>
      <c r="H275" s="12"/>
      <c r="I275" s="22"/>
      <c r="J275" s="11" t="s">
        <v>92</v>
      </c>
      <c r="K275" s="12" t="s">
        <v>1328</v>
      </c>
      <c r="L275" s="13" t="s">
        <v>1324</v>
      </c>
      <c r="M275" s="14" t="s">
        <v>42</v>
      </c>
      <c r="N275" s="46" t="s">
        <v>1319</v>
      </c>
      <c r="O275" s="45" t="s">
        <v>1325</v>
      </c>
      <c r="P275" s="18"/>
      <c r="Q275" s="22"/>
      <c r="R275" s="18"/>
      <c r="S275" s="18"/>
      <c r="T275" s="18"/>
      <c r="U275" s="18"/>
      <c r="V275" s="18"/>
      <c r="W275" s="18"/>
      <c r="X275" s="22"/>
      <c r="Y275" s="20" t="s">
        <v>45</v>
      </c>
      <c r="Z275" s="21" t="str">
        <f t="shared" si="1"/>
        <v>{"id":"M3-NyO-24b-A-2-BR","stimulus":"&lt;p&gt;A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v>
      </c>
      <c r="AA275" s="21" t="s">
        <v>1331</v>
      </c>
      <c r="AB275" s="22" t="str">
        <f t="shared" si="2"/>
        <v>M3-NyO-24b-A-2</v>
      </c>
      <c r="AC275" s="22" t="str">
        <f t="shared" si="3"/>
        <v>M3-NyO-24b-A-2-BR</v>
      </c>
      <c r="AD275" s="20" t="s">
        <v>47</v>
      </c>
      <c r="AE275" s="24"/>
      <c r="AF275" s="9" t="s">
        <v>48</v>
      </c>
      <c r="AG275" s="9" t="s">
        <v>49</v>
      </c>
    </row>
    <row r="276" ht="112.5" customHeight="1">
      <c r="A276" s="9" t="s">
        <v>1314</v>
      </c>
      <c r="B276" s="69" t="s">
        <v>1315</v>
      </c>
      <c r="C276" s="9" t="s">
        <v>68</v>
      </c>
      <c r="D276" s="10" t="s">
        <v>36</v>
      </c>
      <c r="E276" s="11"/>
      <c r="F276" s="13" t="s">
        <v>1332</v>
      </c>
      <c r="G276" s="13"/>
      <c r="H276" s="12" t="s">
        <v>1333</v>
      </c>
      <c r="I276" s="22"/>
      <c r="J276" s="11" t="s">
        <v>92</v>
      </c>
      <c r="K276" s="12" t="s">
        <v>1334</v>
      </c>
      <c r="L276" s="13" t="s">
        <v>1324</v>
      </c>
      <c r="M276" s="14" t="s">
        <v>42</v>
      </c>
      <c r="N276" s="46" t="s">
        <v>1319</v>
      </c>
      <c r="O276" s="70" t="s">
        <v>1335</v>
      </c>
      <c r="P276" s="18"/>
      <c r="Q276" s="22"/>
      <c r="R276" s="18"/>
      <c r="S276" s="18"/>
      <c r="T276" s="18"/>
      <c r="U276" s="18"/>
      <c r="V276" s="18"/>
      <c r="W276" s="18"/>
      <c r="X276" s="22"/>
      <c r="Y276" s="20" t="s">
        <v>45</v>
      </c>
      <c r="Z276" s="21" t="str">
        <f t="shared" si="1"/>
        <v>{"id":"M3-NyO-24b-A-3-BR","stimulus":"&lt;p&gt;Rubens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v>
      </c>
      <c r="AA276" s="21" t="s">
        <v>1336</v>
      </c>
      <c r="AB276" s="22" t="str">
        <f t="shared" si="2"/>
        <v>M3-NyO-24b-A-3</v>
      </c>
      <c r="AC276" s="22" t="str">
        <f t="shared" si="3"/>
        <v>M3-NyO-24b-A-3-BR</v>
      </c>
      <c r="AD276" s="20" t="s">
        <v>47</v>
      </c>
      <c r="AE276" s="24"/>
      <c r="AF276" s="9" t="s">
        <v>48</v>
      </c>
      <c r="AG276" s="9" t="s">
        <v>49</v>
      </c>
    </row>
    <row r="277" ht="112.5" customHeight="1">
      <c r="A277" s="9" t="s">
        <v>1314</v>
      </c>
      <c r="B277" s="69" t="s">
        <v>1315</v>
      </c>
      <c r="C277" s="9" t="s">
        <v>68</v>
      </c>
      <c r="D277" s="10" t="s">
        <v>36</v>
      </c>
      <c r="E277" s="11"/>
      <c r="F277" s="12" t="s">
        <v>1337</v>
      </c>
      <c r="G277" s="12"/>
      <c r="H277" s="12" t="s">
        <v>1338</v>
      </c>
      <c r="I277" s="22"/>
      <c r="J277" s="11" t="s">
        <v>92</v>
      </c>
      <c r="K277" s="12" t="s">
        <v>1339</v>
      </c>
      <c r="L277" s="13" t="s">
        <v>1324</v>
      </c>
      <c r="M277" s="14" t="s">
        <v>42</v>
      </c>
      <c r="N277" s="46" t="s">
        <v>1319</v>
      </c>
      <c r="O277" s="70" t="s">
        <v>1340</v>
      </c>
      <c r="P277" s="18"/>
      <c r="Q277" s="22"/>
      <c r="R277" s="18"/>
      <c r="S277" s="18"/>
      <c r="T277" s="18"/>
      <c r="U277" s="18"/>
      <c r="V277" s="18"/>
      <c r="W277" s="18"/>
      <c r="X277" s="22"/>
      <c r="Y277" s="20" t="s">
        <v>45</v>
      </c>
      <c r="Z277" s="21" t="str">
        <f t="shared" si="1"/>
        <v>{"id":"M3-NyO-24b-A-4-BR","stimulus":"&lt;p&gt;Há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v>
      </c>
      <c r="AA277" s="21" t="s">
        <v>1341</v>
      </c>
      <c r="AB277" s="22" t="str">
        <f t="shared" si="2"/>
        <v>M3-NyO-24b-A-4</v>
      </c>
      <c r="AC277" s="22" t="str">
        <f t="shared" si="3"/>
        <v>M3-NyO-24b-A-4-BR</v>
      </c>
      <c r="AD277" s="20" t="s">
        <v>47</v>
      </c>
      <c r="AE277" s="24"/>
      <c r="AF277" s="9" t="s">
        <v>48</v>
      </c>
      <c r="AG277" s="9" t="s">
        <v>49</v>
      </c>
    </row>
    <row r="278" ht="112.5" customHeight="1">
      <c r="A278" s="9" t="s">
        <v>1314</v>
      </c>
      <c r="B278" s="69" t="s">
        <v>1315</v>
      </c>
      <c r="C278" s="9" t="s">
        <v>68</v>
      </c>
      <c r="D278" s="10" t="s">
        <v>36</v>
      </c>
      <c r="E278" s="11"/>
      <c r="F278" s="13" t="s">
        <v>1342</v>
      </c>
      <c r="G278" s="13"/>
      <c r="H278" s="12" t="s">
        <v>1343</v>
      </c>
      <c r="I278" s="22"/>
      <c r="J278" s="11" t="s">
        <v>92</v>
      </c>
      <c r="K278" s="12" t="s">
        <v>1344</v>
      </c>
      <c r="L278" s="13" t="s">
        <v>1324</v>
      </c>
      <c r="M278" s="14" t="s">
        <v>42</v>
      </c>
      <c r="N278" s="46" t="s">
        <v>1319</v>
      </c>
      <c r="O278" s="70" t="s">
        <v>1345</v>
      </c>
      <c r="P278" s="18"/>
      <c r="Q278" s="22"/>
      <c r="R278" s="18"/>
      <c r="S278" s="18"/>
      <c r="T278" s="18"/>
      <c r="U278" s="18"/>
      <c r="V278" s="18"/>
      <c r="W278" s="18"/>
      <c r="X278" s="22"/>
      <c r="Y278" s="20" t="s">
        <v>45</v>
      </c>
      <c r="Z278" s="21" t="str">
        <f t="shared" si="1"/>
        <v>{"id":"M3-NyO-24b-A-5-BR","stimulus":"&lt;p&gt;Na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v>
      </c>
      <c r="AA278" s="21" t="s">
        <v>1346</v>
      </c>
      <c r="AB278" s="22" t="str">
        <f t="shared" si="2"/>
        <v>M3-NyO-24b-A-5</v>
      </c>
      <c r="AC278" s="22" t="str">
        <f t="shared" si="3"/>
        <v>M3-NyO-24b-A-5-BR</v>
      </c>
      <c r="AD278" s="20" t="s">
        <v>47</v>
      </c>
      <c r="AE278" s="24"/>
      <c r="AF278" s="9" t="s">
        <v>48</v>
      </c>
      <c r="AG278" s="9" t="s">
        <v>49</v>
      </c>
    </row>
    <row r="279" ht="112.5" customHeight="1">
      <c r="A279" s="9" t="s">
        <v>1347</v>
      </c>
      <c r="B279" s="69" t="s">
        <v>1348</v>
      </c>
      <c r="C279" s="9" t="s">
        <v>35</v>
      </c>
      <c r="D279" s="10" t="s">
        <v>36</v>
      </c>
      <c r="E279" s="11"/>
      <c r="F279" s="12" t="s">
        <v>1349</v>
      </c>
      <c r="G279" s="12"/>
      <c r="H279" s="12"/>
      <c r="I279" s="22"/>
      <c r="J279" s="22" t="s">
        <v>39</v>
      </c>
      <c r="K279" s="12" t="s">
        <v>1350</v>
      </c>
      <c r="L279" s="13" t="s">
        <v>1351</v>
      </c>
      <c r="M279" s="14" t="s">
        <v>42</v>
      </c>
      <c r="N279" s="45" t="s">
        <v>1352</v>
      </c>
      <c r="O279" s="15" t="s">
        <v>1353</v>
      </c>
      <c r="P279" s="16"/>
      <c r="Q279" s="22"/>
      <c r="R279" s="18"/>
      <c r="S279" s="18"/>
      <c r="T279" s="18"/>
      <c r="U279" s="18"/>
      <c r="V279" s="18"/>
      <c r="W279" s="18"/>
      <c r="X279" s="22"/>
      <c r="Y279" s="20" t="s">
        <v>45</v>
      </c>
      <c r="Z279" s="21" t="str">
        <f t="shared" si="1"/>
        <v>{"id":"M3-NyO-38b-I-1-BR","stimulus":"&lt;p&gt;Arraste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AA279" s="21" t="s">
        <v>1354</v>
      </c>
      <c r="AB279" s="22" t="str">
        <f t="shared" si="2"/>
        <v>M3-NyO-38b-I-1</v>
      </c>
      <c r="AC279" s="22" t="str">
        <f t="shared" si="3"/>
        <v>M3-NyO-38b-I-1-BR</v>
      </c>
      <c r="AD279" s="20" t="s">
        <v>47</v>
      </c>
      <c r="AE279" s="9"/>
      <c r="AF279" s="9" t="s">
        <v>48</v>
      </c>
      <c r="AG279" s="9" t="s">
        <v>49</v>
      </c>
    </row>
    <row r="280" ht="112.5" customHeight="1">
      <c r="A280" s="9" t="s">
        <v>1347</v>
      </c>
      <c r="B280" s="69" t="s">
        <v>1348</v>
      </c>
      <c r="C280" s="9" t="s">
        <v>50</v>
      </c>
      <c r="D280" s="10" t="s">
        <v>36</v>
      </c>
      <c r="E280" s="11"/>
      <c r="F280" s="12" t="s">
        <v>1355</v>
      </c>
      <c r="G280" s="12"/>
      <c r="H280" s="12"/>
      <c r="I280" s="22"/>
      <c r="J280" s="11" t="s">
        <v>92</v>
      </c>
      <c r="K280" s="13" t="s">
        <v>1356</v>
      </c>
      <c r="L280" s="13" t="s">
        <v>1357</v>
      </c>
      <c r="M280" s="14" t="s">
        <v>42</v>
      </c>
      <c r="N280" s="45" t="s">
        <v>1352</v>
      </c>
      <c r="O280" s="15" t="s">
        <v>1358</v>
      </c>
      <c r="P280" s="16"/>
      <c r="Q280" s="22"/>
      <c r="R280" s="18"/>
      <c r="S280" s="18"/>
      <c r="T280" s="18"/>
      <c r="U280" s="18"/>
      <c r="V280" s="18"/>
      <c r="W280" s="18"/>
      <c r="X280" s="22"/>
      <c r="Y280" s="20" t="s">
        <v>45</v>
      </c>
      <c r="Z280" s="21" t="str">
        <f t="shared" si="1"/>
        <v>{"id":"M3-NyO-38b-E-1-BR","stimulus":"&lt;p&gt;Calcule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v>
      </c>
      <c r="AA280" s="21" t="s">
        <v>1359</v>
      </c>
      <c r="AB280" s="22" t="str">
        <f t="shared" si="2"/>
        <v>M3-NyO-38b-E-1</v>
      </c>
      <c r="AC280" s="22" t="str">
        <f t="shared" si="3"/>
        <v>M3-NyO-38b-E-1-BR</v>
      </c>
      <c r="AD280" s="20" t="s">
        <v>47</v>
      </c>
      <c r="AE280" s="9"/>
      <c r="AF280" s="9" t="s">
        <v>48</v>
      </c>
      <c r="AG280" s="9" t="s">
        <v>49</v>
      </c>
    </row>
    <row r="281" ht="112.5" customHeight="1">
      <c r="A281" s="9" t="s">
        <v>1347</v>
      </c>
      <c r="B281" s="69" t="s">
        <v>1348</v>
      </c>
      <c r="C281" s="9" t="s">
        <v>68</v>
      </c>
      <c r="D281" s="10" t="s">
        <v>36</v>
      </c>
      <c r="E281" s="11"/>
      <c r="F281" s="13" t="s">
        <v>1360</v>
      </c>
      <c r="G281" s="13"/>
      <c r="H281" s="12"/>
      <c r="I281" s="22"/>
      <c r="J281" s="11" t="s">
        <v>92</v>
      </c>
      <c r="K281" s="12" t="s">
        <v>1361</v>
      </c>
      <c r="L281" s="13" t="s">
        <v>1357</v>
      </c>
      <c r="M281" s="14" t="s">
        <v>42</v>
      </c>
      <c r="N281" s="45" t="s">
        <v>1352</v>
      </c>
      <c r="O281" s="15" t="s">
        <v>1358</v>
      </c>
      <c r="P281" s="16"/>
      <c r="Q281" s="22"/>
      <c r="R281" s="18"/>
      <c r="S281" s="18"/>
      <c r="T281" s="18"/>
      <c r="U281" s="18"/>
      <c r="V281" s="18"/>
      <c r="W281" s="18"/>
      <c r="X281" s="22"/>
      <c r="Y281" s="20" t="s">
        <v>45</v>
      </c>
      <c r="Z281" s="21" t="str">
        <f t="shared" si="1"/>
        <v>{"id":"M3-NyO-38b-A-1-BR","stimulus":"&lt;p&gt;Apenas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v>
      </c>
      <c r="AA281" s="21" t="s">
        <v>1362</v>
      </c>
      <c r="AB281" s="22" t="str">
        <f t="shared" si="2"/>
        <v>M3-NyO-38b-A-1</v>
      </c>
      <c r="AC281" s="22" t="str">
        <f t="shared" si="3"/>
        <v>M3-NyO-38b-A-1-BR</v>
      </c>
      <c r="AD281" s="20" t="s">
        <v>47</v>
      </c>
      <c r="AE281" s="9"/>
      <c r="AF281" s="9" t="s">
        <v>48</v>
      </c>
      <c r="AG281" s="9" t="s">
        <v>49</v>
      </c>
    </row>
    <row r="282" ht="112.5" customHeight="1">
      <c r="A282" s="9" t="s">
        <v>1347</v>
      </c>
      <c r="B282" s="69" t="s">
        <v>1348</v>
      </c>
      <c r="C282" s="9" t="s">
        <v>68</v>
      </c>
      <c r="D282" s="10" t="s">
        <v>36</v>
      </c>
      <c r="E282" s="11"/>
      <c r="F282" s="13" t="s">
        <v>1363</v>
      </c>
      <c r="G282" s="13"/>
      <c r="H282" s="12" t="s">
        <v>1364</v>
      </c>
      <c r="I282" s="22"/>
      <c r="J282" s="11" t="s">
        <v>92</v>
      </c>
      <c r="K282" s="12" t="s">
        <v>1365</v>
      </c>
      <c r="L282" s="13" t="s">
        <v>1357</v>
      </c>
      <c r="M282" s="68" t="s">
        <v>42</v>
      </c>
      <c r="N282" s="45" t="s">
        <v>1352</v>
      </c>
      <c r="O282" s="15" t="s">
        <v>1358</v>
      </c>
      <c r="P282" s="18"/>
      <c r="Q282" s="22"/>
      <c r="R282" s="18"/>
      <c r="S282" s="18"/>
      <c r="T282" s="18"/>
      <c r="U282" s="18"/>
      <c r="V282" s="18"/>
      <c r="W282" s="18"/>
      <c r="X282" s="22"/>
      <c r="Y282" s="20" t="s">
        <v>45</v>
      </c>
      <c r="Z282" s="21" t="str">
        <f t="shared" si="1"/>
        <v>{"id":"M3-NyO-38b-A-2-BR","stimulus":"&lt;p&gt;Em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v>
      </c>
      <c r="AA282" s="21" t="s">
        <v>1366</v>
      </c>
      <c r="AB282" s="22" t="str">
        <f t="shared" si="2"/>
        <v>M3-NyO-38b-A-2</v>
      </c>
      <c r="AC282" s="22" t="str">
        <f t="shared" si="3"/>
        <v>M3-NyO-38b-A-2-BR</v>
      </c>
      <c r="AD282" s="20" t="s">
        <v>47</v>
      </c>
      <c r="AE282" s="24"/>
      <c r="AF282" s="9" t="s">
        <v>48</v>
      </c>
      <c r="AG282" s="9" t="s">
        <v>49</v>
      </c>
    </row>
    <row r="283" ht="112.5" customHeight="1">
      <c r="A283" s="9" t="s">
        <v>1347</v>
      </c>
      <c r="B283" s="69" t="s">
        <v>1348</v>
      </c>
      <c r="C283" s="9" t="s">
        <v>68</v>
      </c>
      <c r="D283" s="10" t="s">
        <v>36</v>
      </c>
      <c r="E283" s="11"/>
      <c r="F283" s="12" t="s">
        <v>1367</v>
      </c>
      <c r="G283" s="12"/>
      <c r="H283" s="12" t="s">
        <v>1368</v>
      </c>
      <c r="I283" s="22"/>
      <c r="J283" s="11" t="s">
        <v>92</v>
      </c>
      <c r="K283" s="12" t="s">
        <v>1369</v>
      </c>
      <c r="L283" s="13" t="s">
        <v>1357</v>
      </c>
      <c r="M283" s="68" t="s">
        <v>42</v>
      </c>
      <c r="N283" s="45" t="s">
        <v>1352</v>
      </c>
      <c r="O283" s="15" t="s">
        <v>1370</v>
      </c>
      <c r="P283" s="18"/>
      <c r="Q283" s="22"/>
      <c r="R283" s="18"/>
      <c r="S283" s="18"/>
      <c r="T283" s="18"/>
      <c r="U283" s="18"/>
      <c r="V283" s="18"/>
      <c r="W283" s="18"/>
      <c r="X283" s="22"/>
      <c r="Y283" s="20" t="s">
        <v>45</v>
      </c>
      <c r="Z283" s="21" t="str">
        <f t="shared" si="1"/>
        <v>{"id":"M3-NyO-38b-A-3-BR","stimulus":"&lt;p&gt;Ruth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v>
      </c>
      <c r="AA283" s="21" t="s">
        <v>1371</v>
      </c>
      <c r="AB283" s="22" t="str">
        <f t="shared" si="2"/>
        <v>M3-NyO-38b-A-3</v>
      </c>
      <c r="AC283" s="22" t="str">
        <f t="shared" si="3"/>
        <v>M3-NyO-38b-A-3-BR</v>
      </c>
      <c r="AD283" s="20" t="s">
        <v>47</v>
      </c>
      <c r="AE283" s="24"/>
      <c r="AF283" s="9" t="s">
        <v>48</v>
      </c>
      <c r="AG283" s="9" t="s">
        <v>49</v>
      </c>
    </row>
    <row r="284" ht="112.5" customHeight="1">
      <c r="A284" s="9" t="s">
        <v>1347</v>
      </c>
      <c r="B284" s="69" t="s">
        <v>1348</v>
      </c>
      <c r="C284" s="9" t="s">
        <v>68</v>
      </c>
      <c r="D284" s="10" t="s">
        <v>36</v>
      </c>
      <c r="E284" s="11"/>
      <c r="F284" s="12" t="s">
        <v>1372</v>
      </c>
      <c r="G284" s="12"/>
      <c r="H284" s="12" t="s">
        <v>1373</v>
      </c>
      <c r="I284" s="22"/>
      <c r="J284" s="11" t="s">
        <v>92</v>
      </c>
      <c r="K284" s="12" t="s">
        <v>1374</v>
      </c>
      <c r="L284" s="13" t="s">
        <v>1357</v>
      </c>
      <c r="M284" s="68" t="s">
        <v>42</v>
      </c>
      <c r="N284" s="45" t="s">
        <v>1352</v>
      </c>
      <c r="O284" s="15" t="s">
        <v>1375</v>
      </c>
      <c r="P284" s="18"/>
      <c r="Q284" s="22"/>
      <c r="R284" s="18"/>
      <c r="S284" s="18"/>
      <c r="T284" s="18"/>
      <c r="U284" s="18"/>
      <c r="V284" s="18"/>
      <c r="W284" s="18"/>
      <c r="X284" s="22"/>
      <c r="Y284" s="20" t="s">
        <v>45</v>
      </c>
      <c r="Z284" s="21" t="str">
        <f t="shared" si="1"/>
        <v>{
    "id": "M3-NyO-38b-A-4-BR",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v>
      </c>
      <c r="AA284" s="21" t="s">
        <v>1376</v>
      </c>
      <c r="AB284" s="22" t="str">
        <f t="shared" si="2"/>
        <v>M3-NyO-38b-A-4</v>
      </c>
      <c r="AC284" s="22" t="str">
        <f t="shared" si="3"/>
        <v>M3-NyO-38b-A-4-BR</v>
      </c>
      <c r="AD284" s="20" t="s">
        <v>47</v>
      </c>
      <c r="AE284" s="24"/>
      <c r="AF284" s="9" t="s">
        <v>48</v>
      </c>
      <c r="AG284" s="9" t="s">
        <v>49</v>
      </c>
    </row>
    <row r="285" ht="112.5" customHeight="1">
      <c r="A285" s="9" t="s">
        <v>1347</v>
      </c>
      <c r="B285" s="69" t="s">
        <v>1348</v>
      </c>
      <c r="C285" s="9" t="s">
        <v>68</v>
      </c>
      <c r="D285" s="10" t="s">
        <v>36</v>
      </c>
      <c r="E285" s="11"/>
      <c r="F285" s="13" t="s">
        <v>1377</v>
      </c>
      <c r="G285" s="13"/>
      <c r="H285" s="12" t="s">
        <v>1378</v>
      </c>
      <c r="I285" s="22"/>
      <c r="J285" s="11" t="s">
        <v>92</v>
      </c>
      <c r="K285" s="12" t="s">
        <v>1379</v>
      </c>
      <c r="L285" s="13" t="s">
        <v>1357</v>
      </c>
      <c r="M285" s="68" t="s">
        <v>42</v>
      </c>
      <c r="N285" s="45" t="s">
        <v>1352</v>
      </c>
      <c r="O285" s="15" t="s">
        <v>1380</v>
      </c>
      <c r="P285" s="18"/>
      <c r="Q285" s="22"/>
      <c r="R285" s="18"/>
      <c r="S285" s="18"/>
      <c r="T285" s="18"/>
      <c r="U285" s="18"/>
      <c r="V285" s="18"/>
      <c r="W285" s="18"/>
      <c r="X285" s="22"/>
      <c r="Y285" s="20" t="s">
        <v>45</v>
      </c>
      <c r="Z285" s="21" t="str">
        <f t="shared" si="1"/>
        <v>{"id":"M3-NyO-38b-A-5-BR","stimulus":"&lt;p&gt;Em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v>
      </c>
      <c r="AA285" s="21" t="s">
        <v>1381</v>
      </c>
      <c r="AB285" s="22" t="str">
        <f t="shared" si="2"/>
        <v>M3-NyO-38b-A-5</v>
      </c>
      <c r="AC285" s="22" t="str">
        <f t="shared" si="3"/>
        <v>M3-NyO-38b-A-5-BR</v>
      </c>
      <c r="AD285" s="20" t="s">
        <v>47</v>
      </c>
      <c r="AE285" s="24"/>
      <c r="AF285" s="9" t="s">
        <v>48</v>
      </c>
      <c r="AG285" s="9" t="s">
        <v>49</v>
      </c>
    </row>
    <row r="286" ht="112.5" customHeight="1">
      <c r="A286" s="9" t="s">
        <v>1382</v>
      </c>
      <c r="B286" s="25" t="s">
        <v>1383</v>
      </c>
      <c r="C286" s="24" t="s">
        <v>35</v>
      </c>
      <c r="D286" s="10" t="s">
        <v>36</v>
      </c>
      <c r="E286" s="11"/>
      <c r="F286" s="23" t="s">
        <v>1384</v>
      </c>
      <c r="G286" s="23"/>
      <c r="H286" s="25"/>
      <c r="I286" s="66"/>
      <c r="J286" s="24" t="s">
        <v>530</v>
      </c>
      <c r="K286" s="25" t="s">
        <v>1385</v>
      </c>
      <c r="L286" s="25" t="s">
        <v>1386</v>
      </c>
      <c r="M286" s="26" t="s">
        <v>42</v>
      </c>
      <c r="N286" s="34" t="s">
        <v>1387</v>
      </c>
      <c r="O286" s="35" t="s">
        <v>1388</v>
      </c>
      <c r="P286" s="18"/>
      <c r="Q286" s="22"/>
      <c r="R286" s="18"/>
      <c r="S286" s="18"/>
      <c r="T286" s="18"/>
      <c r="U286" s="18"/>
      <c r="V286" s="18"/>
      <c r="W286" s="18"/>
      <c r="X286" s="22"/>
      <c r="Y286" s="20" t="s">
        <v>45</v>
      </c>
      <c r="Z286" s="21" t="str">
        <f t="shared" si="1"/>
        <v>{"id":"M3-NyO-39a-I-1-BR","stimulus":"&lt;p&gt;Arraste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AA286" s="21" t="s">
        <v>1389</v>
      </c>
      <c r="AB286" s="22" t="str">
        <f t="shared" si="2"/>
        <v>M3-NyO-39a-I-1</v>
      </c>
      <c r="AC286" s="22" t="str">
        <f t="shared" si="3"/>
        <v>M3-NyO-39a-I-1-BR</v>
      </c>
      <c r="AD286" s="22"/>
      <c r="AE286" s="24"/>
      <c r="AF286" s="9" t="s">
        <v>48</v>
      </c>
      <c r="AG286" s="9"/>
    </row>
    <row r="287" ht="112.5" customHeight="1">
      <c r="A287" s="9" t="s">
        <v>1382</v>
      </c>
      <c r="B287" s="25" t="s">
        <v>1383</v>
      </c>
      <c r="C287" s="24" t="s">
        <v>50</v>
      </c>
      <c r="D287" s="10" t="s">
        <v>36</v>
      </c>
      <c r="E287" s="11"/>
      <c r="F287" s="25" t="s">
        <v>1390</v>
      </c>
      <c r="G287" s="25"/>
      <c r="H287" s="25"/>
      <c r="I287" s="66"/>
      <c r="J287" s="24" t="s">
        <v>156</v>
      </c>
      <c r="K287" s="25" t="s">
        <v>1391</v>
      </c>
      <c r="L287" s="25" t="s">
        <v>1392</v>
      </c>
      <c r="M287" s="26" t="s">
        <v>42</v>
      </c>
      <c r="N287" s="34" t="s">
        <v>1387</v>
      </c>
      <c r="O287" s="34" t="s">
        <v>1393</v>
      </c>
      <c r="P287" s="18"/>
      <c r="Q287" s="22"/>
      <c r="R287" s="18"/>
      <c r="S287" s="18"/>
      <c r="T287" s="18"/>
      <c r="U287" s="18"/>
      <c r="V287" s="18"/>
      <c r="W287" s="18"/>
      <c r="X287" s="22"/>
      <c r="Y287" s="20" t="s">
        <v>45</v>
      </c>
      <c r="Z287" s="21" t="str">
        <f t="shared" si="1"/>
        <v>{"id":"M3-NyO-39a-E-1-BR","stimulus":"&lt;p&gt;Calcule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AA287" s="21" t="s">
        <v>1394</v>
      </c>
      <c r="AB287" s="22" t="str">
        <f t="shared" si="2"/>
        <v>M3-NyO-39a-E-1</v>
      </c>
      <c r="AC287" s="22" t="str">
        <f t="shared" si="3"/>
        <v>M3-NyO-39a-E-1-BR</v>
      </c>
      <c r="AD287" s="22"/>
      <c r="AE287" s="24"/>
      <c r="AF287" s="9" t="s">
        <v>48</v>
      </c>
      <c r="AG287" s="9"/>
    </row>
    <row r="288" ht="112.5" customHeight="1">
      <c r="A288" s="9" t="s">
        <v>1382</v>
      </c>
      <c r="B288" s="25" t="s">
        <v>1383</v>
      </c>
      <c r="C288" s="24" t="s">
        <v>68</v>
      </c>
      <c r="D288" s="10" t="s">
        <v>36</v>
      </c>
      <c r="E288" s="11"/>
      <c r="F288" s="23" t="s">
        <v>1395</v>
      </c>
      <c r="G288" s="23"/>
      <c r="H288" s="38"/>
      <c r="I288" s="72"/>
      <c r="J288" s="24" t="s">
        <v>156</v>
      </c>
      <c r="K288" s="25" t="s">
        <v>1396</v>
      </c>
      <c r="L288" s="25" t="s">
        <v>1392</v>
      </c>
      <c r="M288" s="26" t="s">
        <v>42</v>
      </c>
      <c r="N288" s="34" t="s">
        <v>1387</v>
      </c>
      <c r="O288" s="34" t="s">
        <v>1393</v>
      </c>
      <c r="P288" s="18"/>
      <c r="Q288" s="22"/>
      <c r="R288" s="18"/>
      <c r="S288" s="18"/>
      <c r="T288" s="18"/>
      <c r="U288" s="18"/>
      <c r="V288" s="18"/>
      <c r="W288" s="18"/>
      <c r="X288" s="22"/>
      <c r="Y288" s="20" t="s">
        <v>45</v>
      </c>
      <c r="Z288" s="21" t="str">
        <f t="shared" si="1"/>
        <v>{"id":"M3-NyO-39a-A-1-BR","stimulus":"&lt;p&gt;Juliana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v>
      </c>
      <c r="AA288" s="21" t="s">
        <v>1397</v>
      </c>
      <c r="AB288" s="22" t="str">
        <f t="shared" si="2"/>
        <v>M3-NyO-39a-A-1</v>
      </c>
      <c r="AC288" s="22" t="str">
        <f t="shared" si="3"/>
        <v>M3-NyO-39a-A-1-BR</v>
      </c>
      <c r="AD288" s="22"/>
      <c r="AE288" s="24"/>
      <c r="AF288" s="9" t="s">
        <v>48</v>
      </c>
      <c r="AG288" s="9"/>
    </row>
    <row r="289" ht="112.5" customHeight="1">
      <c r="A289" s="9" t="s">
        <v>1382</v>
      </c>
      <c r="B289" s="25" t="s">
        <v>1383</v>
      </c>
      <c r="C289" s="24" t="s">
        <v>68</v>
      </c>
      <c r="D289" s="10" t="s">
        <v>36</v>
      </c>
      <c r="E289" s="11"/>
      <c r="F289" s="23" t="s">
        <v>1398</v>
      </c>
      <c r="G289" s="23"/>
      <c r="H289" s="38"/>
      <c r="I289" s="72"/>
      <c r="J289" s="24" t="s">
        <v>156</v>
      </c>
      <c r="K289" s="25" t="s">
        <v>1399</v>
      </c>
      <c r="L289" s="25" t="s">
        <v>1392</v>
      </c>
      <c r="M289" s="26" t="s">
        <v>42</v>
      </c>
      <c r="N289" s="34" t="s">
        <v>1387</v>
      </c>
      <c r="O289" s="34" t="s">
        <v>1393</v>
      </c>
      <c r="P289" s="18"/>
      <c r="Q289" s="22"/>
      <c r="R289" s="18"/>
      <c r="S289" s="18"/>
      <c r="T289" s="18"/>
      <c r="U289" s="18"/>
      <c r="V289" s="18"/>
      <c r="W289" s="18"/>
      <c r="X289" s="22"/>
      <c r="Y289" s="20" t="s">
        <v>45</v>
      </c>
      <c r="Z289" s="21" t="str">
        <f t="shared" si="1"/>
        <v>{"id":"M3-NyO-39a-A-2-BR","stimulus":"&lt;p&gt;Um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v>
      </c>
      <c r="AA289" s="21" t="s">
        <v>1400</v>
      </c>
      <c r="AB289" s="22" t="str">
        <f t="shared" si="2"/>
        <v>M3-NyO-39a-A-2</v>
      </c>
      <c r="AC289" s="22" t="str">
        <f t="shared" si="3"/>
        <v>M3-NyO-39a-A-2-BR</v>
      </c>
      <c r="AD289" s="22"/>
      <c r="AE289" s="24"/>
      <c r="AF289" s="9" t="s">
        <v>48</v>
      </c>
      <c r="AG289" s="9"/>
    </row>
    <row r="290" ht="112.5" customHeight="1">
      <c r="A290" s="9" t="s">
        <v>1382</v>
      </c>
      <c r="B290" s="25" t="s">
        <v>1383</v>
      </c>
      <c r="C290" s="24" t="s">
        <v>68</v>
      </c>
      <c r="D290" s="10" t="s">
        <v>36</v>
      </c>
      <c r="E290" s="11"/>
      <c r="F290" s="23" t="s">
        <v>1401</v>
      </c>
      <c r="G290" s="23"/>
      <c r="H290" s="38"/>
      <c r="I290" s="72"/>
      <c r="J290" s="24" t="s">
        <v>156</v>
      </c>
      <c r="K290" s="25" t="s">
        <v>1402</v>
      </c>
      <c r="L290" s="25" t="s">
        <v>1392</v>
      </c>
      <c r="M290" s="26" t="s">
        <v>42</v>
      </c>
      <c r="N290" s="34" t="s">
        <v>1387</v>
      </c>
      <c r="O290" s="34" t="s">
        <v>1393</v>
      </c>
      <c r="P290" s="18"/>
      <c r="Q290" s="22"/>
      <c r="R290" s="18"/>
      <c r="S290" s="18"/>
      <c r="T290" s="18"/>
      <c r="U290" s="18"/>
      <c r="V290" s="18"/>
      <c r="W290" s="18"/>
      <c r="X290" s="22"/>
      <c r="Y290" s="20" t="s">
        <v>45</v>
      </c>
      <c r="Z290" s="21" t="str">
        <f t="shared" si="1"/>
        <v>{"id":"M3-NyO-39a-A-3-BR","stimulus":"&lt;p&gt;Um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v>
      </c>
      <c r="AA290" s="21" t="s">
        <v>1403</v>
      </c>
      <c r="AB290" s="22" t="str">
        <f t="shared" si="2"/>
        <v>M3-NyO-39a-A-3</v>
      </c>
      <c r="AC290" s="22" t="str">
        <f t="shared" si="3"/>
        <v>M3-NyO-39a-A-3-BR</v>
      </c>
      <c r="AD290" s="22"/>
      <c r="AE290" s="24"/>
      <c r="AF290" s="9" t="s">
        <v>48</v>
      </c>
      <c r="AG290" s="9"/>
    </row>
    <row r="291" ht="112.5" customHeight="1">
      <c r="A291" s="9" t="s">
        <v>1404</v>
      </c>
      <c r="B291" s="69" t="s">
        <v>1405</v>
      </c>
      <c r="C291" s="9" t="s">
        <v>35</v>
      </c>
      <c r="D291" s="10" t="s">
        <v>36</v>
      </c>
      <c r="E291" s="11"/>
      <c r="F291" s="23" t="s">
        <v>1406</v>
      </c>
      <c r="G291" s="23"/>
      <c r="H291" s="25" t="s">
        <v>1407</v>
      </c>
      <c r="I291" s="24" t="s">
        <v>38</v>
      </c>
      <c r="J291" s="24" t="s">
        <v>278</v>
      </c>
      <c r="K291" s="25" t="s">
        <v>113</v>
      </c>
      <c r="L291" s="25" t="s">
        <v>113</v>
      </c>
      <c r="M291" s="24" t="s">
        <v>42</v>
      </c>
      <c r="N291" s="23" t="s">
        <v>1408</v>
      </c>
      <c r="O291" s="23" t="s">
        <v>1409</v>
      </c>
      <c r="P291" s="18"/>
      <c r="Q291" s="22"/>
      <c r="R291" s="18"/>
      <c r="S291" s="18"/>
      <c r="T291" s="18"/>
      <c r="U291" s="18"/>
      <c r="V291" s="18"/>
      <c r="W291" s="18"/>
      <c r="X291" s="22"/>
      <c r="Y291" s="20" t="s">
        <v>1410</v>
      </c>
      <c r="Z291" s="21" t="str">
        <f t="shared" si="1"/>
        <v>{"id":"M3-MyM-1a-I-1-BR","stimulus":"&lt;p&gt;Escolha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AA291" s="21" t="s">
        <v>1411</v>
      </c>
      <c r="AB291" s="22" t="str">
        <f t="shared" si="2"/>
        <v>M3-MyM-1a-I-1</v>
      </c>
      <c r="AC291" s="22" t="str">
        <f t="shared" si="3"/>
        <v>M3-MyM-1a-I-1-BR</v>
      </c>
      <c r="AD291" s="20" t="s">
        <v>47</v>
      </c>
      <c r="AE291" s="9"/>
      <c r="AF291" s="9" t="s">
        <v>48</v>
      </c>
      <c r="AG291" s="9"/>
    </row>
    <row r="292" ht="112.5" customHeight="1">
      <c r="A292" s="9" t="s">
        <v>1404</v>
      </c>
      <c r="B292" s="69" t="s">
        <v>1405</v>
      </c>
      <c r="C292" s="9" t="s">
        <v>35</v>
      </c>
      <c r="D292" s="10" t="s">
        <v>36</v>
      </c>
      <c r="E292" s="11"/>
      <c r="F292" s="23" t="s">
        <v>1412</v>
      </c>
      <c r="G292" s="23"/>
      <c r="H292" s="38"/>
      <c r="I292" s="24" t="s">
        <v>38</v>
      </c>
      <c r="J292" s="24" t="s">
        <v>278</v>
      </c>
      <c r="K292" s="25" t="s">
        <v>113</v>
      </c>
      <c r="L292" s="25" t="s">
        <v>113</v>
      </c>
      <c r="M292" s="24" t="s">
        <v>42</v>
      </c>
      <c r="N292" s="23" t="s">
        <v>1408</v>
      </c>
      <c r="O292" s="23" t="s">
        <v>1409</v>
      </c>
      <c r="P292" s="18"/>
      <c r="Q292" s="22"/>
      <c r="R292" s="18"/>
      <c r="S292" s="18"/>
      <c r="T292" s="18"/>
      <c r="U292" s="18"/>
      <c r="V292" s="18"/>
      <c r="W292" s="18"/>
      <c r="X292" s="22"/>
      <c r="Y292" s="20" t="s">
        <v>1410</v>
      </c>
      <c r="Z292" s="21" t="str">
        <f t="shared" si="1"/>
        <v>{"id":"M3-MyM-1a-I-2-BR","stimulus":"&lt;p&gt;Escolha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AA292" s="21" t="s">
        <v>1413</v>
      </c>
      <c r="AB292" s="22" t="str">
        <f t="shared" si="2"/>
        <v>M3-MyM-1a-I-2</v>
      </c>
      <c r="AC292" s="22" t="str">
        <f t="shared" si="3"/>
        <v>M3-MyM-1a-I-2-BR</v>
      </c>
      <c r="AD292" s="20" t="s">
        <v>47</v>
      </c>
      <c r="AE292" s="9"/>
      <c r="AF292" s="9" t="s">
        <v>48</v>
      </c>
      <c r="AG292" s="9"/>
    </row>
    <row r="293" ht="112.5" customHeight="1">
      <c r="A293" s="9" t="s">
        <v>1404</v>
      </c>
      <c r="B293" s="69" t="s">
        <v>1405</v>
      </c>
      <c r="C293" s="9" t="s">
        <v>35</v>
      </c>
      <c r="D293" s="10" t="s">
        <v>36</v>
      </c>
      <c r="E293" s="11"/>
      <c r="F293" s="23" t="s">
        <v>1414</v>
      </c>
      <c r="G293" s="23"/>
      <c r="H293" s="38"/>
      <c r="I293" s="24" t="s">
        <v>38</v>
      </c>
      <c r="J293" s="9" t="s">
        <v>278</v>
      </c>
      <c r="K293" s="25" t="s">
        <v>113</v>
      </c>
      <c r="L293" s="25" t="s">
        <v>113</v>
      </c>
      <c r="M293" s="24" t="s">
        <v>42</v>
      </c>
      <c r="N293" s="23" t="s">
        <v>1408</v>
      </c>
      <c r="O293" s="23" t="s">
        <v>1409</v>
      </c>
      <c r="P293" s="18"/>
      <c r="Q293" s="22"/>
      <c r="R293" s="18"/>
      <c r="S293" s="18"/>
      <c r="T293" s="18"/>
      <c r="U293" s="18"/>
      <c r="V293" s="18"/>
      <c r="W293" s="18"/>
      <c r="X293" s="22"/>
      <c r="Y293" s="20" t="s">
        <v>1410</v>
      </c>
      <c r="Z293" s="21" t="str">
        <f t="shared" si="1"/>
        <v>{"id":"M3-MyM-1a-I-3-BR","stimulus":"&lt;p&gt;Escolha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AA293" s="21" t="s">
        <v>1415</v>
      </c>
      <c r="AB293" s="22" t="str">
        <f t="shared" si="2"/>
        <v>M3-MyM-1a-I-3</v>
      </c>
      <c r="AC293" s="22" t="str">
        <f t="shared" si="3"/>
        <v>M3-MyM-1a-I-3-BR</v>
      </c>
      <c r="AD293" s="20" t="s">
        <v>47</v>
      </c>
      <c r="AE293" s="9"/>
      <c r="AF293" s="9" t="s">
        <v>48</v>
      </c>
      <c r="AG293" s="9"/>
    </row>
    <row r="294" ht="112.5" customHeight="1">
      <c r="A294" s="9" t="s">
        <v>1404</v>
      </c>
      <c r="B294" s="69" t="s">
        <v>1405</v>
      </c>
      <c r="C294" s="9" t="s">
        <v>50</v>
      </c>
      <c r="D294" s="10" t="s">
        <v>36</v>
      </c>
      <c r="E294" s="11"/>
      <c r="F294" s="25" t="s">
        <v>1416</v>
      </c>
      <c r="G294" s="25"/>
      <c r="H294" s="25" t="s">
        <v>1417</v>
      </c>
      <c r="I294" s="24" t="s">
        <v>38</v>
      </c>
      <c r="J294" s="9" t="s">
        <v>52</v>
      </c>
      <c r="K294" s="25" t="s">
        <v>113</v>
      </c>
      <c r="L294" s="25" t="s">
        <v>1418</v>
      </c>
      <c r="M294" s="24" t="s">
        <v>42</v>
      </c>
      <c r="N294" s="23" t="s">
        <v>1408</v>
      </c>
      <c r="O294" s="23" t="s">
        <v>1409</v>
      </c>
      <c r="P294" s="18"/>
      <c r="Q294" s="22"/>
      <c r="R294" s="18"/>
      <c r="S294" s="18"/>
      <c r="T294" s="18"/>
      <c r="U294" s="18"/>
      <c r="V294" s="18"/>
      <c r="W294" s="18"/>
      <c r="X294" s="22"/>
      <c r="Y294" s="20" t="s">
        <v>1410</v>
      </c>
      <c r="Z294" s="21" t="str">
        <f t="shared" si="1"/>
        <v>{"id":"M3-MyM-1a-E-1-BR","stimulus":"&lt;p&gt;Complete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v>
      </c>
      <c r="AA294" s="28" t="s">
        <v>1419</v>
      </c>
      <c r="AB294" s="22" t="str">
        <f t="shared" si="2"/>
        <v>M3-MyM-1a-E-1</v>
      </c>
      <c r="AC294" s="22" t="str">
        <f t="shared" si="3"/>
        <v>M3-MyM-1a-E-1-BR</v>
      </c>
      <c r="AD294" s="20" t="s">
        <v>47</v>
      </c>
      <c r="AE294" s="9"/>
      <c r="AF294" s="9" t="s">
        <v>48</v>
      </c>
      <c r="AG294" s="9"/>
    </row>
    <row r="295" ht="112.5" customHeight="1">
      <c r="A295" s="9" t="s">
        <v>1404</v>
      </c>
      <c r="B295" s="69" t="s">
        <v>1405</v>
      </c>
      <c r="C295" s="9" t="s">
        <v>50</v>
      </c>
      <c r="D295" s="10" t="s">
        <v>36</v>
      </c>
      <c r="E295" s="11"/>
      <c r="F295" s="23" t="s">
        <v>1420</v>
      </c>
      <c r="G295" s="23"/>
      <c r="H295" s="25" t="s">
        <v>1417</v>
      </c>
      <c r="I295" s="24" t="s">
        <v>38</v>
      </c>
      <c r="J295" s="9" t="s">
        <v>52</v>
      </c>
      <c r="K295" s="25" t="s">
        <v>113</v>
      </c>
      <c r="L295" s="25" t="s">
        <v>1421</v>
      </c>
      <c r="M295" s="24" t="s">
        <v>42</v>
      </c>
      <c r="N295" s="23" t="s">
        <v>1408</v>
      </c>
      <c r="O295" s="23" t="s">
        <v>1409</v>
      </c>
      <c r="P295" s="18"/>
      <c r="Q295" s="22"/>
      <c r="R295" s="18"/>
      <c r="S295" s="18"/>
      <c r="T295" s="18"/>
      <c r="U295" s="18"/>
      <c r="V295" s="18"/>
      <c r="W295" s="18"/>
      <c r="X295" s="22"/>
      <c r="Y295" s="20" t="s">
        <v>1410</v>
      </c>
      <c r="Z295" s="21" t="str">
        <f t="shared" si="1"/>
        <v>{"id":"M3-MyM-1a-E-2-BR","stimulus":"&lt;p&gt;Complete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v>
      </c>
      <c r="AA295" s="28" t="s">
        <v>1422</v>
      </c>
      <c r="AB295" s="22" t="str">
        <f t="shared" si="2"/>
        <v>M3-MyM-1a-E-2</v>
      </c>
      <c r="AC295" s="22" t="str">
        <f t="shared" si="3"/>
        <v>M3-MyM-1a-E-2-BR</v>
      </c>
      <c r="AD295" s="20" t="s">
        <v>47</v>
      </c>
      <c r="AE295" s="9"/>
      <c r="AF295" s="9" t="s">
        <v>48</v>
      </c>
      <c r="AG295" s="9"/>
    </row>
    <row r="296" ht="112.5" customHeight="1">
      <c r="A296" s="9" t="s">
        <v>1404</v>
      </c>
      <c r="B296" s="69" t="s">
        <v>1405</v>
      </c>
      <c r="C296" s="9" t="s">
        <v>50</v>
      </c>
      <c r="D296" s="10" t="s">
        <v>36</v>
      </c>
      <c r="E296" s="11"/>
      <c r="F296" s="23" t="s">
        <v>1423</v>
      </c>
      <c r="G296" s="23"/>
      <c r="H296" s="25" t="s">
        <v>1417</v>
      </c>
      <c r="I296" s="24" t="s">
        <v>38</v>
      </c>
      <c r="J296" s="9" t="s">
        <v>52</v>
      </c>
      <c r="K296" s="25" t="s">
        <v>113</v>
      </c>
      <c r="L296" s="25" t="s">
        <v>1424</v>
      </c>
      <c r="M296" s="24" t="s">
        <v>42</v>
      </c>
      <c r="N296" s="23" t="s">
        <v>1408</v>
      </c>
      <c r="O296" s="23" t="s">
        <v>1409</v>
      </c>
      <c r="P296" s="18"/>
      <c r="Q296" s="22"/>
      <c r="R296" s="18"/>
      <c r="S296" s="18"/>
      <c r="T296" s="18"/>
      <c r="U296" s="18"/>
      <c r="V296" s="18"/>
      <c r="W296" s="18"/>
      <c r="X296" s="22"/>
      <c r="Y296" s="20" t="s">
        <v>1410</v>
      </c>
      <c r="Z296" s="21" t="str">
        <f t="shared" si="1"/>
        <v>{"id":"M3-MyM-1a-E-3-BR","stimulus":"&lt;p&gt;Complete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v>
      </c>
      <c r="AA296" s="28" t="s">
        <v>1425</v>
      </c>
      <c r="AB296" s="22" t="str">
        <f t="shared" si="2"/>
        <v>M3-MyM-1a-E-3</v>
      </c>
      <c r="AC296" s="22" t="str">
        <f t="shared" si="3"/>
        <v>M3-MyM-1a-E-3-BR</v>
      </c>
      <c r="AD296" s="20" t="s">
        <v>47</v>
      </c>
      <c r="AE296" s="9"/>
      <c r="AF296" s="9" t="s">
        <v>48</v>
      </c>
      <c r="AG296" s="9"/>
    </row>
    <row r="297" ht="112.5" customHeight="1">
      <c r="A297" s="9" t="s">
        <v>1404</v>
      </c>
      <c r="B297" s="69" t="s">
        <v>1405</v>
      </c>
      <c r="C297" s="9" t="s">
        <v>50</v>
      </c>
      <c r="D297" s="10" t="s">
        <v>36</v>
      </c>
      <c r="E297" s="11"/>
      <c r="F297" s="23" t="s">
        <v>1426</v>
      </c>
      <c r="G297" s="23"/>
      <c r="H297" s="25" t="s">
        <v>1417</v>
      </c>
      <c r="I297" s="24" t="s">
        <v>38</v>
      </c>
      <c r="J297" s="9" t="s">
        <v>52</v>
      </c>
      <c r="K297" s="25" t="s">
        <v>113</v>
      </c>
      <c r="L297" s="25" t="s">
        <v>1427</v>
      </c>
      <c r="M297" s="24" t="s">
        <v>42</v>
      </c>
      <c r="N297" s="23" t="s">
        <v>1408</v>
      </c>
      <c r="O297" s="23" t="s">
        <v>1409</v>
      </c>
      <c r="P297" s="18"/>
      <c r="Q297" s="22"/>
      <c r="R297" s="18"/>
      <c r="S297" s="18"/>
      <c r="T297" s="18"/>
      <c r="U297" s="18"/>
      <c r="V297" s="18"/>
      <c r="W297" s="18"/>
      <c r="X297" s="22"/>
      <c r="Y297" s="20" t="s">
        <v>1410</v>
      </c>
      <c r="Z297" s="21" t="str">
        <f t="shared" si="1"/>
        <v>{"id":"M3-MyM-1a-E-4-BR","stimulus":"&lt;p&gt;Complete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v>
      </c>
      <c r="AA297" s="28" t="s">
        <v>1428</v>
      </c>
      <c r="AB297" s="22" t="str">
        <f t="shared" si="2"/>
        <v>M3-MyM-1a-E-4</v>
      </c>
      <c r="AC297" s="22" t="str">
        <f t="shared" si="3"/>
        <v>M3-MyM-1a-E-4-BR</v>
      </c>
      <c r="AD297" s="20" t="s">
        <v>47</v>
      </c>
      <c r="AE297" s="9"/>
      <c r="AF297" s="9" t="s">
        <v>48</v>
      </c>
      <c r="AG297" s="9"/>
    </row>
    <row r="298" ht="112.5" customHeight="1">
      <c r="A298" s="9" t="s">
        <v>1429</v>
      </c>
      <c r="B298" s="69" t="s">
        <v>1430</v>
      </c>
      <c r="C298" s="9" t="s">
        <v>35</v>
      </c>
      <c r="D298" s="10" t="s">
        <v>36</v>
      </c>
      <c r="E298" s="11"/>
      <c r="F298" s="13" t="s">
        <v>1431</v>
      </c>
      <c r="G298" s="13"/>
      <c r="H298" s="12"/>
      <c r="I298" s="11" t="s">
        <v>38</v>
      </c>
      <c r="J298" s="11" t="s">
        <v>962</v>
      </c>
      <c r="K298" s="13" t="s">
        <v>1432</v>
      </c>
      <c r="L298" s="13" t="s">
        <v>1433</v>
      </c>
      <c r="M298" s="11" t="s">
        <v>42</v>
      </c>
      <c r="N298" s="8" t="s">
        <v>1434</v>
      </c>
      <c r="O298" s="8" t="s">
        <v>1435</v>
      </c>
      <c r="P298" s="8" t="s">
        <v>1436</v>
      </c>
      <c r="Q298" s="22"/>
      <c r="R298" s="18"/>
      <c r="S298" s="18"/>
      <c r="T298" s="18"/>
      <c r="U298" s="18"/>
      <c r="V298" s="18"/>
      <c r="W298" s="18"/>
      <c r="X298" s="22"/>
      <c r="Y298" s="20" t="s">
        <v>1410</v>
      </c>
      <c r="Z298" s="21" t="str">
        <f t="shared" si="1"/>
        <v>{"id":"M3-MyM-1b-I-1-BR","stimulus":"&lt;p&gt;Selecione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AA298" s="21" t="s">
        <v>1437</v>
      </c>
      <c r="AB298" s="22" t="str">
        <f t="shared" si="2"/>
        <v>M3-MyM-1b-I-1</v>
      </c>
      <c r="AC298" s="22" t="str">
        <f t="shared" si="3"/>
        <v>M3-MyM-1b-I-1-BR</v>
      </c>
      <c r="AD298" s="20" t="s">
        <v>47</v>
      </c>
      <c r="AE298" s="9"/>
      <c r="AF298" s="9" t="s">
        <v>48</v>
      </c>
      <c r="AG298" s="9"/>
    </row>
    <row r="299" ht="112.5" customHeight="1">
      <c r="A299" s="24" t="s">
        <v>1429</v>
      </c>
      <c r="B299" s="25" t="s">
        <v>1430</v>
      </c>
      <c r="C299" s="24" t="s">
        <v>35</v>
      </c>
      <c r="D299" s="10" t="s">
        <v>36</v>
      </c>
      <c r="E299" s="11"/>
      <c r="F299" s="13" t="s">
        <v>1438</v>
      </c>
      <c r="G299" s="13"/>
      <c r="H299" s="12"/>
      <c r="I299" s="11" t="s">
        <v>38</v>
      </c>
      <c r="J299" s="11" t="s">
        <v>962</v>
      </c>
      <c r="K299" s="13" t="s">
        <v>1439</v>
      </c>
      <c r="L299" s="13" t="s">
        <v>1440</v>
      </c>
      <c r="M299" s="11" t="s">
        <v>42</v>
      </c>
      <c r="N299" s="8" t="s">
        <v>1434</v>
      </c>
      <c r="O299" s="8" t="s">
        <v>1441</v>
      </c>
      <c r="P299" s="18"/>
      <c r="Q299" s="22"/>
      <c r="R299" s="8"/>
      <c r="S299" s="8"/>
      <c r="T299" s="8"/>
      <c r="U299" s="8"/>
      <c r="V299" s="8"/>
      <c r="W299" s="8"/>
      <c r="X299" s="22"/>
      <c r="Y299" s="20" t="s">
        <v>1410</v>
      </c>
      <c r="Z299" s="21" t="str">
        <f t="shared" si="1"/>
        <v>{"id":"M3-MyM-1b-I-2-BR","stimulus":"&lt;p&gt;Selecione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AA299" s="21" t="s">
        <v>1442</v>
      </c>
      <c r="AB299" s="22" t="str">
        <f t="shared" si="2"/>
        <v>M3-MyM-1b-I-2</v>
      </c>
      <c r="AC299" s="22" t="str">
        <f t="shared" si="3"/>
        <v>M3-MyM-1b-I-2-BR</v>
      </c>
      <c r="AD299" s="20" t="s">
        <v>47</v>
      </c>
      <c r="AE299" s="9"/>
      <c r="AF299" s="9" t="s">
        <v>48</v>
      </c>
      <c r="AG299" s="9"/>
    </row>
    <row r="300" ht="112.5" customHeight="1">
      <c r="A300" s="24" t="s">
        <v>1429</v>
      </c>
      <c r="B300" s="25" t="s">
        <v>1430</v>
      </c>
      <c r="C300" s="24" t="s">
        <v>35</v>
      </c>
      <c r="D300" s="10" t="s">
        <v>36</v>
      </c>
      <c r="E300" s="11"/>
      <c r="F300" s="13" t="s">
        <v>1443</v>
      </c>
      <c r="G300" s="13"/>
      <c r="H300" s="73"/>
      <c r="I300" s="11" t="s">
        <v>38</v>
      </c>
      <c r="J300" s="11" t="s">
        <v>962</v>
      </c>
      <c r="K300" s="13" t="s">
        <v>1444</v>
      </c>
      <c r="L300" s="13" t="s">
        <v>1445</v>
      </c>
      <c r="M300" s="11" t="s">
        <v>42</v>
      </c>
      <c r="N300" s="8" t="s">
        <v>1434</v>
      </c>
      <c r="O300" s="8" t="s">
        <v>1446</v>
      </c>
      <c r="P300" s="18"/>
      <c r="Q300" s="22"/>
      <c r="R300" s="8"/>
      <c r="S300" s="8"/>
      <c r="T300" s="8"/>
      <c r="U300" s="8"/>
      <c r="V300" s="8"/>
      <c r="W300" s="8"/>
      <c r="X300" s="22"/>
      <c r="Y300" s="20" t="s">
        <v>1410</v>
      </c>
      <c r="Z300" s="21" t="str">
        <f t="shared" si="1"/>
        <v>{"id":"M3-MyM-1b-I-3-BR","stimulus":"&lt;p&gt;Selecione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AA300" s="21" t="s">
        <v>1447</v>
      </c>
      <c r="AB300" s="22" t="str">
        <f t="shared" si="2"/>
        <v>M3-MyM-1b-I-3</v>
      </c>
      <c r="AC300" s="22" t="str">
        <f t="shared" si="3"/>
        <v>M3-MyM-1b-I-3-BR</v>
      </c>
      <c r="AD300" s="20" t="s">
        <v>47</v>
      </c>
      <c r="AE300" s="9"/>
      <c r="AF300" s="9" t="s">
        <v>48</v>
      </c>
      <c r="AG300" s="9"/>
    </row>
    <row r="301" ht="112.5" customHeight="1">
      <c r="A301" s="9" t="s">
        <v>1429</v>
      </c>
      <c r="B301" s="69" t="s">
        <v>1430</v>
      </c>
      <c r="C301" s="9" t="s">
        <v>50</v>
      </c>
      <c r="D301" s="10" t="s">
        <v>36</v>
      </c>
      <c r="E301" s="11"/>
      <c r="F301" s="13" t="s">
        <v>1448</v>
      </c>
      <c r="G301" s="13"/>
      <c r="H301" s="12"/>
      <c r="I301" s="11" t="s">
        <v>38</v>
      </c>
      <c r="J301" s="11" t="s">
        <v>92</v>
      </c>
      <c r="K301" s="13" t="s">
        <v>1449</v>
      </c>
      <c r="L301" s="13" t="s">
        <v>1450</v>
      </c>
      <c r="M301" s="11" t="s">
        <v>42</v>
      </c>
      <c r="N301" s="8" t="s">
        <v>1434</v>
      </c>
      <c r="O301" s="8" t="s">
        <v>1434</v>
      </c>
      <c r="P301" s="18"/>
      <c r="Q301" s="22"/>
      <c r="R301" s="8"/>
      <c r="S301" s="8"/>
      <c r="T301" s="8"/>
      <c r="U301" s="8"/>
      <c r="V301" s="8"/>
      <c r="W301" s="8"/>
      <c r="X301" s="22"/>
      <c r="Y301" s="20" t="s">
        <v>1410</v>
      </c>
      <c r="Z301" s="21" t="str">
        <f t="shared" si="1"/>
        <v>{"id":"M3-MyM-1b-E-1-BR","stimulus":"&lt;p&gt;Calcule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AA301" s="21" t="s">
        <v>1451</v>
      </c>
      <c r="AB301" s="22" t="str">
        <f t="shared" si="2"/>
        <v>M3-MyM-1b-E-1</v>
      </c>
      <c r="AC301" s="22" t="str">
        <f t="shared" si="3"/>
        <v>M3-MyM-1b-E-1-BR</v>
      </c>
      <c r="AD301" s="20" t="s">
        <v>47</v>
      </c>
      <c r="AE301" s="9"/>
      <c r="AF301" s="9" t="s">
        <v>48</v>
      </c>
      <c r="AG301" s="9"/>
    </row>
    <row r="302" ht="112.5" customHeight="1">
      <c r="A302" s="24" t="s">
        <v>1429</v>
      </c>
      <c r="B302" s="25" t="s">
        <v>1430</v>
      </c>
      <c r="C302" s="24" t="s">
        <v>50</v>
      </c>
      <c r="D302" s="10" t="s">
        <v>36</v>
      </c>
      <c r="E302" s="11"/>
      <c r="F302" s="13" t="s">
        <v>1452</v>
      </c>
      <c r="G302" s="13"/>
      <c r="H302" s="12"/>
      <c r="I302" s="11" t="s">
        <v>38</v>
      </c>
      <c r="J302" s="11" t="s">
        <v>92</v>
      </c>
      <c r="K302" s="13" t="s">
        <v>1449</v>
      </c>
      <c r="L302" s="13" t="s">
        <v>1453</v>
      </c>
      <c r="M302" s="11" t="s">
        <v>42</v>
      </c>
      <c r="N302" s="8" t="s">
        <v>1434</v>
      </c>
      <c r="O302" s="8" t="s">
        <v>1434</v>
      </c>
      <c r="P302" s="18"/>
      <c r="Q302" s="22"/>
      <c r="R302" s="8"/>
      <c r="S302" s="8"/>
      <c r="T302" s="8"/>
      <c r="U302" s="8"/>
      <c r="V302" s="8"/>
      <c r="W302" s="8"/>
      <c r="X302" s="22"/>
      <c r="Y302" s="20" t="s">
        <v>1410</v>
      </c>
      <c r="Z302" s="21" t="str">
        <f t="shared" si="1"/>
        <v>{"id":"M3-MyM-1b-E-2-BR","stimulus":"&lt;p&gt;Calcule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AA302" s="21" t="s">
        <v>1454</v>
      </c>
      <c r="AB302" s="22" t="str">
        <f t="shared" si="2"/>
        <v>M3-MyM-1b-E-2</v>
      </c>
      <c r="AC302" s="22" t="str">
        <f t="shared" si="3"/>
        <v>M3-MyM-1b-E-2-BR</v>
      </c>
      <c r="AD302" s="20" t="s">
        <v>47</v>
      </c>
      <c r="AE302" s="9"/>
      <c r="AF302" s="9" t="s">
        <v>48</v>
      </c>
      <c r="AG302" s="9"/>
    </row>
    <row r="303" ht="112.5" customHeight="1">
      <c r="A303" s="24" t="s">
        <v>1429</v>
      </c>
      <c r="B303" s="25" t="s">
        <v>1430</v>
      </c>
      <c r="C303" s="24" t="s">
        <v>50</v>
      </c>
      <c r="D303" s="10" t="s">
        <v>36</v>
      </c>
      <c r="E303" s="11"/>
      <c r="F303" s="13" t="s">
        <v>1455</v>
      </c>
      <c r="G303" s="13"/>
      <c r="H303" s="12"/>
      <c r="I303" s="11" t="s">
        <v>38</v>
      </c>
      <c r="J303" s="11" t="s">
        <v>92</v>
      </c>
      <c r="K303" s="13" t="s">
        <v>1449</v>
      </c>
      <c r="L303" s="13" t="s">
        <v>1456</v>
      </c>
      <c r="M303" s="11" t="s">
        <v>42</v>
      </c>
      <c r="N303" s="8" t="s">
        <v>1434</v>
      </c>
      <c r="O303" s="8" t="s">
        <v>1434</v>
      </c>
      <c r="P303" s="18"/>
      <c r="Q303" s="22"/>
      <c r="R303" s="8"/>
      <c r="S303" s="8"/>
      <c r="T303" s="8"/>
      <c r="U303" s="8"/>
      <c r="V303" s="8"/>
      <c r="W303" s="8"/>
      <c r="X303" s="22"/>
      <c r="Y303" s="20" t="s">
        <v>1410</v>
      </c>
      <c r="Z303" s="21" t="str">
        <f t="shared" si="1"/>
        <v>{"id":"M3-MyM-1b-E-3-BR","stimulus":"&lt;p&gt;Calcule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AA303" s="21" t="s">
        <v>1457</v>
      </c>
      <c r="AB303" s="22" t="str">
        <f t="shared" si="2"/>
        <v>M3-MyM-1b-E-3</v>
      </c>
      <c r="AC303" s="22" t="str">
        <f t="shared" si="3"/>
        <v>M3-MyM-1b-E-3-BR</v>
      </c>
      <c r="AD303" s="20" t="s">
        <v>47</v>
      </c>
      <c r="AE303" s="9"/>
      <c r="AF303" s="9" t="s">
        <v>48</v>
      </c>
      <c r="AG303" s="9"/>
    </row>
    <row r="304" ht="112.5" customHeight="1">
      <c r="A304" s="9" t="s">
        <v>1429</v>
      </c>
      <c r="B304" s="69" t="s">
        <v>1430</v>
      </c>
      <c r="C304" s="9" t="s">
        <v>68</v>
      </c>
      <c r="D304" s="10" t="s">
        <v>36</v>
      </c>
      <c r="E304" s="11"/>
      <c r="F304" s="13" t="s">
        <v>1458</v>
      </c>
      <c r="G304" s="13"/>
      <c r="H304" s="12"/>
      <c r="I304" s="11" t="s">
        <v>38</v>
      </c>
      <c r="J304" s="11" t="s">
        <v>92</v>
      </c>
      <c r="K304" s="12" t="s">
        <v>1459</v>
      </c>
      <c r="L304" s="12" t="s">
        <v>1460</v>
      </c>
      <c r="M304" s="11" t="s">
        <v>291</v>
      </c>
      <c r="N304" s="12"/>
      <c r="O304" s="12"/>
      <c r="P304" s="19"/>
      <c r="Q304" s="19"/>
      <c r="R304" s="23"/>
      <c r="S304" s="23" t="s">
        <v>1461</v>
      </c>
      <c r="T304" s="23" t="s">
        <v>1462</v>
      </c>
      <c r="U304" s="23" t="s">
        <v>1463</v>
      </c>
      <c r="V304" s="25" t="s">
        <v>1464</v>
      </c>
      <c r="W304" s="8"/>
      <c r="X304" s="22"/>
      <c r="Y304" s="20" t="s">
        <v>1410</v>
      </c>
      <c r="Z304" s="21" t="str">
        <f t="shared" si="1"/>
        <v>{"id":"M3-MyM-1b-A-1-BR","seed":{"parameters":[{"name":"Q1","label":null,"min":10,"max":99,"step":1}],"uniques":true},"scaffolding":[{"id":"step-0","stimulus":"&lt;p&gt;Depois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v>
      </c>
      <c r="AA304" s="21" t="s">
        <v>1465</v>
      </c>
      <c r="AB304" s="22" t="str">
        <f t="shared" si="2"/>
        <v>M3-MyM-1b-A-1</v>
      </c>
      <c r="AC304" s="22" t="str">
        <f t="shared" si="3"/>
        <v>M3-MyM-1b-A-1-BR</v>
      </c>
      <c r="AD304" s="20" t="s">
        <v>47</v>
      </c>
      <c r="AE304" s="9"/>
      <c r="AF304" s="9" t="s">
        <v>48</v>
      </c>
      <c r="AG304" s="9"/>
    </row>
    <row r="305" ht="112.5" customHeight="1">
      <c r="A305" s="9" t="s">
        <v>1429</v>
      </c>
      <c r="B305" s="69" t="s">
        <v>1430</v>
      </c>
      <c r="C305" s="9" t="s">
        <v>68</v>
      </c>
      <c r="D305" s="10" t="s">
        <v>36</v>
      </c>
      <c r="E305" s="11"/>
      <c r="F305" s="13" t="s">
        <v>1466</v>
      </c>
      <c r="G305" s="13"/>
      <c r="H305" s="12"/>
      <c r="I305" s="11" t="s">
        <v>481</v>
      </c>
      <c r="J305" s="11" t="s">
        <v>92</v>
      </c>
      <c r="K305" s="12" t="s">
        <v>1467</v>
      </c>
      <c r="L305" s="13" t="s">
        <v>1450</v>
      </c>
      <c r="M305" s="11" t="s">
        <v>291</v>
      </c>
      <c r="N305" s="8"/>
      <c r="O305" s="27"/>
      <c r="P305" s="18"/>
      <c r="Q305" s="22"/>
      <c r="R305" s="23"/>
      <c r="S305" s="23" t="s">
        <v>1468</v>
      </c>
      <c r="T305" s="23" t="s">
        <v>1469</v>
      </c>
      <c r="U305" s="23" t="s">
        <v>1470</v>
      </c>
      <c r="V305" s="23" t="s">
        <v>1471</v>
      </c>
      <c r="W305" s="74"/>
      <c r="X305" s="22"/>
      <c r="Y305" s="20" t="s">
        <v>1410</v>
      </c>
      <c r="Z305" s="21" t="str">
        <f t="shared" si="1"/>
        <v>{"id":"M3-MyM-1b-A-2-BR","seed":{"parameters":[{"name":"Q1","label":null,"min":1,"max":10,"step":1}],"uniques":true},"scaffolding":[{"id":"step-0","stimulus":"&lt;p&gt;Um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v>
      </c>
      <c r="AA305" s="21" t="s">
        <v>1472</v>
      </c>
      <c r="AB305" s="22" t="str">
        <f t="shared" si="2"/>
        <v>M3-MyM-1b-A-2</v>
      </c>
      <c r="AC305" s="22" t="str">
        <f t="shared" si="3"/>
        <v>M3-MyM-1b-A-2-BR</v>
      </c>
      <c r="AD305" s="20" t="s">
        <v>47</v>
      </c>
      <c r="AE305" s="9"/>
      <c r="AF305" s="9" t="s">
        <v>48</v>
      </c>
      <c r="AG305" s="9"/>
    </row>
    <row r="306" ht="112.5" customHeight="1">
      <c r="A306" s="9" t="s">
        <v>1429</v>
      </c>
      <c r="B306" s="69" t="s">
        <v>1430</v>
      </c>
      <c r="C306" s="9" t="s">
        <v>68</v>
      </c>
      <c r="D306" s="10" t="s">
        <v>36</v>
      </c>
      <c r="E306" s="11"/>
      <c r="F306" s="13" t="s">
        <v>1473</v>
      </c>
      <c r="G306" s="13"/>
      <c r="H306" s="12" t="s">
        <v>1474</v>
      </c>
      <c r="I306" s="11" t="s">
        <v>38</v>
      </c>
      <c r="J306" s="11" t="s">
        <v>92</v>
      </c>
      <c r="K306" s="12" t="s">
        <v>1475</v>
      </c>
      <c r="L306" s="13" t="s">
        <v>1450</v>
      </c>
      <c r="M306" s="11" t="s">
        <v>291</v>
      </c>
      <c r="N306" s="8"/>
      <c r="O306" s="18"/>
      <c r="P306" s="18"/>
      <c r="Q306" s="22"/>
      <c r="R306" s="23"/>
      <c r="S306" s="23" t="s">
        <v>1476</v>
      </c>
      <c r="T306" s="25" t="s">
        <v>1477</v>
      </c>
      <c r="U306" s="23" t="s">
        <v>1470</v>
      </c>
      <c r="V306" s="25" t="s">
        <v>1478</v>
      </c>
      <c r="W306" s="74"/>
      <c r="X306" s="19"/>
      <c r="Y306" s="20" t="s">
        <v>1410</v>
      </c>
      <c r="Z306" s="21" t="str">
        <f t="shared" si="1"/>
        <v>{"id":"M3-MyM-1b-A-3-BR","seed":{"parameters":[{"name":"Q1","label":null,"list":[1,2,3,4,5]}],"uniques":true},"scaffolding":[{"id":"step-0","stimulus":"&lt;p&gt;Um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v>
      </c>
      <c r="AA306" s="21" t="s">
        <v>1479</v>
      </c>
      <c r="AB306" s="22" t="str">
        <f t="shared" si="2"/>
        <v>M3-MyM-1b-A-3</v>
      </c>
      <c r="AC306" s="22" t="str">
        <f t="shared" si="3"/>
        <v>M3-MyM-1b-A-3-BR</v>
      </c>
      <c r="AD306" s="20" t="s">
        <v>47</v>
      </c>
      <c r="AE306" s="9"/>
      <c r="AF306" s="9" t="s">
        <v>48</v>
      </c>
      <c r="AG306" s="9"/>
    </row>
    <row r="307" ht="112.5" customHeight="1">
      <c r="A307" s="9" t="s">
        <v>1429</v>
      </c>
      <c r="B307" s="69" t="s">
        <v>1430</v>
      </c>
      <c r="C307" s="9" t="s">
        <v>68</v>
      </c>
      <c r="D307" s="10" t="s">
        <v>36</v>
      </c>
      <c r="E307" s="11"/>
      <c r="F307" s="13" t="s">
        <v>1480</v>
      </c>
      <c r="G307" s="13"/>
      <c r="H307" s="12" t="s">
        <v>1481</v>
      </c>
      <c r="I307" s="11" t="s">
        <v>38</v>
      </c>
      <c r="J307" s="11" t="s">
        <v>92</v>
      </c>
      <c r="K307" s="12" t="s">
        <v>1482</v>
      </c>
      <c r="L307" s="13" t="s">
        <v>1453</v>
      </c>
      <c r="M307" s="11" t="s">
        <v>291</v>
      </c>
      <c r="N307" s="8"/>
      <c r="O307" s="27"/>
      <c r="P307" s="18"/>
      <c r="Q307" s="22"/>
      <c r="R307" s="23"/>
      <c r="S307" s="23" t="s">
        <v>1483</v>
      </c>
      <c r="T307" s="23" t="s">
        <v>1484</v>
      </c>
      <c r="U307" s="23" t="s">
        <v>1485</v>
      </c>
      <c r="V307" s="25" t="s">
        <v>1486</v>
      </c>
      <c r="W307" s="74"/>
      <c r="X307" s="19"/>
      <c r="Y307" s="20" t="s">
        <v>1410</v>
      </c>
      <c r="Z307" s="21" t="str">
        <f t="shared" si="1"/>
        <v>{"id":"M3-MyM-1b-A-4-BR","seed":{"parameters":[{"name":"Q1","label":null,"min":1,"max":6,"step":1}],"uniques":true},"scaffolding":[{"id":"step-0","stimulus":"&lt;p&gt;Na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v>
      </c>
      <c r="AA307" s="21" t="s">
        <v>1487</v>
      </c>
      <c r="AB307" s="22" t="str">
        <f t="shared" si="2"/>
        <v>M3-MyM-1b-A-4</v>
      </c>
      <c r="AC307" s="22" t="str">
        <f t="shared" si="3"/>
        <v>M3-MyM-1b-A-4-BR</v>
      </c>
      <c r="AD307" s="20" t="s">
        <v>47</v>
      </c>
      <c r="AE307" s="9"/>
      <c r="AF307" s="9" t="s">
        <v>48</v>
      </c>
      <c r="AG307" s="9"/>
    </row>
    <row r="308" ht="112.5" customHeight="1">
      <c r="A308" s="9" t="s">
        <v>1429</v>
      </c>
      <c r="B308" s="69" t="s">
        <v>1430</v>
      </c>
      <c r="C308" s="9" t="s">
        <v>68</v>
      </c>
      <c r="D308" s="10" t="s">
        <v>36</v>
      </c>
      <c r="E308" s="11"/>
      <c r="F308" s="13" t="s">
        <v>1488</v>
      </c>
      <c r="G308" s="13"/>
      <c r="H308" s="12" t="s">
        <v>1489</v>
      </c>
      <c r="I308" s="11" t="s">
        <v>38</v>
      </c>
      <c r="J308" s="11" t="s">
        <v>92</v>
      </c>
      <c r="K308" s="12" t="s">
        <v>1490</v>
      </c>
      <c r="L308" s="13" t="s">
        <v>1453</v>
      </c>
      <c r="M308" s="11" t="s">
        <v>291</v>
      </c>
      <c r="N308" s="18"/>
      <c r="O308" s="18"/>
      <c r="P308" s="18"/>
      <c r="Q308" s="22"/>
      <c r="R308" s="23"/>
      <c r="S308" s="23" t="s">
        <v>1491</v>
      </c>
      <c r="T308" s="25" t="s">
        <v>1492</v>
      </c>
      <c r="U308" s="23" t="s">
        <v>1493</v>
      </c>
      <c r="V308" s="23" t="s">
        <v>1494</v>
      </c>
      <c r="W308" s="74"/>
      <c r="X308" s="19"/>
      <c r="Y308" s="20" t="s">
        <v>1410</v>
      </c>
      <c r="Z308" s="21" t="str">
        <f t="shared" si="1"/>
        <v>{"id":"M3-MyM-1b-A-5-BR","seed":{"parameters":[{"name":"Q1","label":null,"min":6,"max":15,"step":1}],"uniques":true},"scaffolding":[{"id":"step-0","stimulus":"&lt;p&gt;Joaquim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v>
      </c>
      <c r="AA308" s="21" t="s">
        <v>1495</v>
      </c>
      <c r="AB308" s="22" t="str">
        <f t="shared" si="2"/>
        <v>M3-MyM-1b-A-5</v>
      </c>
      <c r="AC308" s="22" t="str">
        <f t="shared" si="3"/>
        <v>M3-MyM-1b-A-5-BR</v>
      </c>
      <c r="AD308" s="20" t="s">
        <v>47</v>
      </c>
      <c r="AE308" s="9"/>
      <c r="AF308" s="9" t="s">
        <v>48</v>
      </c>
      <c r="AG308" s="9"/>
    </row>
    <row r="309" ht="112.5" customHeight="1">
      <c r="A309" s="9" t="s">
        <v>1496</v>
      </c>
      <c r="B309" s="69" t="s">
        <v>1497</v>
      </c>
      <c r="C309" s="9" t="s">
        <v>35</v>
      </c>
      <c r="D309" s="10" t="s">
        <v>36</v>
      </c>
      <c r="E309" s="11"/>
      <c r="F309" s="12" t="s">
        <v>1498</v>
      </c>
      <c r="G309" s="12"/>
      <c r="H309" s="12"/>
      <c r="I309" s="11" t="s">
        <v>38</v>
      </c>
      <c r="J309" s="20" t="s">
        <v>1499</v>
      </c>
      <c r="K309" s="45" t="s">
        <v>1500</v>
      </c>
      <c r="L309" s="12" t="s">
        <v>113</v>
      </c>
      <c r="M309" s="11" t="s">
        <v>42</v>
      </c>
      <c r="N309" s="8" t="s">
        <v>1501</v>
      </c>
      <c r="O309" s="8" t="s">
        <v>1502</v>
      </c>
      <c r="P309" s="18"/>
      <c r="Q309" s="22"/>
      <c r="R309" s="18"/>
      <c r="S309" s="18"/>
      <c r="T309" s="18"/>
      <c r="U309" s="18"/>
      <c r="V309" s="18"/>
      <c r="W309" s="18"/>
      <c r="X309" s="22"/>
      <c r="Y309" s="20" t="s">
        <v>1410</v>
      </c>
      <c r="Z309" s="21" t="str">
        <f t="shared" si="1"/>
        <v>{"id":"M3-MyM-1c-I-1-BR","stimulus":"&lt;p&gt;Indique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AA309" s="21" t="s">
        <v>1503</v>
      </c>
      <c r="AB309" s="22" t="str">
        <f t="shared" si="2"/>
        <v>M3-MyM-1c-I-1</v>
      </c>
      <c r="AC309" s="22" t="str">
        <f t="shared" si="3"/>
        <v>M3-MyM-1c-I-1-BR</v>
      </c>
      <c r="AD309" s="20" t="s">
        <v>47</v>
      </c>
      <c r="AE309" s="9"/>
      <c r="AF309" s="9" t="s">
        <v>48</v>
      </c>
      <c r="AG309" s="9"/>
    </row>
    <row r="310" ht="112.5" customHeight="1">
      <c r="A310" s="9" t="s">
        <v>1496</v>
      </c>
      <c r="B310" s="69" t="s">
        <v>1497</v>
      </c>
      <c r="C310" s="9" t="s">
        <v>50</v>
      </c>
      <c r="D310" s="10" t="s">
        <v>36</v>
      </c>
      <c r="E310" s="11"/>
      <c r="F310" s="13" t="s">
        <v>1504</v>
      </c>
      <c r="G310" s="13"/>
      <c r="H310" s="12"/>
      <c r="I310" s="11" t="s">
        <v>38</v>
      </c>
      <c r="J310" s="11" t="s">
        <v>1180</v>
      </c>
      <c r="K310" s="13" t="s">
        <v>1505</v>
      </c>
      <c r="L310" s="12" t="s">
        <v>113</v>
      </c>
      <c r="M310" s="11" t="s">
        <v>42</v>
      </c>
      <c r="N310" s="8" t="s">
        <v>1501</v>
      </c>
      <c r="O310" s="8" t="s">
        <v>1502</v>
      </c>
      <c r="P310" s="18"/>
      <c r="Q310" s="17"/>
      <c r="R310" s="16"/>
      <c r="S310" s="16"/>
      <c r="T310" s="18"/>
      <c r="U310" s="18"/>
      <c r="V310" s="18"/>
      <c r="W310" s="18"/>
      <c r="X310" s="22"/>
      <c r="Y310" s="20" t="s">
        <v>1410</v>
      </c>
      <c r="Z310" s="21" t="str">
        <f t="shared" si="1"/>
        <v>{"id":"M3-MyM-1c-E-1-BR","stimulus":"&lt;p&gt;Arraste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AA310" s="21" t="s">
        <v>1506</v>
      </c>
      <c r="AB310" s="22" t="str">
        <f t="shared" si="2"/>
        <v>M3-MyM-1c-E-1</v>
      </c>
      <c r="AC310" s="22" t="str">
        <f t="shared" si="3"/>
        <v>M3-MyM-1c-E-1-BR</v>
      </c>
      <c r="AD310" s="20" t="s">
        <v>47</v>
      </c>
      <c r="AE310" s="9"/>
      <c r="AF310" s="9" t="s">
        <v>48</v>
      </c>
      <c r="AG310" s="9"/>
    </row>
    <row r="311" ht="112.5" customHeight="1">
      <c r="A311" s="9" t="s">
        <v>1496</v>
      </c>
      <c r="B311" s="69" t="s">
        <v>1497</v>
      </c>
      <c r="C311" s="9" t="s">
        <v>68</v>
      </c>
      <c r="D311" s="10" t="s">
        <v>36</v>
      </c>
      <c r="E311" s="11"/>
      <c r="F311" s="13" t="s">
        <v>1507</v>
      </c>
      <c r="G311" s="13"/>
      <c r="H311" s="19"/>
      <c r="I311" s="11" t="s">
        <v>38</v>
      </c>
      <c r="J311" s="11" t="s">
        <v>92</v>
      </c>
      <c r="K311" s="12" t="s">
        <v>1508</v>
      </c>
      <c r="L311" s="13" t="s">
        <v>1509</v>
      </c>
      <c r="M311" s="11" t="s">
        <v>42</v>
      </c>
      <c r="N311" s="8" t="s">
        <v>1501</v>
      </c>
      <c r="O311" s="8" t="s">
        <v>1502</v>
      </c>
      <c r="P311" s="18"/>
      <c r="Q311" s="22"/>
      <c r="R311" s="8"/>
      <c r="S311" s="8"/>
      <c r="T311" s="18"/>
      <c r="U311" s="18"/>
      <c r="V311" s="8"/>
      <c r="W311" s="8"/>
      <c r="X311" s="19"/>
      <c r="Y311" s="20" t="s">
        <v>1410</v>
      </c>
      <c r="Z311" s="21" t="str">
        <f t="shared" si="1"/>
        <v>{"id":"M3-MyM-1c-A-1-BR","stimulus":"&lt;p&gt;Na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v>
      </c>
      <c r="AA311" s="21" t="s">
        <v>1510</v>
      </c>
      <c r="AB311" s="22" t="str">
        <f t="shared" si="2"/>
        <v>M3-MyM-1c-A-1</v>
      </c>
      <c r="AC311" s="22" t="str">
        <f t="shared" si="3"/>
        <v>M3-MyM-1c-A-1-BR</v>
      </c>
      <c r="AD311" s="20" t="s">
        <v>47</v>
      </c>
      <c r="AE311" s="9"/>
      <c r="AF311" s="9" t="s">
        <v>48</v>
      </c>
      <c r="AG311" s="9"/>
    </row>
    <row r="312" ht="112.5" customHeight="1">
      <c r="A312" s="9" t="s">
        <v>1496</v>
      </c>
      <c r="B312" s="69" t="s">
        <v>1497</v>
      </c>
      <c r="C312" s="9" t="s">
        <v>68</v>
      </c>
      <c r="D312" s="10" t="s">
        <v>36</v>
      </c>
      <c r="E312" s="11"/>
      <c r="F312" s="13" t="s">
        <v>1511</v>
      </c>
      <c r="G312" s="13"/>
      <c r="H312" s="19" t="s">
        <v>1512</v>
      </c>
      <c r="I312" s="11" t="s">
        <v>38</v>
      </c>
      <c r="J312" s="11" t="s">
        <v>1180</v>
      </c>
      <c r="K312" s="12" t="s">
        <v>1513</v>
      </c>
      <c r="L312" s="12" t="s">
        <v>113</v>
      </c>
      <c r="M312" s="11" t="s">
        <v>42</v>
      </c>
      <c r="N312" s="8" t="s">
        <v>1501</v>
      </c>
      <c r="O312" s="8" t="s">
        <v>1502</v>
      </c>
      <c r="P312" s="18"/>
      <c r="Q312" s="22"/>
      <c r="R312" s="8"/>
      <c r="S312" s="8"/>
      <c r="T312" s="8"/>
      <c r="U312" s="8"/>
      <c r="V312" s="8"/>
      <c r="W312" s="8"/>
      <c r="X312" s="19"/>
      <c r="Y312" s="20" t="s">
        <v>1410</v>
      </c>
      <c r="Z312" s="21" t="str">
        <f t="shared" si="1"/>
        <v>{"id":"M3-MyM-1c-A-2-BR","stimulus":"&lt;p&gt;Alex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AA312" s="21" t="s">
        <v>1514</v>
      </c>
      <c r="AB312" s="22" t="str">
        <f t="shared" si="2"/>
        <v>M3-MyM-1c-A-2</v>
      </c>
      <c r="AC312" s="22" t="str">
        <f t="shared" si="3"/>
        <v>M3-MyM-1c-A-2-BR</v>
      </c>
      <c r="AD312" s="20" t="s">
        <v>47</v>
      </c>
      <c r="AE312" s="9"/>
      <c r="AF312" s="9" t="s">
        <v>48</v>
      </c>
      <c r="AG312" s="9"/>
    </row>
    <row r="313" ht="112.5" customHeight="1">
      <c r="A313" s="9" t="s">
        <v>1496</v>
      </c>
      <c r="B313" s="69" t="s">
        <v>1497</v>
      </c>
      <c r="C313" s="9" t="s">
        <v>68</v>
      </c>
      <c r="D313" s="10" t="s">
        <v>36</v>
      </c>
      <c r="E313" s="11"/>
      <c r="F313" s="13" t="s">
        <v>1515</v>
      </c>
      <c r="G313" s="13"/>
      <c r="H313" s="12"/>
      <c r="I313" s="11" t="s">
        <v>38</v>
      </c>
      <c r="J313" s="11" t="s">
        <v>92</v>
      </c>
      <c r="K313" s="13" t="s">
        <v>1516</v>
      </c>
      <c r="L313" s="13" t="s">
        <v>1509</v>
      </c>
      <c r="M313" s="11" t="s">
        <v>42</v>
      </c>
      <c r="N313" s="8" t="s">
        <v>1501</v>
      </c>
      <c r="O313" s="8" t="s">
        <v>1502</v>
      </c>
      <c r="P313" s="18"/>
      <c r="Q313" s="22"/>
      <c r="R313" s="18"/>
      <c r="S313" s="18"/>
      <c r="T313" s="8"/>
      <c r="U313" s="8"/>
      <c r="V313" s="8"/>
      <c r="W313" s="8"/>
      <c r="X313" s="19"/>
      <c r="Y313" s="20" t="s">
        <v>1410</v>
      </c>
      <c r="Z313" s="21" t="str">
        <f t="shared" si="1"/>
        <v>{"id":"M3-MyM-1c-A-3-BR","stimulus":"&lt;p&gt;Para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v>
      </c>
      <c r="AA313" s="21" t="s">
        <v>1517</v>
      </c>
      <c r="AB313" s="22" t="str">
        <f t="shared" si="2"/>
        <v>M3-MyM-1c-A-3</v>
      </c>
      <c r="AC313" s="22" t="str">
        <f t="shared" si="3"/>
        <v>M3-MyM-1c-A-3-BR</v>
      </c>
      <c r="AD313" s="20" t="s">
        <v>47</v>
      </c>
      <c r="AE313" s="9"/>
      <c r="AF313" s="9" t="s">
        <v>48</v>
      </c>
      <c r="AG313" s="9"/>
    </row>
    <row r="314" ht="112.5" customHeight="1">
      <c r="A314" s="9" t="s">
        <v>1496</v>
      </c>
      <c r="B314" s="69" t="s">
        <v>1497</v>
      </c>
      <c r="C314" s="9" t="s">
        <v>68</v>
      </c>
      <c r="D314" s="10" t="s">
        <v>36</v>
      </c>
      <c r="E314" s="11"/>
      <c r="F314" s="13" t="s">
        <v>1518</v>
      </c>
      <c r="G314" s="13"/>
      <c r="H314" s="19" t="s">
        <v>1519</v>
      </c>
      <c r="I314" s="11" t="s">
        <v>38</v>
      </c>
      <c r="J314" s="11" t="s">
        <v>1180</v>
      </c>
      <c r="K314" s="12" t="s">
        <v>1520</v>
      </c>
      <c r="L314" s="46" t="s">
        <v>113</v>
      </c>
      <c r="M314" s="11" t="s">
        <v>42</v>
      </c>
      <c r="N314" s="8" t="s">
        <v>1501</v>
      </c>
      <c r="O314" s="8" t="s">
        <v>1502</v>
      </c>
      <c r="P314" s="18"/>
      <c r="Q314" s="22"/>
      <c r="R314" s="8"/>
      <c r="S314" s="8"/>
      <c r="T314" s="18"/>
      <c r="U314" s="8"/>
      <c r="V314" s="8"/>
      <c r="W314" s="8"/>
      <c r="X314" s="13"/>
      <c r="Y314" s="20" t="s">
        <v>1410</v>
      </c>
      <c r="Z314" s="21" t="str">
        <f t="shared" si="1"/>
        <v>{"id":"M3-MyM-1c-A-4-BR","stimulus":"&lt;p&gt;Um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AA314" s="21" t="s">
        <v>1521</v>
      </c>
      <c r="AB314" s="22" t="str">
        <f t="shared" si="2"/>
        <v>M3-MyM-1c-A-4</v>
      </c>
      <c r="AC314" s="22" t="str">
        <f t="shared" si="3"/>
        <v>M3-MyM-1c-A-4-BR</v>
      </c>
      <c r="AD314" s="20" t="s">
        <v>47</v>
      </c>
      <c r="AE314" s="9"/>
      <c r="AF314" s="9" t="s">
        <v>48</v>
      </c>
      <c r="AG314" s="9"/>
    </row>
    <row r="315" ht="112.5" customHeight="1">
      <c r="A315" s="9" t="s">
        <v>1496</v>
      </c>
      <c r="B315" s="69" t="s">
        <v>1522</v>
      </c>
      <c r="C315" s="9" t="s">
        <v>68</v>
      </c>
      <c r="D315" s="10" t="s">
        <v>36</v>
      </c>
      <c r="E315" s="11"/>
      <c r="F315" s="13" t="s">
        <v>1523</v>
      </c>
      <c r="G315" s="13"/>
      <c r="H315" s="12" t="s">
        <v>1524</v>
      </c>
      <c r="I315" s="11" t="s">
        <v>38</v>
      </c>
      <c r="J315" s="11" t="s">
        <v>1180</v>
      </c>
      <c r="K315" s="12" t="s">
        <v>1525</v>
      </c>
      <c r="L315" s="46" t="s">
        <v>113</v>
      </c>
      <c r="M315" s="11" t="s">
        <v>42</v>
      </c>
      <c r="N315" s="8" t="s">
        <v>1501</v>
      </c>
      <c r="O315" s="8" t="s">
        <v>1502</v>
      </c>
      <c r="P315" s="18"/>
      <c r="Q315" s="22"/>
      <c r="R315" s="27"/>
      <c r="S315" s="27"/>
      <c r="T315" s="18"/>
      <c r="U315" s="27"/>
      <c r="V315" s="27"/>
      <c r="W315" s="27"/>
      <c r="X315" s="12"/>
      <c r="Y315" s="20" t="s">
        <v>1410</v>
      </c>
      <c r="Z315" s="21" t="str">
        <f t="shared" si="1"/>
        <v>{"id":"M3-MyM-1c-A-5-BR","stimulus":"&lt;p&gt;Felipe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AA315" s="21" t="s">
        <v>1526</v>
      </c>
      <c r="AB315" s="22" t="str">
        <f t="shared" si="2"/>
        <v>M3-MyM-1c-A-5</v>
      </c>
      <c r="AC315" s="22" t="str">
        <f t="shared" si="3"/>
        <v>M3-MyM-1c-A-5-BR</v>
      </c>
      <c r="AD315" s="20" t="s">
        <v>47</v>
      </c>
      <c r="AE315" s="9"/>
      <c r="AF315" s="9" t="s">
        <v>48</v>
      </c>
      <c r="AG315" s="9"/>
    </row>
    <row r="316" ht="112.5" customHeight="1">
      <c r="A316" s="9" t="s">
        <v>1527</v>
      </c>
      <c r="B316" s="69" t="s">
        <v>1528</v>
      </c>
      <c r="C316" s="9" t="s">
        <v>35</v>
      </c>
      <c r="D316" s="9" t="s">
        <v>36</v>
      </c>
      <c r="E316" s="11"/>
      <c r="F316" s="13" t="s">
        <v>1529</v>
      </c>
      <c r="G316" s="13"/>
      <c r="H316" s="12" t="s">
        <v>1530</v>
      </c>
      <c r="I316" s="11" t="s">
        <v>38</v>
      </c>
      <c r="J316" s="22" t="s">
        <v>509</v>
      </c>
      <c r="K316" s="13" t="s">
        <v>1531</v>
      </c>
      <c r="L316" s="13" t="s">
        <v>1532</v>
      </c>
      <c r="M316" s="11" t="s">
        <v>42</v>
      </c>
      <c r="N316" s="27" t="s">
        <v>1533</v>
      </c>
      <c r="O316" s="27" t="s">
        <v>1534</v>
      </c>
      <c r="P316" s="18"/>
      <c r="Q316" s="22"/>
      <c r="R316" s="18"/>
      <c r="S316" s="18"/>
      <c r="T316" s="18"/>
      <c r="U316" s="18"/>
      <c r="V316" s="18"/>
      <c r="W316" s="18"/>
      <c r="X316" s="22"/>
      <c r="Y316" s="20" t="s">
        <v>1410</v>
      </c>
      <c r="Z316" s="21" t="str">
        <f t="shared" si="1"/>
        <v>{"id":"M3-MyM-2a-I-1-BR","stimulus":"&lt;p&gt;Arraste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AA316" s="21" t="s">
        <v>1535</v>
      </c>
      <c r="AB316" s="22" t="str">
        <f t="shared" si="2"/>
        <v>M3-MyM-2a-I-1</v>
      </c>
      <c r="AC316" s="22" t="str">
        <f t="shared" si="3"/>
        <v>M3-MyM-2a-I-1-BR</v>
      </c>
      <c r="AD316" s="20" t="s">
        <v>47</v>
      </c>
      <c r="AE316" s="24"/>
      <c r="AF316" s="9" t="s">
        <v>48</v>
      </c>
      <c r="AG316" s="9"/>
    </row>
    <row r="317" ht="112.5" customHeight="1">
      <c r="A317" s="9" t="s">
        <v>1527</v>
      </c>
      <c r="B317" s="69" t="s">
        <v>1528</v>
      </c>
      <c r="C317" s="9" t="s">
        <v>35</v>
      </c>
      <c r="D317" s="9" t="s">
        <v>36</v>
      </c>
      <c r="E317" s="11"/>
      <c r="F317" s="13" t="s">
        <v>1536</v>
      </c>
      <c r="G317" s="13"/>
      <c r="H317" s="12" t="s">
        <v>1530</v>
      </c>
      <c r="I317" s="11" t="s">
        <v>38</v>
      </c>
      <c r="J317" s="22" t="s">
        <v>509</v>
      </c>
      <c r="K317" s="13" t="s">
        <v>1537</v>
      </c>
      <c r="L317" s="13" t="s">
        <v>1538</v>
      </c>
      <c r="M317" s="11" t="s">
        <v>42</v>
      </c>
      <c r="N317" s="27" t="s">
        <v>1533</v>
      </c>
      <c r="O317" s="27" t="s">
        <v>1534</v>
      </c>
      <c r="P317" s="18"/>
      <c r="Q317" s="22"/>
      <c r="R317" s="18"/>
      <c r="S317" s="18"/>
      <c r="T317" s="18"/>
      <c r="U317" s="18"/>
      <c r="V317" s="18"/>
      <c r="W317" s="18"/>
      <c r="X317" s="22"/>
      <c r="Y317" s="20" t="s">
        <v>1410</v>
      </c>
      <c r="Z317" s="21" t="str">
        <f t="shared" si="1"/>
        <v>{"id":"M3-MyM-2a-I-2-BR","stimulus":"&lt;p&gt;Arraste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AA317" s="21" t="s">
        <v>1539</v>
      </c>
      <c r="AB317" s="22" t="str">
        <f t="shared" si="2"/>
        <v>M3-MyM-2a-I-2</v>
      </c>
      <c r="AC317" s="22" t="str">
        <f t="shared" si="3"/>
        <v>M3-MyM-2a-I-2-BR</v>
      </c>
      <c r="AD317" s="20" t="s">
        <v>47</v>
      </c>
      <c r="AE317" s="24"/>
      <c r="AF317" s="9" t="s">
        <v>48</v>
      </c>
      <c r="AG317" s="9"/>
    </row>
    <row r="318" ht="112.5" customHeight="1">
      <c r="A318" s="9" t="s">
        <v>1527</v>
      </c>
      <c r="B318" s="69" t="s">
        <v>1528</v>
      </c>
      <c r="C318" s="9" t="s">
        <v>50</v>
      </c>
      <c r="D318" s="9" t="s">
        <v>36</v>
      </c>
      <c r="E318" s="11"/>
      <c r="F318" s="13" t="s">
        <v>1540</v>
      </c>
      <c r="G318" s="13"/>
      <c r="H318" s="12" t="s">
        <v>1541</v>
      </c>
      <c r="I318" s="11" t="s">
        <v>38</v>
      </c>
      <c r="J318" s="20" t="s">
        <v>1499</v>
      </c>
      <c r="K318" s="13" t="s">
        <v>1542</v>
      </c>
      <c r="L318" s="12" t="s">
        <v>113</v>
      </c>
      <c r="M318" s="11" t="s">
        <v>42</v>
      </c>
      <c r="N318" s="27" t="s">
        <v>1533</v>
      </c>
      <c r="O318" s="8" t="s">
        <v>1543</v>
      </c>
      <c r="P318" s="18"/>
      <c r="Q318" s="22"/>
      <c r="R318" s="8"/>
      <c r="S318" s="8"/>
      <c r="T318" s="8"/>
      <c r="U318" s="8"/>
      <c r="V318" s="8"/>
      <c r="W318" s="8"/>
      <c r="X318" s="19"/>
      <c r="Y318" s="20" t="s">
        <v>1410</v>
      </c>
      <c r="Z318" s="21" t="str">
        <f t="shared" si="1"/>
        <v>{"id":"M3-MyM-2a-E-1-BR","stimulus":"&lt;p&gt;Selecione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v>
      </c>
      <c r="AA318" s="28" t="s">
        <v>1544</v>
      </c>
      <c r="AB318" s="22" t="str">
        <f t="shared" si="2"/>
        <v>M3-MyM-2a-E-1</v>
      </c>
      <c r="AC318" s="22" t="str">
        <f t="shared" si="3"/>
        <v>M3-MyM-2a-E-1-BR</v>
      </c>
      <c r="AD318" s="20" t="s">
        <v>47</v>
      </c>
      <c r="AE318" s="24"/>
      <c r="AF318" s="9" t="s">
        <v>48</v>
      </c>
      <c r="AG318" s="9"/>
    </row>
    <row r="319" ht="112.5" customHeight="1">
      <c r="A319" s="9" t="s">
        <v>1545</v>
      </c>
      <c r="B319" s="69" t="s">
        <v>1546</v>
      </c>
      <c r="C319" s="9" t="s">
        <v>35</v>
      </c>
      <c r="D319" s="10" t="s">
        <v>36</v>
      </c>
      <c r="E319" s="11"/>
      <c r="F319" s="13" t="s">
        <v>1547</v>
      </c>
      <c r="G319" s="13"/>
      <c r="H319" s="12"/>
      <c r="I319" s="11" t="s">
        <v>38</v>
      </c>
      <c r="J319" s="11" t="s">
        <v>962</v>
      </c>
      <c r="K319" s="13" t="s">
        <v>1432</v>
      </c>
      <c r="L319" s="13" t="s">
        <v>1548</v>
      </c>
      <c r="M319" s="11" t="s">
        <v>42</v>
      </c>
      <c r="N319" s="13" t="s">
        <v>1549</v>
      </c>
      <c r="O319" s="13" t="s">
        <v>1550</v>
      </c>
      <c r="P319" s="18"/>
      <c r="Q319" s="22"/>
      <c r="R319" s="18"/>
      <c r="S319" s="18"/>
      <c r="T319" s="18"/>
      <c r="U319" s="18"/>
      <c r="V319" s="18"/>
      <c r="W319" s="18"/>
      <c r="X319" s="22"/>
      <c r="Y319" s="20" t="s">
        <v>1410</v>
      </c>
      <c r="Z319" s="21" t="str">
        <f t="shared" si="1"/>
        <v>{"id":"M3-MyM-2b-I-1-BR","stimulus":"&lt;p&gt;Selecione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AA319" s="21" t="s">
        <v>1551</v>
      </c>
      <c r="AB319" s="22" t="str">
        <f t="shared" si="2"/>
        <v>M3-MyM-2b-I-1</v>
      </c>
      <c r="AC319" s="22" t="str">
        <f t="shared" si="3"/>
        <v>M3-MyM-2b-I-1-BR</v>
      </c>
      <c r="AD319" s="20" t="s">
        <v>47</v>
      </c>
      <c r="AE319" s="9"/>
      <c r="AF319" s="9" t="s">
        <v>48</v>
      </c>
      <c r="AG319" s="9"/>
    </row>
    <row r="320" ht="112.5" customHeight="1">
      <c r="A320" s="9" t="s">
        <v>1545</v>
      </c>
      <c r="B320" s="69" t="s">
        <v>1546</v>
      </c>
      <c r="C320" s="9" t="s">
        <v>50</v>
      </c>
      <c r="D320" s="10" t="s">
        <v>36</v>
      </c>
      <c r="E320" s="11"/>
      <c r="F320" s="13" t="s">
        <v>1552</v>
      </c>
      <c r="G320" s="13"/>
      <c r="H320" s="12"/>
      <c r="I320" s="11" t="s">
        <v>38</v>
      </c>
      <c r="J320" s="11" t="s">
        <v>92</v>
      </c>
      <c r="K320" s="12" t="s">
        <v>1553</v>
      </c>
      <c r="L320" s="13" t="s">
        <v>1554</v>
      </c>
      <c r="M320" s="11" t="s">
        <v>42</v>
      </c>
      <c r="N320" s="13" t="s">
        <v>1549</v>
      </c>
      <c r="O320" s="13" t="s">
        <v>1555</v>
      </c>
      <c r="P320" s="18"/>
      <c r="Q320" s="22"/>
      <c r="R320" s="18"/>
      <c r="S320" s="18"/>
      <c r="T320" s="18"/>
      <c r="U320" s="18"/>
      <c r="V320" s="18"/>
      <c r="W320" s="18"/>
      <c r="X320" s="22"/>
      <c r="Y320" s="20" t="s">
        <v>1410</v>
      </c>
      <c r="Z320" s="21" t="str">
        <f t="shared" si="1"/>
        <v>{"id":"M3-MyM-2b-E-1-BR","stimulus":"&lt;p&gt;Efetue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AA320" s="21" t="s">
        <v>1556</v>
      </c>
      <c r="AB320" s="22" t="str">
        <f t="shared" si="2"/>
        <v>M3-MyM-2b-E-1</v>
      </c>
      <c r="AC320" s="22" t="str">
        <f t="shared" si="3"/>
        <v>M3-MyM-2b-E-1-BR</v>
      </c>
      <c r="AD320" s="20" t="s">
        <v>47</v>
      </c>
      <c r="AE320" s="9"/>
      <c r="AF320" s="9" t="s">
        <v>48</v>
      </c>
      <c r="AG320" s="9"/>
    </row>
    <row r="321" ht="112.5" customHeight="1">
      <c r="A321" s="9" t="s">
        <v>1545</v>
      </c>
      <c r="B321" s="69" t="s">
        <v>1546</v>
      </c>
      <c r="C321" s="9" t="s">
        <v>68</v>
      </c>
      <c r="D321" s="10" t="s">
        <v>36</v>
      </c>
      <c r="E321" s="11"/>
      <c r="F321" s="13" t="s">
        <v>1557</v>
      </c>
      <c r="G321" s="13"/>
      <c r="H321" s="12" t="s">
        <v>1558</v>
      </c>
      <c r="I321" s="11" t="s">
        <v>38</v>
      </c>
      <c r="J321" s="11" t="s">
        <v>92</v>
      </c>
      <c r="K321" s="12" t="s">
        <v>1559</v>
      </c>
      <c r="L321" s="13" t="s">
        <v>1453</v>
      </c>
      <c r="M321" s="11" t="s">
        <v>291</v>
      </c>
      <c r="N321" s="27"/>
      <c r="O321" s="27"/>
      <c r="P321" s="18"/>
      <c r="Q321" s="22"/>
      <c r="R321" s="23"/>
      <c r="S321" s="23" t="s">
        <v>1560</v>
      </c>
      <c r="T321" s="23" t="s">
        <v>1561</v>
      </c>
      <c r="U321" s="23" t="s">
        <v>1562</v>
      </c>
      <c r="V321" s="23" t="s">
        <v>1563</v>
      </c>
      <c r="W321" s="8"/>
      <c r="X321" s="22"/>
      <c r="Y321" s="20" t="s">
        <v>1410</v>
      </c>
      <c r="Z321" s="21" t="str">
        <f t="shared" si="1"/>
        <v>{"id":"M3-MyM-2b-A-1-BR","seed":{"parameters":[{"name":"Q1","label":null,"min":10,"max":50,"step":1}],"uniques":true},"scaffolding":[{"id":"step-0","stimulus":"&lt;p&gt;David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v>
      </c>
      <c r="AA321" s="21" t="s">
        <v>1564</v>
      </c>
      <c r="AB321" s="22" t="str">
        <f t="shared" si="2"/>
        <v>M3-MyM-2b-A-1</v>
      </c>
      <c r="AC321" s="22" t="str">
        <f t="shared" si="3"/>
        <v>M3-MyM-2b-A-1-BR</v>
      </c>
      <c r="AD321" s="20" t="s">
        <v>47</v>
      </c>
      <c r="AE321" s="9"/>
      <c r="AF321" s="9" t="s">
        <v>48</v>
      </c>
      <c r="AG321" s="9"/>
    </row>
    <row r="322" ht="112.5" customHeight="1">
      <c r="A322" s="9" t="s">
        <v>1545</v>
      </c>
      <c r="B322" s="69" t="s">
        <v>1546</v>
      </c>
      <c r="C322" s="9" t="s">
        <v>68</v>
      </c>
      <c r="D322" s="10" t="s">
        <v>36</v>
      </c>
      <c r="E322" s="11"/>
      <c r="F322" s="13" t="s">
        <v>1565</v>
      </c>
      <c r="G322" s="13"/>
      <c r="H322" s="12" t="s">
        <v>1566</v>
      </c>
      <c r="I322" s="22" t="s">
        <v>38</v>
      </c>
      <c r="J322" s="11" t="s">
        <v>92</v>
      </c>
      <c r="K322" s="12" t="s">
        <v>1567</v>
      </c>
      <c r="L322" s="13" t="s">
        <v>1450</v>
      </c>
      <c r="M322" s="22" t="s">
        <v>291</v>
      </c>
      <c r="N322" s="18"/>
      <c r="O322" s="18"/>
      <c r="P322" s="18"/>
      <c r="Q322" s="22"/>
      <c r="R322" s="23"/>
      <c r="S322" s="23" t="s">
        <v>1568</v>
      </c>
      <c r="T322" s="23" t="s">
        <v>1569</v>
      </c>
      <c r="U322" s="23" t="s">
        <v>1570</v>
      </c>
      <c r="V322" s="25" t="s">
        <v>1571</v>
      </c>
      <c r="W322" s="8"/>
      <c r="X322" s="22"/>
      <c r="Y322" s="20" t="s">
        <v>1410</v>
      </c>
      <c r="Z322" s="21" t="str">
        <f t="shared" si="1"/>
        <v>{"id":"M3-MyM-2b-A-2-BR","seed":{"parameters":[{"name":"Q1","label":null,"min":1,"max":15,"step":1}],"uniques":true},"scaffolding":[{"id":"step-0","stimulus":"&lt;p&gt;Um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v>
      </c>
      <c r="AA322" s="21" t="s">
        <v>1572</v>
      </c>
      <c r="AB322" s="22" t="str">
        <f t="shared" si="2"/>
        <v>M3-MyM-2b-A-2</v>
      </c>
      <c r="AC322" s="22" t="str">
        <f t="shared" si="3"/>
        <v>M3-MyM-2b-A-2-BR</v>
      </c>
      <c r="AD322" s="20" t="s">
        <v>47</v>
      </c>
      <c r="AE322" s="9"/>
      <c r="AF322" s="9" t="s">
        <v>48</v>
      </c>
      <c r="AG322" s="9"/>
    </row>
    <row r="323" ht="112.5" customHeight="1">
      <c r="A323" s="9" t="s">
        <v>1545</v>
      </c>
      <c r="B323" s="69" t="s">
        <v>1546</v>
      </c>
      <c r="C323" s="9" t="s">
        <v>68</v>
      </c>
      <c r="D323" s="10" t="s">
        <v>36</v>
      </c>
      <c r="E323" s="11"/>
      <c r="F323" s="13" t="s">
        <v>1573</v>
      </c>
      <c r="G323" s="13"/>
      <c r="H323" s="12" t="s">
        <v>1574</v>
      </c>
      <c r="I323" s="22" t="s">
        <v>38</v>
      </c>
      <c r="J323" s="11" t="s">
        <v>92</v>
      </c>
      <c r="K323" s="13" t="s">
        <v>1575</v>
      </c>
      <c r="L323" s="13" t="s">
        <v>1453</v>
      </c>
      <c r="M323" s="22" t="s">
        <v>291</v>
      </c>
      <c r="N323" s="18"/>
      <c r="O323" s="18"/>
      <c r="P323" s="18"/>
      <c r="Q323" s="22"/>
      <c r="R323" s="23"/>
      <c r="S323" s="23" t="s">
        <v>1576</v>
      </c>
      <c r="T323" s="23" t="s">
        <v>1577</v>
      </c>
      <c r="U323" s="23" t="s">
        <v>1578</v>
      </c>
      <c r="V323" s="23" t="s">
        <v>1579</v>
      </c>
      <c r="W323" s="8"/>
      <c r="X323" s="22"/>
      <c r="Y323" s="20" t="s">
        <v>1410</v>
      </c>
      <c r="Z323" s="21" t="str">
        <f t="shared" si="1"/>
        <v>{"id":"M3-MyM-2b-A-3-BR","seed":{"parameters":[{"name":"Q1","label":null,"min":5,"max":10,"step":1}],"uniques":true},"scaffolding":[{"id":"step-0","stimulus":"&lt;p&gt;Uma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v>
      </c>
      <c r="AA323" s="21" t="s">
        <v>1580</v>
      </c>
      <c r="AB323" s="22" t="str">
        <f t="shared" si="2"/>
        <v>M3-MyM-2b-A-3</v>
      </c>
      <c r="AC323" s="22" t="str">
        <f t="shared" si="3"/>
        <v>M3-MyM-2b-A-3-BR</v>
      </c>
      <c r="AD323" s="20" t="s">
        <v>47</v>
      </c>
      <c r="AE323" s="9"/>
      <c r="AF323" s="9" t="s">
        <v>48</v>
      </c>
      <c r="AG323" s="9"/>
    </row>
    <row r="324" ht="112.5" customHeight="1">
      <c r="A324" s="9" t="s">
        <v>1545</v>
      </c>
      <c r="B324" s="69" t="s">
        <v>1546</v>
      </c>
      <c r="C324" s="9" t="s">
        <v>68</v>
      </c>
      <c r="D324" s="10" t="s">
        <v>36</v>
      </c>
      <c r="E324" s="11"/>
      <c r="F324" s="13" t="s">
        <v>1581</v>
      </c>
      <c r="G324" s="13"/>
      <c r="H324" s="12" t="s">
        <v>1582</v>
      </c>
      <c r="I324" s="22" t="s">
        <v>38</v>
      </c>
      <c r="J324" s="11" t="s">
        <v>92</v>
      </c>
      <c r="K324" s="12" t="s">
        <v>1583</v>
      </c>
      <c r="L324" s="13" t="s">
        <v>1453</v>
      </c>
      <c r="M324" s="22" t="s">
        <v>291</v>
      </c>
      <c r="N324" s="19"/>
      <c r="O324" s="19"/>
      <c r="P324" s="19"/>
      <c r="Q324" s="19"/>
      <c r="R324" s="13"/>
      <c r="S324" s="13" t="s">
        <v>1584</v>
      </c>
      <c r="T324" s="13" t="s">
        <v>1585</v>
      </c>
      <c r="U324" s="13" t="s">
        <v>1586</v>
      </c>
      <c r="V324" s="13" t="s">
        <v>1587</v>
      </c>
      <c r="W324" s="19"/>
      <c r="X324" s="22"/>
      <c r="Y324" s="20" t="s">
        <v>1410</v>
      </c>
      <c r="Z324" s="21" t="str">
        <f t="shared" si="1"/>
        <v>{"id":"M3-MyM-2b-A-4-BR","seed":{"parameters":[{"name":"Q1","label":null,"min":1,"max":20,"step":1}],"uniques":true},"scaffolding":[{"id":"step-0","stimulus":"&lt;p&gt;Carla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v>
      </c>
      <c r="AA324" s="21" t="s">
        <v>1588</v>
      </c>
      <c r="AB324" s="22" t="str">
        <f t="shared" si="2"/>
        <v>M3-MyM-2b-A-4</v>
      </c>
      <c r="AC324" s="22" t="str">
        <f t="shared" si="3"/>
        <v>M3-MyM-2b-A-4-BR</v>
      </c>
      <c r="AD324" s="20" t="s">
        <v>47</v>
      </c>
      <c r="AE324" s="9"/>
      <c r="AF324" s="9" t="s">
        <v>48</v>
      </c>
      <c r="AG324" s="9"/>
    </row>
    <row r="325" ht="112.5" customHeight="1">
      <c r="A325" s="9" t="s">
        <v>1545</v>
      </c>
      <c r="B325" s="69" t="s">
        <v>1546</v>
      </c>
      <c r="C325" s="9" t="s">
        <v>68</v>
      </c>
      <c r="D325" s="10" t="s">
        <v>36</v>
      </c>
      <c r="E325" s="11"/>
      <c r="F325" s="13" t="s">
        <v>1589</v>
      </c>
      <c r="G325" s="13"/>
      <c r="H325" s="12" t="s">
        <v>1590</v>
      </c>
      <c r="I325" s="22" t="s">
        <v>38</v>
      </c>
      <c r="J325" s="11" t="s">
        <v>92</v>
      </c>
      <c r="K325" s="13" t="s">
        <v>1575</v>
      </c>
      <c r="L325" s="13" t="s">
        <v>1453</v>
      </c>
      <c r="M325" s="22" t="s">
        <v>291</v>
      </c>
      <c r="N325" s="19"/>
      <c r="O325" s="19"/>
      <c r="P325" s="19"/>
      <c r="Q325" s="19"/>
      <c r="R325" s="23"/>
      <c r="S325" s="23" t="s">
        <v>1591</v>
      </c>
      <c r="T325" s="23" t="s">
        <v>1592</v>
      </c>
      <c r="U325" s="23" t="s">
        <v>1593</v>
      </c>
      <c r="V325" s="23" t="s">
        <v>1594</v>
      </c>
      <c r="W325" s="13"/>
      <c r="X325" s="22"/>
      <c r="Y325" s="20" t="s">
        <v>1410</v>
      </c>
      <c r="Z325" s="21" t="str">
        <f t="shared" si="1"/>
        <v>{"id":"M3-MyM-2b-A-5-BR","seed":{"parameters":[{"name":"Q1","label":null,"min":5,"max":10,"step":1}],"uniques":true},"scaffolding":[{"id":"step-0","stimulus":"&lt;p&gt;Miguel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v>
      </c>
      <c r="AA325" s="21" t="s">
        <v>1595</v>
      </c>
      <c r="AB325" s="22" t="str">
        <f t="shared" si="2"/>
        <v>M3-MyM-2b-A-5</v>
      </c>
      <c r="AC325" s="22" t="str">
        <f t="shared" si="3"/>
        <v>M3-MyM-2b-A-5-BR</v>
      </c>
      <c r="AD325" s="20" t="s">
        <v>47</v>
      </c>
      <c r="AE325" s="9"/>
      <c r="AF325" s="9" t="s">
        <v>48</v>
      </c>
      <c r="AG325" s="9"/>
    </row>
    <row r="326" ht="112.5" customHeight="1">
      <c r="A326" s="9" t="s">
        <v>1596</v>
      </c>
      <c r="B326" s="69" t="s">
        <v>1597</v>
      </c>
      <c r="C326" s="9" t="s">
        <v>35</v>
      </c>
      <c r="D326" s="10" t="s">
        <v>36</v>
      </c>
      <c r="E326" s="11"/>
      <c r="F326" s="13" t="s">
        <v>1598</v>
      </c>
      <c r="G326" s="13"/>
      <c r="H326" s="12"/>
      <c r="I326" s="11"/>
      <c r="J326" s="20" t="s">
        <v>1499</v>
      </c>
      <c r="K326" s="45" t="s">
        <v>1599</v>
      </c>
      <c r="L326" s="12" t="s">
        <v>113</v>
      </c>
      <c r="M326" s="11" t="s">
        <v>42</v>
      </c>
      <c r="N326" s="8" t="s">
        <v>1501</v>
      </c>
      <c r="O326" s="8" t="s">
        <v>1600</v>
      </c>
      <c r="P326" s="18"/>
      <c r="Q326" s="22"/>
      <c r="R326" s="18"/>
      <c r="S326" s="18"/>
      <c r="T326" s="18"/>
      <c r="U326" s="18"/>
      <c r="V326" s="18"/>
      <c r="W326" s="18"/>
      <c r="X326" s="19"/>
      <c r="Y326" s="20" t="s">
        <v>1410</v>
      </c>
      <c r="Z326" s="21" t="str">
        <f t="shared" si="1"/>
        <v>{"id":"M3-MyM-2c-I-1-BR","stimulus":"&lt;p&gt;Indique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AA326" s="28" t="s">
        <v>1601</v>
      </c>
      <c r="AB326" s="22" t="str">
        <f t="shared" si="2"/>
        <v>M3-MyM-2c-I-1</v>
      </c>
      <c r="AC326" s="22" t="str">
        <f t="shared" si="3"/>
        <v>M3-MyM-2c-I-1-BR</v>
      </c>
      <c r="AD326" s="20" t="s">
        <v>47</v>
      </c>
      <c r="AE326" s="9"/>
      <c r="AF326" s="9" t="s">
        <v>48</v>
      </c>
      <c r="AG326" s="9"/>
    </row>
    <row r="327" ht="112.5" customHeight="1">
      <c r="A327" s="9" t="s">
        <v>1596</v>
      </c>
      <c r="B327" s="69" t="s">
        <v>1597</v>
      </c>
      <c r="C327" s="9" t="s">
        <v>50</v>
      </c>
      <c r="D327" s="10" t="s">
        <v>36</v>
      </c>
      <c r="E327" s="11"/>
      <c r="F327" s="12" t="s">
        <v>1602</v>
      </c>
      <c r="G327" s="12"/>
      <c r="H327" s="12" t="s">
        <v>1603</v>
      </c>
      <c r="I327" s="11" t="s">
        <v>38</v>
      </c>
      <c r="J327" s="11" t="s">
        <v>1180</v>
      </c>
      <c r="K327" s="13" t="s">
        <v>1604</v>
      </c>
      <c r="L327" s="12" t="s">
        <v>113</v>
      </c>
      <c r="M327" s="11" t="s">
        <v>42</v>
      </c>
      <c r="N327" s="13" t="s">
        <v>1605</v>
      </c>
      <c r="O327" s="13" t="s">
        <v>1501</v>
      </c>
      <c r="P327" s="18"/>
      <c r="Q327" s="22"/>
      <c r="R327" s="18"/>
      <c r="S327" s="18"/>
      <c r="T327" s="18"/>
      <c r="U327" s="18"/>
      <c r="V327" s="18"/>
      <c r="W327" s="18"/>
      <c r="X327" s="22"/>
      <c r="Y327" s="20" t="s">
        <v>1410</v>
      </c>
      <c r="Z327" s="21" t="str">
        <f t="shared" si="1"/>
        <v>{"id":"M3-MyM-2c-E-1-BR","stimulus":"&lt;p&gt;Arraste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AA327" s="28" t="s">
        <v>1606</v>
      </c>
      <c r="AB327" s="22" t="str">
        <f t="shared" si="2"/>
        <v>M3-MyM-2c-E-1</v>
      </c>
      <c r="AC327" s="22" t="str">
        <f t="shared" si="3"/>
        <v>M3-MyM-2c-E-1-BR</v>
      </c>
      <c r="AD327" s="20" t="s">
        <v>47</v>
      </c>
      <c r="AE327" s="9"/>
      <c r="AF327" s="9" t="s">
        <v>48</v>
      </c>
      <c r="AG327" s="9"/>
    </row>
    <row r="328" ht="112.5" customHeight="1">
      <c r="A328" s="9" t="s">
        <v>1596</v>
      </c>
      <c r="B328" s="69" t="s">
        <v>1597</v>
      </c>
      <c r="C328" s="9" t="s">
        <v>68</v>
      </c>
      <c r="D328" s="10" t="s">
        <v>36</v>
      </c>
      <c r="E328" s="11"/>
      <c r="F328" s="13" t="s">
        <v>1607</v>
      </c>
      <c r="G328" s="13"/>
      <c r="H328" s="12" t="s">
        <v>1608</v>
      </c>
      <c r="I328" s="11" t="s">
        <v>38</v>
      </c>
      <c r="J328" s="11" t="s">
        <v>1180</v>
      </c>
      <c r="K328" s="12" t="s">
        <v>1609</v>
      </c>
      <c r="L328" s="12" t="s">
        <v>113</v>
      </c>
      <c r="M328" s="14" t="s">
        <v>42</v>
      </c>
      <c r="N328" s="13" t="s">
        <v>1610</v>
      </c>
      <c r="O328" s="13" t="s">
        <v>1611</v>
      </c>
      <c r="P328" s="18"/>
      <c r="Q328" s="22"/>
      <c r="R328" s="18"/>
      <c r="S328" s="18"/>
      <c r="T328" s="18"/>
      <c r="U328" s="8"/>
      <c r="V328" s="8"/>
      <c r="W328" s="18"/>
      <c r="X328" s="22"/>
      <c r="Y328" s="20" t="s">
        <v>1410</v>
      </c>
      <c r="Z328" s="21" t="str">
        <f t="shared" si="1"/>
        <v>{"id":"M3-MyM-2c-A-1-BR","stimulus":"&lt;p&gt;Pedro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AA328" s="28" t="s">
        <v>1612</v>
      </c>
      <c r="AB328" s="22" t="str">
        <f t="shared" si="2"/>
        <v>M3-MyM-2c-A-1</v>
      </c>
      <c r="AC328" s="22" t="str">
        <f t="shared" si="3"/>
        <v>M3-MyM-2c-A-1-BR</v>
      </c>
      <c r="AD328" s="20" t="s">
        <v>47</v>
      </c>
      <c r="AE328" s="9"/>
      <c r="AF328" s="9" t="s">
        <v>48</v>
      </c>
      <c r="AG328" s="9"/>
    </row>
    <row r="329" ht="112.5" customHeight="1">
      <c r="A329" s="9" t="s">
        <v>1596</v>
      </c>
      <c r="B329" s="69" t="s">
        <v>1597</v>
      </c>
      <c r="C329" s="9" t="s">
        <v>68</v>
      </c>
      <c r="D329" s="10" t="s">
        <v>36</v>
      </c>
      <c r="E329" s="11"/>
      <c r="F329" s="13" t="s">
        <v>1613</v>
      </c>
      <c r="G329" s="13"/>
      <c r="H329" s="12" t="s">
        <v>1614</v>
      </c>
      <c r="I329" s="11" t="s">
        <v>38</v>
      </c>
      <c r="J329" s="11" t="s">
        <v>1180</v>
      </c>
      <c r="K329" s="12" t="s">
        <v>1615</v>
      </c>
      <c r="L329" s="12" t="s">
        <v>113</v>
      </c>
      <c r="M329" s="14" t="s">
        <v>42</v>
      </c>
      <c r="N329" s="13" t="s">
        <v>1616</v>
      </c>
      <c r="O329" s="13" t="s">
        <v>1617</v>
      </c>
      <c r="P329" s="18"/>
      <c r="Q329" s="22"/>
      <c r="R329" s="18"/>
      <c r="S329" s="18"/>
      <c r="T329" s="18"/>
      <c r="U329" s="8"/>
      <c r="V329" s="8"/>
      <c r="W329" s="18"/>
      <c r="X329" s="22"/>
      <c r="Y329" s="20" t="s">
        <v>1410</v>
      </c>
      <c r="Z329" s="21" t="str">
        <f t="shared" si="1"/>
        <v>{"id":"M3-MyM-2c-A-2-BR","stimulus":"&lt;p&gt;Para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AA329" s="28" t="s">
        <v>1618</v>
      </c>
      <c r="AB329" s="22" t="str">
        <f t="shared" si="2"/>
        <v>M3-MyM-2c-A-2</v>
      </c>
      <c r="AC329" s="22" t="str">
        <f t="shared" si="3"/>
        <v>M3-MyM-2c-A-2-BR</v>
      </c>
      <c r="AD329" s="20" t="s">
        <v>47</v>
      </c>
      <c r="AE329" s="9"/>
      <c r="AF329" s="9" t="s">
        <v>48</v>
      </c>
      <c r="AG329" s="9"/>
    </row>
    <row r="330" ht="112.5" customHeight="1">
      <c r="A330" s="9" t="s">
        <v>1596</v>
      </c>
      <c r="B330" s="69" t="s">
        <v>1597</v>
      </c>
      <c r="C330" s="9" t="s">
        <v>68</v>
      </c>
      <c r="D330" s="10" t="s">
        <v>36</v>
      </c>
      <c r="E330" s="11"/>
      <c r="F330" s="35" t="s">
        <v>1619</v>
      </c>
      <c r="G330" s="35"/>
      <c r="H330" s="66" t="s">
        <v>1620</v>
      </c>
      <c r="I330" s="24" t="s">
        <v>38</v>
      </c>
      <c r="J330" s="24" t="s">
        <v>1180</v>
      </c>
      <c r="K330" s="25" t="s">
        <v>1621</v>
      </c>
      <c r="L330" s="25" t="s">
        <v>113</v>
      </c>
      <c r="M330" s="26" t="s">
        <v>42</v>
      </c>
      <c r="N330" s="13" t="s">
        <v>1622</v>
      </c>
      <c r="O330" s="23" t="s">
        <v>1623</v>
      </c>
      <c r="P330" s="18"/>
      <c r="Q330" s="22"/>
      <c r="R330" s="18"/>
      <c r="S330" s="18"/>
      <c r="T330" s="18"/>
      <c r="U330" s="8"/>
      <c r="V330" s="8"/>
      <c r="W330" s="18"/>
      <c r="X330" s="22"/>
      <c r="Y330" s="20" t="s">
        <v>1410</v>
      </c>
      <c r="Z330" s="21" t="str">
        <f t="shared" si="1"/>
        <v>{"id":"M3-MyM-2c-A-3-BR","stimulus":"&lt;p&gt;Leandro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AA330" s="28" t="s">
        <v>1624</v>
      </c>
      <c r="AB330" s="22" t="str">
        <f t="shared" si="2"/>
        <v>M3-MyM-2c-A-3</v>
      </c>
      <c r="AC330" s="22" t="str">
        <f t="shared" si="3"/>
        <v>M3-MyM-2c-A-3-BR</v>
      </c>
      <c r="AD330" s="20" t="s">
        <v>47</v>
      </c>
      <c r="AE330" s="9"/>
      <c r="AF330" s="9" t="s">
        <v>48</v>
      </c>
      <c r="AG330" s="9"/>
    </row>
    <row r="331" ht="112.5" customHeight="1">
      <c r="A331" s="9" t="s">
        <v>1596</v>
      </c>
      <c r="B331" s="69" t="s">
        <v>1597</v>
      </c>
      <c r="C331" s="9" t="s">
        <v>68</v>
      </c>
      <c r="D331" s="10" t="s">
        <v>36</v>
      </c>
      <c r="E331" s="11"/>
      <c r="F331" s="13" t="s">
        <v>1625</v>
      </c>
      <c r="G331" s="13"/>
      <c r="H331" s="19" t="s">
        <v>1626</v>
      </c>
      <c r="I331" s="11" t="s">
        <v>38</v>
      </c>
      <c r="J331" s="11" t="s">
        <v>1180</v>
      </c>
      <c r="K331" s="12" t="s">
        <v>1627</v>
      </c>
      <c r="L331" s="12" t="s">
        <v>113</v>
      </c>
      <c r="M331" s="14" t="s">
        <v>42</v>
      </c>
      <c r="N331" s="13" t="s">
        <v>1628</v>
      </c>
      <c r="O331" s="13" t="s">
        <v>1629</v>
      </c>
      <c r="P331" s="18"/>
      <c r="Q331" s="22"/>
      <c r="R331" s="18"/>
      <c r="S331" s="18"/>
      <c r="T331" s="18"/>
      <c r="U331" s="8"/>
      <c r="V331" s="8"/>
      <c r="W331" s="18"/>
      <c r="X331" s="22"/>
      <c r="Y331" s="20" t="s">
        <v>1410</v>
      </c>
      <c r="Z331" s="21" t="str">
        <f t="shared" si="1"/>
        <v>{"id":"M3-MyM-2c-A-4-BR","stimulus":"&lt;p&gt;Estas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AA331" s="28" t="s">
        <v>1630</v>
      </c>
      <c r="AB331" s="22" t="str">
        <f t="shared" si="2"/>
        <v>M3-MyM-2c-A-4</v>
      </c>
      <c r="AC331" s="22" t="str">
        <f t="shared" si="3"/>
        <v>M3-MyM-2c-A-4-BR</v>
      </c>
      <c r="AD331" s="20" t="s">
        <v>47</v>
      </c>
      <c r="AE331" s="9"/>
      <c r="AF331" s="9" t="s">
        <v>48</v>
      </c>
      <c r="AG331" s="9"/>
    </row>
    <row r="332" ht="112.5" customHeight="1">
      <c r="A332" s="9" t="s">
        <v>1596</v>
      </c>
      <c r="B332" s="69" t="s">
        <v>1597</v>
      </c>
      <c r="C332" s="9" t="s">
        <v>68</v>
      </c>
      <c r="D332" s="10" t="s">
        <v>36</v>
      </c>
      <c r="E332" s="11"/>
      <c r="F332" s="13" t="s">
        <v>1631</v>
      </c>
      <c r="G332" s="13"/>
      <c r="H332" s="19" t="s">
        <v>1632</v>
      </c>
      <c r="I332" s="11" t="s">
        <v>38</v>
      </c>
      <c r="J332" s="11" t="s">
        <v>1180</v>
      </c>
      <c r="K332" s="12" t="s">
        <v>1627</v>
      </c>
      <c r="L332" s="12" t="s">
        <v>113</v>
      </c>
      <c r="M332" s="14" t="s">
        <v>42</v>
      </c>
      <c r="N332" s="13" t="s">
        <v>1622</v>
      </c>
      <c r="O332" s="13" t="s">
        <v>1623</v>
      </c>
      <c r="P332" s="18"/>
      <c r="Q332" s="22"/>
      <c r="R332" s="18"/>
      <c r="S332" s="18"/>
      <c r="T332" s="18"/>
      <c r="U332" s="8"/>
      <c r="V332" s="8"/>
      <c r="W332" s="18"/>
      <c r="X332" s="22"/>
      <c r="Y332" s="20" t="s">
        <v>1410</v>
      </c>
      <c r="Z332" s="21" t="str">
        <f t="shared" si="1"/>
        <v>{"id":"M3-MyM-2c-A-5-BR","stimulus":"&lt;p&gt;Patrícia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AA332" s="28" t="s">
        <v>1633</v>
      </c>
      <c r="AB332" s="22" t="str">
        <f t="shared" si="2"/>
        <v>M3-MyM-2c-A-5</v>
      </c>
      <c r="AC332" s="22" t="str">
        <f t="shared" si="3"/>
        <v>M3-MyM-2c-A-5-BR</v>
      </c>
      <c r="AD332" s="20" t="s">
        <v>47</v>
      </c>
      <c r="AE332" s="9"/>
      <c r="AF332" s="9" t="s">
        <v>48</v>
      </c>
      <c r="AG332" s="9"/>
    </row>
    <row r="333" ht="112.5" customHeight="1">
      <c r="A333" s="9" t="s">
        <v>1634</v>
      </c>
      <c r="B333" s="69" t="s">
        <v>1635</v>
      </c>
      <c r="C333" s="9" t="s">
        <v>35</v>
      </c>
      <c r="D333" s="10" t="s">
        <v>36</v>
      </c>
      <c r="E333" s="11"/>
      <c r="F333" s="23" t="s">
        <v>1636</v>
      </c>
      <c r="G333" s="23"/>
      <c r="H333" s="69"/>
      <c r="I333" s="24" t="s">
        <v>38</v>
      </c>
      <c r="J333" s="24" t="s">
        <v>962</v>
      </c>
      <c r="K333" s="23" t="s">
        <v>1637</v>
      </c>
      <c r="L333" s="23" t="s">
        <v>1638</v>
      </c>
      <c r="M333" s="24" t="s">
        <v>42</v>
      </c>
      <c r="N333" s="69" t="s">
        <v>1639</v>
      </c>
      <c r="O333" s="69" t="s">
        <v>1639</v>
      </c>
      <c r="P333" s="75"/>
      <c r="Q333" s="43"/>
      <c r="R333" s="75"/>
      <c r="S333" s="75"/>
      <c r="T333" s="75"/>
      <c r="U333" s="75"/>
      <c r="V333" s="75"/>
      <c r="W333" s="75"/>
      <c r="X333" s="22"/>
      <c r="Y333" s="20" t="s">
        <v>1410</v>
      </c>
      <c r="Z333" s="21" t="str">
        <f t="shared" si="1"/>
        <v>{"id":"M3-MyM-4a-I-1-BR","stimulus":"&lt;p&gt;Selecione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AA333" s="21" t="s">
        <v>1640</v>
      </c>
      <c r="AB333" s="22" t="str">
        <f t="shared" si="2"/>
        <v>M3-MyM-4a-I-1</v>
      </c>
      <c r="AC333" s="22" t="str">
        <f t="shared" si="3"/>
        <v>M3-MyM-4a-I-1-BR</v>
      </c>
      <c r="AD333" s="20" t="s">
        <v>47</v>
      </c>
      <c r="AE333" s="24"/>
      <c r="AF333" s="9" t="s">
        <v>48</v>
      </c>
      <c r="AG333" s="9"/>
    </row>
    <row r="334" ht="112.5" customHeight="1">
      <c r="A334" s="9" t="s">
        <v>1634</v>
      </c>
      <c r="B334" s="69" t="s">
        <v>1635</v>
      </c>
      <c r="C334" s="9" t="s">
        <v>35</v>
      </c>
      <c r="D334" s="10" t="s">
        <v>36</v>
      </c>
      <c r="E334" s="11"/>
      <c r="F334" s="23" t="s">
        <v>1641</v>
      </c>
      <c r="G334" s="23"/>
      <c r="H334" s="69"/>
      <c r="I334" s="24" t="s">
        <v>38</v>
      </c>
      <c r="J334" s="24" t="s">
        <v>962</v>
      </c>
      <c r="K334" s="23" t="s">
        <v>1637</v>
      </c>
      <c r="L334" s="23" t="s">
        <v>1642</v>
      </c>
      <c r="M334" s="24" t="s">
        <v>42</v>
      </c>
      <c r="N334" s="69" t="s">
        <v>1639</v>
      </c>
      <c r="O334" s="69" t="s">
        <v>1639</v>
      </c>
      <c r="P334" s="75"/>
      <c r="Q334" s="43"/>
      <c r="R334" s="75"/>
      <c r="S334" s="75"/>
      <c r="T334" s="75"/>
      <c r="U334" s="75"/>
      <c r="V334" s="75"/>
      <c r="W334" s="75"/>
      <c r="X334" s="22"/>
      <c r="Y334" s="20" t="s">
        <v>1410</v>
      </c>
      <c r="Z334" s="21" t="str">
        <f t="shared" si="1"/>
        <v>{"id":"M3-MyM-4a-I-2-BR","stimulus":"&lt;p&gt;Selecione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AA334" s="21" t="s">
        <v>1643</v>
      </c>
      <c r="AB334" s="22" t="str">
        <f t="shared" si="2"/>
        <v>M3-MyM-4a-I-2</v>
      </c>
      <c r="AC334" s="22" t="str">
        <f t="shared" si="3"/>
        <v>M3-MyM-4a-I-2-BR</v>
      </c>
      <c r="AD334" s="20" t="s">
        <v>47</v>
      </c>
      <c r="AE334" s="24"/>
      <c r="AF334" s="9" t="s">
        <v>48</v>
      </c>
      <c r="AG334" s="9"/>
    </row>
    <row r="335" ht="112.5" customHeight="1">
      <c r="A335" s="9" t="s">
        <v>1634</v>
      </c>
      <c r="B335" s="69" t="s">
        <v>1635</v>
      </c>
      <c r="C335" s="9" t="s">
        <v>50</v>
      </c>
      <c r="D335" s="10" t="s">
        <v>36</v>
      </c>
      <c r="E335" s="11"/>
      <c r="F335" s="12" t="s">
        <v>1644</v>
      </c>
      <c r="G335" s="12"/>
      <c r="H335" s="8"/>
      <c r="I335" s="11" t="s">
        <v>38</v>
      </c>
      <c r="J335" s="11" t="s">
        <v>92</v>
      </c>
      <c r="K335" s="12" t="s">
        <v>1645</v>
      </c>
      <c r="L335" s="12" t="s">
        <v>1646</v>
      </c>
      <c r="M335" s="11" t="s">
        <v>42</v>
      </c>
      <c r="N335" s="8" t="s">
        <v>1647</v>
      </c>
      <c r="O335" s="8" t="s">
        <v>1648</v>
      </c>
      <c r="P335" s="18"/>
      <c r="Q335" s="22"/>
      <c r="R335" s="18"/>
      <c r="S335" s="18"/>
      <c r="T335" s="18"/>
      <c r="U335" s="18"/>
      <c r="V335" s="18"/>
      <c r="W335" s="18"/>
      <c r="X335" s="22"/>
      <c r="Y335" s="20" t="s">
        <v>1410</v>
      </c>
      <c r="Z335" s="21" t="str">
        <f t="shared" si="1"/>
        <v>{"id":"M3-MyM-4a-E-1-BR","stimulus":"&lt;p&gt;Calcule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v>
      </c>
      <c r="AA335" s="21" t="s">
        <v>1649</v>
      </c>
      <c r="AB335" s="22" t="str">
        <f t="shared" si="2"/>
        <v>M3-MyM-4a-E-1</v>
      </c>
      <c r="AC335" s="22" t="str">
        <f t="shared" si="3"/>
        <v>M3-MyM-4a-E-1-BR</v>
      </c>
      <c r="AD335" s="20" t="s">
        <v>47</v>
      </c>
      <c r="AE335" s="24"/>
      <c r="AF335" s="9" t="s">
        <v>48</v>
      </c>
      <c r="AG335" s="9"/>
    </row>
    <row r="336" ht="112.5" customHeight="1">
      <c r="A336" s="9" t="s">
        <v>1634</v>
      </c>
      <c r="B336" s="69" t="s">
        <v>1635</v>
      </c>
      <c r="C336" s="9" t="s">
        <v>50</v>
      </c>
      <c r="D336" s="10" t="s">
        <v>36</v>
      </c>
      <c r="E336" s="11"/>
      <c r="F336" s="13" t="s">
        <v>1650</v>
      </c>
      <c r="G336" s="13"/>
      <c r="H336" s="8"/>
      <c r="I336" s="11" t="s">
        <v>38</v>
      </c>
      <c r="J336" s="11" t="s">
        <v>92</v>
      </c>
      <c r="K336" s="12" t="s">
        <v>1651</v>
      </c>
      <c r="L336" s="12" t="s">
        <v>1652</v>
      </c>
      <c r="M336" s="11" t="s">
        <v>42</v>
      </c>
      <c r="N336" s="8" t="s">
        <v>1653</v>
      </c>
      <c r="O336" s="8" t="s">
        <v>1653</v>
      </c>
      <c r="P336" s="18"/>
      <c r="Q336" s="22"/>
      <c r="R336" s="18"/>
      <c r="S336" s="18"/>
      <c r="T336" s="18"/>
      <c r="U336" s="18"/>
      <c r="V336" s="18"/>
      <c r="W336" s="18"/>
      <c r="X336" s="22"/>
      <c r="Y336" s="20" t="s">
        <v>1410</v>
      </c>
      <c r="Z336" s="21" t="str">
        <f t="shared" si="1"/>
        <v>{"id":"M3-MyM-4a-E-2-BR","stimulus":"&lt;p&gt;Calcule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v>
      </c>
      <c r="AA336" s="21" t="s">
        <v>1654</v>
      </c>
      <c r="AB336" s="22" t="str">
        <f t="shared" si="2"/>
        <v>M3-MyM-4a-E-2</v>
      </c>
      <c r="AC336" s="22" t="str">
        <f t="shared" si="3"/>
        <v>M3-MyM-4a-E-2-BR</v>
      </c>
      <c r="AD336" s="20" t="s">
        <v>47</v>
      </c>
      <c r="AE336" s="24"/>
      <c r="AF336" s="9" t="s">
        <v>48</v>
      </c>
      <c r="AG336" s="9"/>
    </row>
    <row r="337" ht="112.5" customHeight="1">
      <c r="A337" s="9" t="s">
        <v>1634</v>
      </c>
      <c r="B337" s="69" t="s">
        <v>1635</v>
      </c>
      <c r="C337" s="9" t="s">
        <v>68</v>
      </c>
      <c r="D337" s="10" t="s">
        <v>36</v>
      </c>
      <c r="E337" s="11"/>
      <c r="F337" s="23" t="s">
        <v>1655</v>
      </c>
      <c r="G337" s="23"/>
      <c r="H337" s="38"/>
      <c r="I337" s="24" t="s">
        <v>38</v>
      </c>
      <c r="J337" s="24" t="s">
        <v>118</v>
      </c>
      <c r="K337" s="25" t="s">
        <v>1656</v>
      </c>
      <c r="L337" s="34" t="s">
        <v>1657</v>
      </c>
      <c r="M337" s="20" t="s">
        <v>42</v>
      </c>
      <c r="N337" s="8" t="s">
        <v>1653</v>
      </c>
      <c r="O337" s="8" t="s">
        <v>1653</v>
      </c>
      <c r="P337" s="18"/>
      <c r="Q337" s="22"/>
      <c r="R337" s="25"/>
      <c r="S337" s="25"/>
      <c r="T337" s="25"/>
      <c r="U337" s="25"/>
      <c r="V337" s="25"/>
      <c r="W337" s="25"/>
      <c r="X337" s="13"/>
      <c r="Y337" s="20" t="s">
        <v>1410</v>
      </c>
      <c r="Z337" s="21" t="str">
        <f t="shared" si="1"/>
        <v>{"id":"M3-MyM-4a-A-1-BR","stimulus":"&lt;p&gt;No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v>
      </c>
      <c r="AA337" s="21" t="s">
        <v>1658</v>
      </c>
      <c r="AB337" s="22" t="str">
        <f t="shared" si="2"/>
        <v>M3-MyM-4a-A-1</v>
      </c>
      <c r="AC337" s="22" t="str">
        <f t="shared" si="3"/>
        <v>M3-MyM-4a-A-1-BR</v>
      </c>
      <c r="AD337" s="20" t="s">
        <v>47</v>
      </c>
      <c r="AE337" s="9"/>
      <c r="AF337" s="9" t="s">
        <v>48</v>
      </c>
      <c r="AG337" s="9"/>
    </row>
    <row r="338" ht="112.5" customHeight="1">
      <c r="A338" s="9" t="s">
        <v>1634</v>
      </c>
      <c r="B338" s="69" t="s">
        <v>1635</v>
      </c>
      <c r="C338" s="9" t="s">
        <v>68</v>
      </c>
      <c r="D338" s="10" t="s">
        <v>36</v>
      </c>
      <c r="E338" s="11"/>
      <c r="F338" s="23" t="s">
        <v>1659</v>
      </c>
      <c r="G338" s="23"/>
      <c r="H338" s="38"/>
      <c r="I338" s="24" t="s">
        <v>38</v>
      </c>
      <c r="J338" s="24" t="s">
        <v>118</v>
      </c>
      <c r="K338" s="25" t="s">
        <v>1660</v>
      </c>
      <c r="L338" s="25" t="s">
        <v>1661</v>
      </c>
      <c r="M338" s="20" t="s">
        <v>42</v>
      </c>
      <c r="N338" s="8" t="s">
        <v>1653</v>
      </c>
      <c r="O338" s="8" t="s">
        <v>1653</v>
      </c>
      <c r="P338" s="18"/>
      <c r="Q338" s="22"/>
      <c r="R338" s="18"/>
      <c r="S338" s="18"/>
      <c r="T338" s="18"/>
      <c r="U338" s="18"/>
      <c r="V338" s="18"/>
      <c r="W338" s="18"/>
      <c r="X338" s="22"/>
      <c r="Y338" s="20" t="s">
        <v>1410</v>
      </c>
      <c r="Z338" s="21" t="str">
        <f t="shared" si="1"/>
        <v>{"id":"M3-MyM-4a-A-2-BR","stimulus":"&lt;p&gt;Durante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v>
      </c>
      <c r="AA338" s="21" t="s">
        <v>1662</v>
      </c>
      <c r="AB338" s="22" t="str">
        <f t="shared" si="2"/>
        <v>M3-MyM-4a-A-2</v>
      </c>
      <c r="AC338" s="22" t="str">
        <f t="shared" si="3"/>
        <v>M3-MyM-4a-A-2-BR</v>
      </c>
      <c r="AD338" s="20" t="s">
        <v>47</v>
      </c>
      <c r="AE338" s="24"/>
      <c r="AF338" s="9" t="s">
        <v>48</v>
      </c>
      <c r="AG338" s="9"/>
    </row>
    <row r="339" ht="112.5" customHeight="1">
      <c r="A339" s="9" t="s">
        <v>1634</v>
      </c>
      <c r="B339" s="69" t="s">
        <v>1635</v>
      </c>
      <c r="C339" s="9" t="s">
        <v>68</v>
      </c>
      <c r="D339" s="10" t="s">
        <v>36</v>
      </c>
      <c r="E339" s="11"/>
      <c r="F339" s="23" t="s">
        <v>1663</v>
      </c>
      <c r="G339" s="23"/>
      <c r="H339" s="38"/>
      <c r="I339" s="24" t="s">
        <v>38</v>
      </c>
      <c r="J339" s="24" t="s">
        <v>118</v>
      </c>
      <c r="K339" s="25" t="s">
        <v>1664</v>
      </c>
      <c r="L339" s="25" t="s">
        <v>623</v>
      </c>
      <c r="M339" s="20" t="s">
        <v>42</v>
      </c>
      <c r="N339" s="8" t="s">
        <v>1647</v>
      </c>
      <c r="O339" s="8" t="s">
        <v>1647</v>
      </c>
      <c r="P339" s="18"/>
      <c r="Q339" s="22"/>
      <c r="R339" s="18"/>
      <c r="S339" s="18"/>
      <c r="T339" s="18"/>
      <c r="U339" s="18"/>
      <c r="V339" s="18"/>
      <c r="W339" s="18"/>
      <c r="X339" s="19"/>
      <c r="Y339" s="20" t="s">
        <v>1410</v>
      </c>
      <c r="Z339" s="21" t="str">
        <f t="shared" si="1"/>
        <v>{"id":"M3-MyM-4a-A-3-BR","stimulus":"&lt;p&gt;Para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v>
      </c>
      <c r="AA339" s="21" t="s">
        <v>1665</v>
      </c>
      <c r="AB339" s="22" t="str">
        <f t="shared" si="2"/>
        <v>M3-MyM-4a-A-3</v>
      </c>
      <c r="AC339" s="22" t="str">
        <f t="shared" si="3"/>
        <v>M3-MyM-4a-A-3-BR</v>
      </c>
      <c r="AD339" s="20" t="s">
        <v>47</v>
      </c>
      <c r="AE339" s="24"/>
      <c r="AF339" s="9" t="s">
        <v>48</v>
      </c>
      <c r="AG339" s="9"/>
    </row>
    <row r="340" ht="112.5" customHeight="1">
      <c r="A340" s="9" t="s">
        <v>1666</v>
      </c>
      <c r="B340" s="69" t="s">
        <v>1667</v>
      </c>
      <c r="C340" s="9" t="s">
        <v>35</v>
      </c>
      <c r="D340" s="10" t="s">
        <v>36</v>
      </c>
      <c r="E340" s="11"/>
      <c r="F340" s="13" t="s">
        <v>1668</v>
      </c>
      <c r="G340" s="13"/>
      <c r="H340" s="12"/>
      <c r="I340" s="11" t="s">
        <v>38</v>
      </c>
      <c r="J340" s="11" t="s">
        <v>509</v>
      </c>
      <c r="K340" s="13" t="s">
        <v>1669</v>
      </c>
      <c r="L340" s="45" t="s">
        <v>1670</v>
      </c>
      <c r="M340" s="14" t="s">
        <v>42</v>
      </c>
      <c r="N340" s="8" t="s">
        <v>1671</v>
      </c>
      <c r="O340" s="8" t="s">
        <v>1672</v>
      </c>
      <c r="P340" s="18"/>
      <c r="Q340" s="22"/>
      <c r="R340" s="18"/>
      <c r="S340" s="18"/>
      <c r="T340" s="18"/>
      <c r="U340" s="18"/>
      <c r="V340" s="18"/>
      <c r="W340" s="18"/>
      <c r="X340" s="19"/>
      <c r="Y340" s="20" t="s">
        <v>1410</v>
      </c>
      <c r="Z340" s="21" t="str">
        <f t="shared" si="1"/>
        <v>{"id":"M3-MyM-4b-I-1-BR","stimulus":"&lt;p&gt;Arraste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AA340" s="21" t="s">
        <v>1673</v>
      </c>
      <c r="AB340" s="22" t="str">
        <f t="shared" si="2"/>
        <v>M3-MyM-4b-I-1</v>
      </c>
      <c r="AC340" s="22" t="str">
        <f t="shared" si="3"/>
        <v>M3-MyM-4b-I-1-BR</v>
      </c>
      <c r="AD340" s="20" t="s">
        <v>47</v>
      </c>
      <c r="AE340" s="9"/>
      <c r="AF340" s="9" t="s">
        <v>48</v>
      </c>
      <c r="AG340" s="9"/>
    </row>
    <row r="341" ht="112.5" customHeight="1">
      <c r="A341" s="9" t="s">
        <v>1666</v>
      </c>
      <c r="B341" s="69" t="s">
        <v>1667</v>
      </c>
      <c r="C341" s="9" t="s">
        <v>50</v>
      </c>
      <c r="D341" s="10" t="s">
        <v>36</v>
      </c>
      <c r="E341" s="11"/>
      <c r="F341" s="12" t="s">
        <v>1674</v>
      </c>
      <c r="G341" s="12"/>
      <c r="H341" s="12"/>
      <c r="I341" s="11" t="s">
        <v>38</v>
      </c>
      <c r="J341" s="11" t="s">
        <v>92</v>
      </c>
      <c r="K341" s="13" t="s">
        <v>1675</v>
      </c>
      <c r="L341" s="45" t="s">
        <v>691</v>
      </c>
      <c r="M341" s="14" t="s">
        <v>42</v>
      </c>
      <c r="N341" s="8" t="s">
        <v>1676</v>
      </c>
      <c r="O341" s="8" t="s">
        <v>1677</v>
      </c>
      <c r="P341" s="18"/>
      <c r="Q341" s="22"/>
      <c r="R341" s="18"/>
      <c r="S341" s="18"/>
      <c r="T341" s="18"/>
      <c r="U341" s="18"/>
      <c r="V341" s="18"/>
      <c r="W341" s="18"/>
      <c r="X341" s="19"/>
      <c r="Y341" s="20" t="s">
        <v>1410</v>
      </c>
      <c r="Z341" s="21" t="str">
        <f t="shared" si="1"/>
        <v>{"id":"M3-MyM-4b-E-1-BR","stimulus":"&lt;p&gt;Calcule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v>
      </c>
      <c r="AA341" s="21" t="s">
        <v>1678</v>
      </c>
      <c r="AB341" s="22" t="str">
        <f t="shared" si="2"/>
        <v>M3-MyM-4b-E-1</v>
      </c>
      <c r="AC341" s="22" t="str">
        <f t="shared" si="3"/>
        <v>M3-MyM-4b-E-1-BR</v>
      </c>
      <c r="AD341" s="20" t="s">
        <v>47</v>
      </c>
      <c r="AE341" s="9"/>
      <c r="AF341" s="9" t="s">
        <v>48</v>
      </c>
      <c r="AG341" s="9"/>
    </row>
    <row r="342" ht="112.5" customHeight="1">
      <c r="A342" s="9" t="s">
        <v>1666</v>
      </c>
      <c r="B342" s="69" t="s">
        <v>1667</v>
      </c>
      <c r="C342" s="9" t="s">
        <v>68</v>
      </c>
      <c r="D342" s="10" t="s">
        <v>36</v>
      </c>
      <c r="E342" s="11"/>
      <c r="F342" s="13" t="s">
        <v>1679</v>
      </c>
      <c r="G342" s="13"/>
      <c r="H342" s="12"/>
      <c r="I342" s="11" t="s">
        <v>38</v>
      </c>
      <c r="J342" s="11" t="s">
        <v>92</v>
      </c>
      <c r="K342" s="45" t="s">
        <v>1680</v>
      </c>
      <c r="L342" s="45" t="s">
        <v>691</v>
      </c>
      <c r="M342" s="14" t="s">
        <v>42</v>
      </c>
      <c r="N342" s="8" t="s">
        <v>1681</v>
      </c>
      <c r="O342" s="8" t="s">
        <v>1682</v>
      </c>
      <c r="P342" s="8"/>
      <c r="Q342" s="22"/>
      <c r="R342" s="18"/>
      <c r="S342" s="18"/>
      <c r="T342" s="18"/>
      <c r="U342" s="18"/>
      <c r="V342" s="18"/>
      <c r="W342" s="18"/>
      <c r="X342" s="19"/>
      <c r="Y342" s="20" t="s">
        <v>1410</v>
      </c>
      <c r="Z342" s="21" t="str">
        <f t="shared" si="1"/>
        <v>{"id":"M3-MyM-4b-A-1-BR","stimulus":"&lt;p&gt;Um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v>
      </c>
      <c r="AA342" s="21" t="s">
        <v>1683</v>
      </c>
      <c r="AB342" s="22" t="str">
        <f t="shared" si="2"/>
        <v>M3-MyM-4b-A-1</v>
      </c>
      <c r="AC342" s="22" t="str">
        <f t="shared" si="3"/>
        <v>M3-MyM-4b-A-1-BR</v>
      </c>
      <c r="AD342" s="20" t="s">
        <v>47</v>
      </c>
      <c r="AE342" s="9"/>
      <c r="AF342" s="9" t="s">
        <v>48</v>
      </c>
      <c r="AG342" s="9"/>
    </row>
    <row r="343" ht="112.5" customHeight="1">
      <c r="A343" s="9" t="s">
        <v>1666</v>
      </c>
      <c r="B343" s="69" t="s">
        <v>1667</v>
      </c>
      <c r="C343" s="9" t="s">
        <v>68</v>
      </c>
      <c r="D343" s="10" t="s">
        <v>36</v>
      </c>
      <c r="E343" s="11"/>
      <c r="F343" s="13" t="s">
        <v>1684</v>
      </c>
      <c r="G343" s="13"/>
      <c r="H343" s="12"/>
      <c r="I343" s="11" t="s">
        <v>38</v>
      </c>
      <c r="J343" s="11" t="s">
        <v>92</v>
      </c>
      <c r="K343" s="46" t="s">
        <v>1685</v>
      </c>
      <c r="L343" s="45" t="s">
        <v>691</v>
      </c>
      <c r="M343" s="14" t="s">
        <v>42</v>
      </c>
      <c r="N343" s="8" t="s">
        <v>1686</v>
      </c>
      <c r="O343" s="8" t="s">
        <v>1687</v>
      </c>
      <c r="P343" s="8"/>
      <c r="Q343" s="22"/>
      <c r="R343" s="18"/>
      <c r="S343" s="18"/>
      <c r="T343" s="18"/>
      <c r="U343" s="18"/>
      <c r="V343" s="18"/>
      <c r="W343" s="18"/>
      <c r="X343" s="19"/>
      <c r="Y343" s="20" t="s">
        <v>1410</v>
      </c>
      <c r="Z343" s="21" t="str">
        <f t="shared" si="1"/>
        <v>{"id":"M3-MyM-4b-A-2-BR","stimulus":"&lt;p&gt;Cada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v>
      </c>
      <c r="AA343" s="21" t="s">
        <v>1688</v>
      </c>
      <c r="AB343" s="22" t="str">
        <f t="shared" si="2"/>
        <v>M3-MyM-4b-A-2</v>
      </c>
      <c r="AC343" s="22" t="str">
        <f t="shared" si="3"/>
        <v>M3-MyM-4b-A-2-BR</v>
      </c>
      <c r="AD343" s="20" t="s">
        <v>47</v>
      </c>
      <c r="AE343" s="9"/>
      <c r="AF343" s="9" t="s">
        <v>48</v>
      </c>
      <c r="AG343" s="9"/>
    </row>
    <row r="344" ht="112.5" customHeight="1">
      <c r="A344" s="9" t="s">
        <v>1666</v>
      </c>
      <c r="B344" s="69" t="s">
        <v>1667</v>
      </c>
      <c r="C344" s="9" t="s">
        <v>68</v>
      </c>
      <c r="D344" s="10" t="s">
        <v>36</v>
      </c>
      <c r="E344" s="11"/>
      <c r="F344" s="23" t="s">
        <v>1689</v>
      </c>
      <c r="G344" s="23"/>
      <c r="H344" s="25"/>
      <c r="I344" s="24" t="s">
        <v>38</v>
      </c>
      <c r="J344" s="9" t="s">
        <v>156</v>
      </c>
      <c r="K344" s="34" t="s">
        <v>1690</v>
      </c>
      <c r="L344" s="34" t="s">
        <v>691</v>
      </c>
      <c r="M344" s="56" t="s">
        <v>42</v>
      </c>
      <c r="N344" s="23" t="s">
        <v>1691</v>
      </c>
      <c r="O344" s="23" t="s">
        <v>1692</v>
      </c>
      <c r="P344" s="18"/>
      <c r="Q344" s="22"/>
      <c r="R344" s="18"/>
      <c r="S344" s="18"/>
      <c r="T344" s="18"/>
      <c r="U344" s="18"/>
      <c r="V344" s="18"/>
      <c r="W344" s="18"/>
      <c r="X344" s="22"/>
      <c r="Y344" s="20" t="s">
        <v>1410</v>
      </c>
      <c r="Z344" s="21" t="str">
        <f t="shared" si="1"/>
        <v>{"id":"M3-MyM-4b-A-3-BR","stimulus":"&lt;p&gt;Um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v>
      </c>
      <c r="AA344" s="21" t="s">
        <v>1693</v>
      </c>
      <c r="AB344" s="22" t="str">
        <f t="shared" si="2"/>
        <v>M3-MyM-4b-A-3</v>
      </c>
      <c r="AC344" s="22" t="str">
        <f t="shared" si="3"/>
        <v>M3-MyM-4b-A-3-BR</v>
      </c>
      <c r="AD344" s="20" t="s">
        <v>47</v>
      </c>
      <c r="AE344" s="24"/>
      <c r="AF344" s="9" t="s">
        <v>48</v>
      </c>
      <c r="AG344" s="9"/>
    </row>
    <row r="345" ht="112.5" customHeight="1">
      <c r="A345" s="9" t="s">
        <v>1666</v>
      </c>
      <c r="B345" s="69" t="s">
        <v>1667</v>
      </c>
      <c r="C345" s="9" t="s">
        <v>68</v>
      </c>
      <c r="D345" s="10" t="s">
        <v>36</v>
      </c>
      <c r="E345" s="11"/>
      <c r="F345" s="23" t="s">
        <v>1694</v>
      </c>
      <c r="G345" s="23"/>
      <c r="H345" s="25"/>
      <c r="I345" s="24" t="s">
        <v>38</v>
      </c>
      <c r="J345" s="9" t="s">
        <v>156</v>
      </c>
      <c r="K345" s="23" t="s">
        <v>1695</v>
      </c>
      <c r="L345" s="34" t="s">
        <v>691</v>
      </c>
      <c r="M345" s="56" t="s">
        <v>42</v>
      </c>
      <c r="N345" s="23" t="s">
        <v>1696</v>
      </c>
      <c r="O345" s="23" t="s">
        <v>1697</v>
      </c>
      <c r="P345" s="18"/>
      <c r="Q345" s="22"/>
      <c r="R345" s="18"/>
      <c r="S345" s="18"/>
      <c r="T345" s="18"/>
      <c r="U345" s="18"/>
      <c r="V345" s="18"/>
      <c r="W345" s="18"/>
      <c r="X345" s="22"/>
      <c r="Y345" s="20" t="s">
        <v>1410</v>
      </c>
      <c r="Z345" s="21" t="str">
        <f t="shared" si="1"/>
        <v>{"id":"M3-MyM-4b-A-4-BR","stimulus":"&lt;p&gt;Uma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v>
      </c>
      <c r="AA345" s="21" t="s">
        <v>1698</v>
      </c>
      <c r="AB345" s="22" t="str">
        <f t="shared" si="2"/>
        <v>M3-MyM-4b-A-4</v>
      </c>
      <c r="AC345" s="22" t="str">
        <f t="shared" si="3"/>
        <v>M3-MyM-4b-A-4-BR</v>
      </c>
      <c r="AD345" s="20" t="s">
        <v>47</v>
      </c>
      <c r="AE345" s="24"/>
      <c r="AF345" s="9" t="s">
        <v>48</v>
      </c>
      <c r="AG345" s="9"/>
    </row>
    <row r="346" ht="112.5" customHeight="1">
      <c r="A346" s="9" t="s">
        <v>1666</v>
      </c>
      <c r="B346" s="69" t="s">
        <v>1667</v>
      </c>
      <c r="C346" s="9" t="s">
        <v>68</v>
      </c>
      <c r="D346" s="10" t="s">
        <v>36</v>
      </c>
      <c r="E346" s="11"/>
      <c r="F346" s="23" t="s">
        <v>1699</v>
      </c>
      <c r="G346" s="23"/>
      <c r="H346" s="25"/>
      <c r="I346" s="24" t="s">
        <v>38</v>
      </c>
      <c r="J346" s="9" t="s">
        <v>156</v>
      </c>
      <c r="K346" s="34" t="s">
        <v>1700</v>
      </c>
      <c r="L346" s="34" t="s">
        <v>691</v>
      </c>
      <c r="M346" s="56" t="s">
        <v>42</v>
      </c>
      <c r="N346" s="23" t="s">
        <v>1701</v>
      </c>
      <c r="O346" s="23" t="s">
        <v>1702</v>
      </c>
      <c r="P346" s="18"/>
      <c r="Q346" s="22"/>
      <c r="R346" s="18"/>
      <c r="S346" s="18"/>
      <c r="T346" s="18"/>
      <c r="U346" s="18"/>
      <c r="V346" s="18"/>
      <c r="W346" s="18"/>
      <c r="X346" s="22"/>
      <c r="Y346" s="20" t="s">
        <v>1410</v>
      </c>
      <c r="Z346" s="21" t="str">
        <f t="shared" si="1"/>
        <v>{"id":"M3-MyM-4b-A-5-BR","stimulus":"&lt;p&gt;Em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v>
      </c>
      <c r="AA346" s="21" t="s">
        <v>1703</v>
      </c>
      <c r="AB346" s="22" t="str">
        <f t="shared" si="2"/>
        <v>M3-MyM-4b-A-5</v>
      </c>
      <c r="AC346" s="22" t="str">
        <f t="shared" si="3"/>
        <v>M3-MyM-4b-A-5-BR</v>
      </c>
      <c r="AD346" s="20" t="s">
        <v>47</v>
      </c>
      <c r="AE346" s="24"/>
      <c r="AF346" s="9" t="s">
        <v>48</v>
      </c>
      <c r="AG346" s="9"/>
    </row>
    <row r="347" ht="112.5" customHeight="1">
      <c r="A347" s="9" t="s">
        <v>1704</v>
      </c>
      <c r="B347" s="69" t="s">
        <v>1705</v>
      </c>
      <c r="C347" s="9" t="s">
        <v>35</v>
      </c>
      <c r="D347" s="10" t="s">
        <v>36</v>
      </c>
      <c r="E347" s="11"/>
      <c r="F347" s="13" t="s">
        <v>1706</v>
      </c>
      <c r="G347" s="13"/>
      <c r="H347" s="12" t="s">
        <v>1707</v>
      </c>
      <c r="I347" s="11" t="s">
        <v>38</v>
      </c>
      <c r="J347" s="20" t="s">
        <v>278</v>
      </c>
      <c r="K347" s="13" t="s">
        <v>1708</v>
      </c>
      <c r="L347" s="46" t="s">
        <v>113</v>
      </c>
      <c r="M347" s="14" t="s">
        <v>42</v>
      </c>
      <c r="N347" s="25" t="s">
        <v>1709</v>
      </c>
      <c r="O347" s="25" t="s">
        <v>1710</v>
      </c>
      <c r="P347" s="18"/>
      <c r="Q347" s="22"/>
      <c r="R347" s="18"/>
      <c r="S347" s="18"/>
      <c r="T347" s="18"/>
      <c r="U347" s="18"/>
      <c r="V347" s="18"/>
      <c r="W347" s="18"/>
      <c r="X347" s="19"/>
      <c r="Y347" s="20" t="s">
        <v>1410</v>
      </c>
      <c r="Z347" s="21" t="str">
        <f t="shared" si="1"/>
        <v>{"id":"M3-MyM-5a-I-1-BR","stimulus":"&lt;p&gt;Selecione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v>
      </c>
      <c r="AA347" s="21" t="s">
        <v>1711</v>
      </c>
      <c r="AB347" s="22" t="str">
        <f t="shared" si="2"/>
        <v>M3-MyM-5a-I-1</v>
      </c>
      <c r="AC347" s="22" t="str">
        <f t="shared" si="3"/>
        <v>M3-MyM-5a-I-1-BR</v>
      </c>
      <c r="AD347" s="20" t="s">
        <v>47</v>
      </c>
      <c r="AE347" s="9"/>
      <c r="AF347" s="9" t="s">
        <v>48</v>
      </c>
      <c r="AG347" s="9"/>
    </row>
    <row r="348" ht="112.5" customHeight="1">
      <c r="A348" s="9" t="s">
        <v>1704</v>
      </c>
      <c r="B348" s="69" t="s">
        <v>1705</v>
      </c>
      <c r="C348" s="9" t="s">
        <v>50</v>
      </c>
      <c r="D348" s="10" t="s">
        <v>36</v>
      </c>
      <c r="E348" s="11"/>
      <c r="F348" s="76" t="s">
        <v>1712</v>
      </c>
      <c r="G348" s="76"/>
      <c r="H348" s="77"/>
      <c r="I348" s="24" t="s">
        <v>38</v>
      </c>
      <c r="J348" s="24" t="s">
        <v>52</v>
      </c>
      <c r="K348" s="78" t="s">
        <v>1713</v>
      </c>
      <c r="L348" s="25" t="s">
        <v>1714</v>
      </c>
      <c r="M348" s="24" t="s">
        <v>42</v>
      </c>
      <c r="N348" s="25" t="s">
        <v>1709</v>
      </c>
      <c r="O348" s="76" t="s">
        <v>1715</v>
      </c>
      <c r="P348" s="18"/>
      <c r="Q348" s="22"/>
      <c r="R348" s="18"/>
      <c r="S348" s="18"/>
      <c r="T348" s="18"/>
      <c r="U348" s="18"/>
      <c r="V348" s="18"/>
      <c r="W348" s="18"/>
      <c r="X348" s="19"/>
      <c r="Y348" s="20" t="s">
        <v>1410</v>
      </c>
      <c r="Z348" s="21" t="str">
        <f t="shared" si="1"/>
        <v>{"id":"M3-MyM-5a-E-1-BR","stimulus":"&lt;p&gt;Escreva,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v>
      </c>
      <c r="AA348" s="21" t="s">
        <v>1716</v>
      </c>
      <c r="AB348" s="22" t="str">
        <f t="shared" si="2"/>
        <v>M3-MyM-5a-E-1</v>
      </c>
      <c r="AC348" s="22" t="str">
        <f t="shared" si="3"/>
        <v>M3-MyM-5a-E-1-BR</v>
      </c>
      <c r="AD348" s="20" t="s">
        <v>47</v>
      </c>
      <c r="AE348" s="9"/>
      <c r="AF348" s="9" t="s">
        <v>48</v>
      </c>
      <c r="AG348" s="9"/>
    </row>
    <row r="349" ht="112.5" customHeight="1">
      <c r="A349" s="9" t="s">
        <v>1704</v>
      </c>
      <c r="B349" s="69" t="s">
        <v>1705</v>
      </c>
      <c r="C349" s="9" t="s">
        <v>50</v>
      </c>
      <c r="D349" s="10" t="s">
        <v>36</v>
      </c>
      <c r="E349" s="11"/>
      <c r="F349" s="76" t="s">
        <v>1717</v>
      </c>
      <c r="G349" s="76"/>
      <c r="H349" s="77"/>
      <c r="I349" s="24" t="s">
        <v>38</v>
      </c>
      <c r="J349" s="24" t="s">
        <v>52</v>
      </c>
      <c r="K349" s="78" t="s">
        <v>1718</v>
      </c>
      <c r="L349" s="25" t="s">
        <v>1719</v>
      </c>
      <c r="M349" s="24" t="s">
        <v>42</v>
      </c>
      <c r="N349" s="25" t="s">
        <v>1709</v>
      </c>
      <c r="O349" s="76" t="s">
        <v>1720</v>
      </c>
      <c r="P349" s="18"/>
      <c r="Q349" s="22"/>
      <c r="R349" s="18"/>
      <c r="S349" s="18"/>
      <c r="T349" s="18"/>
      <c r="U349" s="18"/>
      <c r="V349" s="18"/>
      <c r="W349" s="18"/>
      <c r="X349" s="19"/>
      <c r="Y349" s="20" t="s">
        <v>1410</v>
      </c>
      <c r="Z349" s="21" t="str">
        <f t="shared" si="1"/>
        <v>{"id":"M3-MyM-5a-E-2-BR","stimulus":"&lt;p&gt;Escreva,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v>
      </c>
      <c r="AA349" s="21" t="s">
        <v>1721</v>
      </c>
      <c r="AB349" s="22" t="str">
        <f t="shared" si="2"/>
        <v>M3-MyM-5a-E-2</v>
      </c>
      <c r="AC349" s="22" t="str">
        <f t="shared" si="3"/>
        <v>M3-MyM-5a-E-2-BR</v>
      </c>
      <c r="AD349" s="20" t="s">
        <v>47</v>
      </c>
      <c r="AE349" s="9"/>
      <c r="AF349" s="9" t="s">
        <v>48</v>
      </c>
      <c r="AG349" s="9"/>
    </row>
    <row r="350" ht="112.5" customHeight="1">
      <c r="A350" s="9" t="s">
        <v>1704</v>
      </c>
      <c r="B350" s="69" t="s">
        <v>1705</v>
      </c>
      <c r="C350" s="9" t="s">
        <v>50</v>
      </c>
      <c r="D350" s="10" t="s">
        <v>36</v>
      </c>
      <c r="E350" s="11"/>
      <c r="F350" s="76" t="s">
        <v>1722</v>
      </c>
      <c r="G350" s="76"/>
      <c r="H350" s="77"/>
      <c r="I350" s="24" t="s">
        <v>38</v>
      </c>
      <c r="J350" s="24" t="s">
        <v>52</v>
      </c>
      <c r="K350" s="78" t="s">
        <v>1723</v>
      </c>
      <c r="L350" s="25" t="s">
        <v>1724</v>
      </c>
      <c r="M350" s="24" t="s">
        <v>42</v>
      </c>
      <c r="N350" s="25" t="s">
        <v>1709</v>
      </c>
      <c r="O350" s="76" t="s">
        <v>1725</v>
      </c>
      <c r="P350" s="18"/>
      <c r="Q350" s="22"/>
      <c r="R350" s="18"/>
      <c r="S350" s="18"/>
      <c r="T350" s="18"/>
      <c r="U350" s="18"/>
      <c r="V350" s="18"/>
      <c r="W350" s="18"/>
      <c r="X350" s="19"/>
      <c r="Y350" s="20" t="s">
        <v>1410</v>
      </c>
      <c r="Z350" s="21" t="str">
        <f t="shared" si="1"/>
        <v>{"id":"M3-MyM-5a-E-3-BR","stimulus":"&lt;p&gt;Escreva,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v>
      </c>
      <c r="AA350" s="21" t="s">
        <v>1726</v>
      </c>
      <c r="AB350" s="22" t="str">
        <f t="shared" si="2"/>
        <v>M3-MyM-5a-E-3</v>
      </c>
      <c r="AC350" s="22" t="str">
        <f t="shared" si="3"/>
        <v>M3-MyM-5a-E-3-BR</v>
      </c>
      <c r="AD350" s="20" t="s">
        <v>47</v>
      </c>
      <c r="AE350" s="9"/>
      <c r="AF350" s="9" t="s">
        <v>48</v>
      </c>
      <c r="AG350" s="9"/>
    </row>
    <row r="351" ht="112.5" customHeight="1">
      <c r="A351" s="9" t="s">
        <v>1727</v>
      </c>
      <c r="B351" s="69" t="s">
        <v>1728</v>
      </c>
      <c r="C351" s="9" t="s">
        <v>35</v>
      </c>
      <c r="D351" s="10" t="s">
        <v>36</v>
      </c>
      <c r="E351" s="11"/>
      <c r="F351" s="12" t="s">
        <v>1729</v>
      </c>
      <c r="G351" s="12"/>
      <c r="H351" s="8"/>
      <c r="I351" s="22" t="s">
        <v>38</v>
      </c>
      <c r="J351" s="22" t="s">
        <v>509</v>
      </c>
      <c r="K351" s="12" t="s">
        <v>1730</v>
      </c>
      <c r="L351" s="13" t="s">
        <v>1731</v>
      </c>
      <c r="M351" s="11" t="s">
        <v>42</v>
      </c>
      <c r="N351" s="8" t="s">
        <v>1732</v>
      </c>
      <c r="O351" s="8" t="s">
        <v>1733</v>
      </c>
      <c r="P351" s="18"/>
      <c r="Q351" s="22"/>
      <c r="R351" s="18"/>
      <c r="S351" s="18"/>
      <c r="T351" s="18"/>
      <c r="U351" s="18"/>
      <c r="V351" s="18"/>
      <c r="W351" s="18"/>
      <c r="X351" s="22"/>
      <c r="Y351" s="20" t="s">
        <v>1410</v>
      </c>
      <c r="Z351" s="21" t="str">
        <f t="shared" si="1"/>
        <v>{"id":"M3-MyM-5b-I-1-BR","stimulus":"&lt;p&gt;Arraste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v>
      </c>
      <c r="AA351" s="21" t="s">
        <v>1734</v>
      </c>
      <c r="AB351" s="22" t="str">
        <f t="shared" si="2"/>
        <v>M3-MyM-5b-I-1</v>
      </c>
      <c r="AC351" s="22" t="str">
        <f t="shared" si="3"/>
        <v>M3-MyM-5b-I-1-BR</v>
      </c>
      <c r="AD351" s="20" t="s">
        <v>47</v>
      </c>
      <c r="AE351" s="24"/>
      <c r="AF351" s="9" t="s">
        <v>48</v>
      </c>
      <c r="AG351" s="9"/>
    </row>
    <row r="352" ht="112.5" customHeight="1">
      <c r="A352" s="9" t="s">
        <v>1727</v>
      </c>
      <c r="B352" s="69" t="s">
        <v>1728</v>
      </c>
      <c r="C352" s="9" t="s">
        <v>50</v>
      </c>
      <c r="D352" s="10" t="s">
        <v>36</v>
      </c>
      <c r="E352" s="11"/>
      <c r="F352" s="12" t="s">
        <v>1735</v>
      </c>
      <c r="G352" s="12"/>
      <c r="H352" s="8"/>
      <c r="I352" s="11" t="s">
        <v>38</v>
      </c>
      <c r="J352" s="11" t="s">
        <v>92</v>
      </c>
      <c r="K352" s="12" t="s">
        <v>1736</v>
      </c>
      <c r="L352" s="13" t="s">
        <v>1737</v>
      </c>
      <c r="M352" s="11" t="s">
        <v>42</v>
      </c>
      <c r="N352" s="8" t="s">
        <v>1738</v>
      </c>
      <c r="O352" s="8" t="s">
        <v>1739</v>
      </c>
      <c r="P352" s="18"/>
      <c r="Q352" s="22"/>
      <c r="R352" s="18"/>
      <c r="S352" s="18"/>
      <c r="T352" s="18"/>
      <c r="U352" s="18"/>
      <c r="V352" s="18"/>
      <c r="W352" s="18"/>
      <c r="X352" s="22"/>
      <c r="Y352" s="20" t="s">
        <v>1410</v>
      </c>
      <c r="Z352" s="21" t="str">
        <f t="shared" si="1"/>
        <v>{"id":"M3-MyM-5b-E-1-BR","stimulus":"&lt;p&gt;Calcule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v>
      </c>
      <c r="AA352" s="21" t="s">
        <v>1740</v>
      </c>
      <c r="AB352" s="22" t="str">
        <f t="shared" si="2"/>
        <v>M3-MyM-5b-E-1</v>
      </c>
      <c r="AC352" s="22" t="str">
        <f t="shared" si="3"/>
        <v>M3-MyM-5b-E-1-BR</v>
      </c>
      <c r="AD352" s="20" t="s">
        <v>47</v>
      </c>
      <c r="AE352" s="24"/>
      <c r="AF352" s="9" t="s">
        <v>48</v>
      </c>
      <c r="AG352" s="9"/>
    </row>
    <row r="353" ht="112.5" customHeight="1">
      <c r="A353" s="9" t="s">
        <v>1727</v>
      </c>
      <c r="B353" s="69" t="s">
        <v>1728</v>
      </c>
      <c r="C353" s="9" t="s">
        <v>50</v>
      </c>
      <c r="D353" s="10" t="s">
        <v>36</v>
      </c>
      <c r="E353" s="11"/>
      <c r="F353" s="12" t="s">
        <v>1741</v>
      </c>
      <c r="G353" s="12"/>
      <c r="H353" s="8"/>
      <c r="I353" s="11" t="s">
        <v>38</v>
      </c>
      <c r="J353" s="11" t="s">
        <v>92</v>
      </c>
      <c r="K353" s="12" t="s">
        <v>1742</v>
      </c>
      <c r="L353" s="13" t="s">
        <v>1743</v>
      </c>
      <c r="M353" s="11" t="s">
        <v>42</v>
      </c>
      <c r="N353" s="8" t="s">
        <v>1738</v>
      </c>
      <c r="O353" s="8" t="s">
        <v>1744</v>
      </c>
      <c r="P353" s="18"/>
      <c r="Q353" s="22"/>
      <c r="R353" s="18"/>
      <c r="S353" s="18"/>
      <c r="T353" s="18"/>
      <c r="U353" s="18"/>
      <c r="V353" s="18"/>
      <c r="W353" s="18"/>
      <c r="X353" s="22"/>
      <c r="Y353" s="20" t="s">
        <v>1410</v>
      </c>
      <c r="Z353" s="21" t="str">
        <f t="shared" si="1"/>
        <v>{"id":"M3-MyM-5b-E-2-BR","stimulus":"&lt;p&gt;Calcule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v>
      </c>
      <c r="AA353" s="21" t="s">
        <v>1745</v>
      </c>
      <c r="AB353" s="22" t="str">
        <f t="shared" si="2"/>
        <v>M3-MyM-5b-E-2</v>
      </c>
      <c r="AC353" s="22" t="str">
        <f t="shared" si="3"/>
        <v>M3-MyM-5b-E-2-BR</v>
      </c>
      <c r="AD353" s="20" t="s">
        <v>47</v>
      </c>
      <c r="AE353" s="24"/>
      <c r="AF353" s="9" t="s">
        <v>48</v>
      </c>
      <c r="AG353" s="9"/>
    </row>
    <row r="354" ht="112.5" customHeight="1">
      <c r="A354" s="9" t="s">
        <v>1727</v>
      </c>
      <c r="B354" s="69" t="s">
        <v>1728</v>
      </c>
      <c r="C354" s="9" t="s">
        <v>50</v>
      </c>
      <c r="D354" s="10" t="s">
        <v>36</v>
      </c>
      <c r="E354" s="11"/>
      <c r="F354" s="12" t="s">
        <v>1746</v>
      </c>
      <c r="G354" s="12"/>
      <c r="H354" s="8"/>
      <c r="I354" s="11" t="s">
        <v>38</v>
      </c>
      <c r="J354" s="11" t="s">
        <v>92</v>
      </c>
      <c r="K354" s="12" t="s">
        <v>1747</v>
      </c>
      <c r="L354" s="13" t="s">
        <v>1748</v>
      </c>
      <c r="M354" s="11" t="s">
        <v>42</v>
      </c>
      <c r="N354" s="8" t="s">
        <v>1738</v>
      </c>
      <c r="O354" s="8" t="s">
        <v>1749</v>
      </c>
      <c r="P354" s="18"/>
      <c r="Q354" s="22"/>
      <c r="R354" s="18"/>
      <c r="S354" s="18"/>
      <c r="T354" s="18"/>
      <c r="U354" s="18"/>
      <c r="V354" s="18"/>
      <c r="W354" s="18"/>
      <c r="X354" s="22"/>
      <c r="Y354" s="20" t="s">
        <v>1410</v>
      </c>
      <c r="Z354" s="21" t="str">
        <f t="shared" si="1"/>
        <v>{"id":"M3-MyM-5b-E-3-BR","stimulus":"&lt;p&gt;Calcule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v>
      </c>
      <c r="AA354" s="21" t="s">
        <v>1750</v>
      </c>
      <c r="AB354" s="22" t="str">
        <f t="shared" si="2"/>
        <v>M3-MyM-5b-E-3</v>
      </c>
      <c r="AC354" s="22" t="str">
        <f t="shared" si="3"/>
        <v>M3-MyM-5b-E-3-BR</v>
      </c>
      <c r="AD354" s="20" t="s">
        <v>47</v>
      </c>
      <c r="AE354" s="24"/>
      <c r="AF354" s="9" t="s">
        <v>48</v>
      </c>
      <c r="AG354" s="9"/>
    </row>
    <row r="355" ht="112.5" customHeight="1">
      <c r="A355" s="9" t="s">
        <v>1727</v>
      </c>
      <c r="B355" s="69" t="s">
        <v>1728</v>
      </c>
      <c r="C355" s="9" t="s">
        <v>68</v>
      </c>
      <c r="D355" s="10" t="s">
        <v>36</v>
      </c>
      <c r="E355" s="11"/>
      <c r="F355" s="23" t="s">
        <v>1751</v>
      </c>
      <c r="G355" s="23"/>
      <c r="H355" s="25"/>
      <c r="I355" s="24" t="s">
        <v>38</v>
      </c>
      <c r="J355" s="24" t="s">
        <v>92</v>
      </c>
      <c r="K355" s="25" t="s">
        <v>1752</v>
      </c>
      <c r="L355" s="34" t="s">
        <v>1453</v>
      </c>
      <c r="M355" s="26" t="s">
        <v>291</v>
      </c>
      <c r="N355" s="18"/>
      <c r="O355" s="18"/>
      <c r="P355" s="18"/>
      <c r="Q355" s="22"/>
      <c r="R355" s="66"/>
      <c r="S355" s="66" t="s">
        <v>1753</v>
      </c>
      <c r="T355" s="66" t="s">
        <v>1754</v>
      </c>
      <c r="U355" s="23" t="s">
        <v>1755</v>
      </c>
      <c r="V355" s="23" t="s">
        <v>1756</v>
      </c>
      <c r="W355" s="18"/>
      <c r="X355" s="22"/>
      <c r="Y355" s="20" t="s">
        <v>1410</v>
      </c>
      <c r="Z355" s="21" t="str">
        <f t="shared" si="1"/>
        <v>{"id":"M3-MyM-5b-A-1-BR","seed":{"parameters":[{"name":"Q1","label":null,"min":5,"max":20,"step":1}],"uniques":true},"scaffolding":[{"id":"step-0","stimulus":"&lt;p&gt;Uma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v>
      </c>
      <c r="AA355" s="21" t="s">
        <v>1757</v>
      </c>
      <c r="AB355" s="22" t="str">
        <f t="shared" si="2"/>
        <v>M3-MyM-5b-A-1</v>
      </c>
      <c r="AC355" s="22" t="str">
        <f t="shared" si="3"/>
        <v>M3-MyM-5b-A-1-BR</v>
      </c>
      <c r="AD355" s="20" t="s">
        <v>47</v>
      </c>
      <c r="AE355" s="24"/>
      <c r="AF355" s="9" t="s">
        <v>48</v>
      </c>
      <c r="AG355" s="9"/>
    </row>
    <row r="356" ht="112.5" customHeight="1">
      <c r="A356" s="9" t="s">
        <v>1727</v>
      </c>
      <c r="B356" s="69" t="s">
        <v>1728</v>
      </c>
      <c r="C356" s="9" t="s">
        <v>68</v>
      </c>
      <c r="D356" s="10" t="s">
        <v>36</v>
      </c>
      <c r="E356" s="11"/>
      <c r="F356" s="23" t="s">
        <v>1758</v>
      </c>
      <c r="G356" s="23"/>
      <c r="H356" s="38"/>
      <c r="I356" s="24" t="s">
        <v>38</v>
      </c>
      <c r="J356" s="24" t="s">
        <v>92</v>
      </c>
      <c r="K356" s="25" t="s">
        <v>1759</v>
      </c>
      <c r="L356" s="34" t="s">
        <v>1760</v>
      </c>
      <c r="M356" s="20" t="s">
        <v>291</v>
      </c>
      <c r="N356" s="18"/>
      <c r="O356" s="18"/>
      <c r="P356" s="18"/>
      <c r="Q356" s="22"/>
      <c r="R356" s="23"/>
      <c r="S356" s="23" t="s">
        <v>1761</v>
      </c>
      <c r="T356" s="66" t="s">
        <v>1762</v>
      </c>
      <c r="U356" s="57" t="s">
        <v>1763</v>
      </c>
      <c r="V356" s="57" t="s">
        <v>1764</v>
      </c>
      <c r="W356" s="18"/>
      <c r="X356" s="22"/>
      <c r="Y356" s="20" t="s">
        <v>1410</v>
      </c>
      <c r="Z356" s="21" t="str">
        <f t="shared" si="1"/>
        <v>{"id":"M3-MyM-5b-A-2-BR","seed":{"parameters":[{"name":"Q1","label":null,"min":10,"max":25,"step":1}],"uniques":true},"scaffolding":[{"id":"step-0","stimulus":"&lt;p&gt;Sebastião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v>
      </c>
      <c r="AA356" s="21" t="s">
        <v>1765</v>
      </c>
      <c r="AB356" s="22" t="str">
        <f t="shared" si="2"/>
        <v>M3-MyM-5b-A-2</v>
      </c>
      <c r="AC356" s="22" t="str">
        <f t="shared" si="3"/>
        <v>M3-MyM-5b-A-2-BR</v>
      </c>
      <c r="AD356" s="20" t="s">
        <v>47</v>
      </c>
      <c r="AE356" s="24"/>
      <c r="AF356" s="9" t="s">
        <v>48</v>
      </c>
      <c r="AG356" s="9"/>
    </row>
    <row r="357" ht="112.5" customHeight="1">
      <c r="A357" s="9" t="s">
        <v>1727</v>
      </c>
      <c r="B357" s="69" t="s">
        <v>1728</v>
      </c>
      <c r="C357" s="9" t="s">
        <v>68</v>
      </c>
      <c r="D357" s="10" t="s">
        <v>36</v>
      </c>
      <c r="E357" s="11"/>
      <c r="F357" s="23" t="s">
        <v>1766</v>
      </c>
      <c r="G357" s="23"/>
      <c r="H357" s="66" t="s">
        <v>1767</v>
      </c>
      <c r="I357" s="24" t="s">
        <v>38</v>
      </c>
      <c r="J357" s="24" t="s">
        <v>92</v>
      </c>
      <c r="K357" s="25" t="s">
        <v>1768</v>
      </c>
      <c r="L357" s="34" t="s">
        <v>1769</v>
      </c>
      <c r="M357" s="26" t="s">
        <v>291</v>
      </c>
      <c r="N357" s="18"/>
      <c r="O357" s="18"/>
      <c r="P357" s="18"/>
      <c r="Q357" s="22"/>
      <c r="R357" s="23"/>
      <c r="S357" s="23" t="s">
        <v>1770</v>
      </c>
      <c r="T357" s="66" t="s">
        <v>1771</v>
      </c>
      <c r="U357" s="57" t="s">
        <v>1772</v>
      </c>
      <c r="V357" s="57" t="s">
        <v>1773</v>
      </c>
      <c r="W357" s="18"/>
      <c r="X357" s="22"/>
      <c r="Y357" s="20" t="s">
        <v>1410</v>
      </c>
      <c r="Z357" s="21" t="str">
        <f t="shared" si="1"/>
        <v>{"id":"M3-MyM-5b-A-3-BR","seed":{"parameters":[{"name":"Q1","label":null,"min":100,"max":200,"step":1}],"uniques":true},"scaffolding":[{"id":"step-0","stimulus":"&lt;p&gt;Após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v>
      </c>
      <c r="AA357" s="21" t="s">
        <v>1774</v>
      </c>
      <c r="AB357" s="22" t="str">
        <f t="shared" si="2"/>
        <v>M3-MyM-5b-A-3</v>
      </c>
      <c r="AC357" s="22" t="str">
        <f t="shared" si="3"/>
        <v>M3-MyM-5b-A-3-BR</v>
      </c>
      <c r="AD357" s="20" t="s">
        <v>47</v>
      </c>
      <c r="AE357" s="24"/>
      <c r="AF357" s="9" t="s">
        <v>48</v>
      </c>
      <c r="AG357" s="9"/>
    </row>
    <row r="358" ht="112.5" customHeight="1">
      <c r="A358" s="9" t="s">
        <v>1775</v>
      </c>
      <c r="B358" s="69" t="s">
        <v>1776</v>
      </c>
      <c r="C358" s="9" t="s">
        <v>35</v>
      </c>
      <c r="D358" s="10" t="s">
        <v>36</v>
      </c>
      <c r="E358" s="11"/>
      <c r="F358" s="12" t="s">
        <v>1777</v>
      </c>
      <c r="G358" s="12"/>
      <c r="H358" s="19"/>
      <c r="I358" s="11" t="s">
        <v>38</v>
      </c>
      <c r="J358" s="20" t="s">
        <v>1499</v>
      </c>
      <c r="K358" s="13" t="s">
        <v>1778</v>
      </c>
      <c r="L358" s="12" t="s">
        <v>113</v>
      </c>
      <c r="M358" s="11" t="s">
        <v>42</v>
      </c>
      <c r="N358" s="27" t="s">
        <v>1501</v>
      </c>
      <c r="O358" s="8" t="s">
        <v>1779</v>
      </c>
      <c r="P358" s="18"/>
      <c r="Q358" s="22"/>
      <c r="R358" s="18"/>
      <c r="S358" s="18"/>
      <c r="T358" s="18"/>
      <c r="U358" s="18"/>
      <c r="V358" s="18"/>
      <c r="W358" s="18"/>
      <c r="X358" s="19"/>
      <c r="Y358" s="20" t="s">
        <v>1410</v>
      </c>
      <c r="Z358" s="21" t="str">
        <f t="shared" si="1"/>
        <v>{"id":"M3-MyM-5c-I-1-BR","stimulus":"&lt;p&gt;Indique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v>
      </c>
      <c r="AA358" s="28" t="s">
        <v>1780</v>
      </c>
      <c r="AB358" s="22" t="str">
        <f t="shared" si="2"/>
        <v>M3-MyM-5c-I-1</v>
      </c>
      <c r="AC358" s="22" t="str">
        <f t="shared" si="3"/>
        <v>M3-MyM-5c-I-1-BR</v>
      </c>
      <c r="AD358" s="20" t="s">
        <v>47</v>
      </c>
      <c r="AE358" s="9"/>
      <c r="AF358" s="9" t="s">
        <v>48</v>
      </c>
      <c r="AG358" s="9"/>
    </row>
    <row r="359" ht="112.5" customHeight="1">
      <c r="A359" s="9" t="s">
        <v>1775</v>
      </c>
      <c r="B359" s="69" t="s">
        <v>1776</v>
      </c>
      <c r="C359" s="9" t="s">
        <v>50</v>
      </c>
      <c r="D359" s="10" t="s">
        <v>36</v>
      </c>
      <c r="E359" s="11"/>
      <c r="F359" s="13" t="s">
        <v>1781</v>
      </c>
      <c r="G359" s="13"/>
      <c r="H359" s="19"/>
      <c r="I359" s="11" t="s">
        <v>38</v>
      </c>
      <c r="J359" s="11" t="s">
        <v>1180</v>
      </c>
      <c r="K359" s="13" t="s">
        <v>1782</v>
      </c>
      <c r="L359" s="13" t="s">
        <v>1783</v>
      </c>
      <c r="M359" s="11" t="s">
        <v>291</v>
      </c>
      <c r="N359" s="27"/>
      <c r="O359" s="27"/>
      <c r="P359" s="18"/>
      <c r="Q359" s="22" t="s">
        <v>481</v>
      </c>
      <c r="R359" s="8"/>
      <c r="S359" s="8" t="s">
        <v>1784</v>
      </c>
      <c r="T359" s="8" t="s">
        <v>1785</v>
      </c>
      <c r="U359" s="8" t="s">
        <v>1786</v>
      </c>
      <c r="V359" s="8" t="s">
        <v>1787</v>
      </c>
      <c r="W359" s="18"/>
      <c r="X359" s="19"/>
      <c r="Y359" s="20" t="s">
        <v>1410</v>
      </c>
      <c r="Z359" s="21" t="str">
        <f t="shared" si="1"/>
        <v>{"id":"M3-MyM-5c-E-1-BR","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AA359" s="21" t="s">
        <v>1788</v>
      </c>
      <c r="AB359" s="22" t="str">
        <f t="shared" si="2"/>
        <v>M3-MyM-5c-E-1</v>
      </c>
      <c r="AC359" s="22" t="str">
        <f t="shared" si="3"/>
        <v>M3-MyM-5c-E-1-BR</v>
      </c>
      <c r="AD359" s="20" t="s">
        <v>47</v>
      </c>
      <c r="AE359" s="9"/>
      <c r="AF359" s="9" t="s">
        <v>48</v>
      </c>
      <c r="AG359" s="9"/>
    </row>
    <row r="360" ht="112.5" customHeight="1">
      <c r="A360" s="9" t="s">
        <v>1775</v>
      </c>
      <c r="B360" s="69" t="s">
        <v>1776</v>
      </c>
      <c r="C360" s="9" t="s">
        <v>68</v>
      </c>
      <c r="D360" s="10" t="s">
        <v>36</v>
      </c>
      <c r="E360" s="11"/>
      <c r="F360" s="35" t="s">
        <v>1789</v>
      </c>
      <c r="G360" s="35"/>
      <c r="H360" s="38"/>
      <c r="I360" s="24" t="s">
        <v>38</v>
      </c>
      <c r="J360" s="24" t="s">
        <v>1180</v>
      </c>
      <c r="K360" s="25" t="s">
        <v>1790</v>
      </c>
      <c r="L360" s="25" t="s">
        <v>1791</v>
      </c>
      <c r="M360" s="24" t="s">
        <v>291</v>
      </c>
      <c r="N360" s="18"/>
      <c r="O360" s="18"/>
      <c r="P360" s="18"/>
      <c r="Q360" s="22" t="s">
        <v>481</v>
      </c>
      <c r="R360" s="23"/>
      <c r="S360" s="23" t="s">
        <v>1792</v>
      </c>
      <c r="T360" s="23" t="s">
        <v>1793</v>
      </c>
      <c r="U360" s="25" t="s">
        <v>1794</v>
      </c>
      <c r="V360" s="23" t="s">
        <v>1795</v>
      </c>
      <c r="W360" s="27"/>
      <c r="X360" s="19"/>
      <c r="Y360" s="20" t="s">
        <v>1410</v>
      </c>
      <c r="Z360" s="21" t="str">
        <f t="shared" si="1"/>
        <v>{"id":"M3-MyM-5c-A-1-BR","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AA360" s="21" t="s">
        <v>1796</v>
      </c>
      <c r="AB360" s="22" t="str">
        <f t="shared" si="2"/>
        <v>M3-MyM-5c-A-1</v>
      </c>
      <c r="AC360" s="22" t="str">
        <f t="shared" si="3"/>
        <v>M3-MyM-5c-A-1-BR</v>
      </c>
      <c r="AD360" s="20" t="s">
        <v>47</v>
      </c>
      <c r="AE360" s="9"/>
      <c r="AF360" s="9" t="s">
        <v>48</v>
      </c>
      <c r="AG360" s="9"/>
    </row>
    <row r="361" ht="112.5" customHeight="1">
      <c r="A361" s="9" t="s">
        <v>1775</v>
      </c>
      <c r="B361" s="69" t="s">
        <v>1776</v>
      </c>
      <c r="C361" s="9" t="s">
        <v>68</v>
      </c>
      <c r="D361" s="10" t="s">
        <v>36</v>
      </c>
      <c r="E361" s="11"/>
      <c r="F361" s="13" t="s">
        <v>1797</v>
      </c>
      <c r="G361" s="13"/>
      <c r="H361" s="19"/>
      <c r="I361" s="11" t="s">
        <v>38</v>
      </c>
      <c r="J361" s="11" t="s">
        <v>1180</v>
      </c>
      <c r="K361" s="12" t="s">
        <v>1798</v>
      </c>
      <c r="L361" s="13" t="s">
        <v>1799</v>
      </c>
      <c r="M361" s="11" t="s">
        <v>291</v>
      </c>
      <c r="N361" s="18"/>
      <c r="O361" s="18"/>
      <c r="P361" s="18"/>
      <c r="Q361" s="22" t="s">
        <v>481</v>
      </c>
      <c r="R361" s="8"/>
      <c r="S361" s="8" t="s">
        <v>1800</v>
      </c>
      <c r="T361" s="8" t="s">
        <v>1801</v>
      </c>
      <c r="U361" s="8" t="s">
        <v>1802</v>
      </c>
      <c r="V361" s="8" t="s">
        <v>1803</v>
      </c>
      <c r="W361" s="27"/>
      <c r="X361" s="19"/>
      <c r="Y361" s="20" t="s">
        <v>1410</v>
      </c>
      <c r="Z361" s="21" t="str">
        <f t="shared" si="1"/>
        <v>{"id":"M3-MyM-5c-A-2-BR","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AA361" s="21" t="s">
        <v>1804</v>
      </c>
      <c r="AB361" s="22" t="str">
        <f t="shared" si="2"/>
        <v>M3-MyM-5c-A-2</v>
      </c>
      <c r="AC361" s="22" t="str">
        <f t="shared" si="3"/>
        <v>M3-MyM-5c-A-2-BR</v>
      </c>
      <c r="AD361" s="20" t="s">
        <v>47</v>
      </c>
      <c r="AE361" s="9"/>
      <c r="AF361" s="9" t="s">
        <v>48</v>
      </c>
      <c r="AG361" s="9"/>
    </row>
    <row r="362" ht="112.5" customHeight="1">
      <c r="A362" s="9" t="s">
        <v>1775</v>
      </c>
      <c r="B362" s="69" t="s">
        <v>1776</v>
      </c>
      <c r="C362" s="9" t="s">
        <v>68</v>
      </c>
      <c r="D362" s="10" t="s">
        <v>36</v>
      </c>
      <c r="E362" s="11"/>
      <c r="F362" s="13" t="s">
        <v>1805</v>
      </c>
      <c r="G362" s="13"/>
      <c r="H362" s="19" t="s">
        <v>1806</v>
      </c>
      <c r="I362" s="11" t="s">
        <v>38</v>
      </c>
      <c r="J362" s="11" t="s">
        <v>92</v>
      </c>
      <c r="K362" s="13" t="s">
        <v>1807</v>
      </c>
      <c r="L362" s="13" t="s">
        <v>1808</v>
      </c>
      <c r="M362" s="11" t="s">
        <v>291</v>
      </c>
      <c r="N362" s="18"/>
      <c r="O362" s="18"/>
      <c r="P362" s="18"/>
      <c r="Q362" s="22" t="s">
        <v>481</v>
      </c>
      <c r="R362" s="8"/>
      <c r="S362" s="8" t="s">
        <v>1809</v>
      </c>
      <c r="T362" s="8" t="s">
        <v>1810</v>
      </c>
      <c r="U362" s="8" t="s">
        <v>1811</v>
      </c>
      <c r="V362" s="8" t="s">
        <v>1812</v>
      </c>
      <c r="W362" s="8" t="s">
        <v>1813</v>
      </c>
      <c r="X362" s="19"/>
      <c r="Y362" s="20" t="s">
        <v>1410</v>
      </c>
      <c r="Z362" s="21" t="str">
        <f t="shared" si="1"/>
        <v>{"id":"M3-MyM-5c-A-3-BR","seed":{"parameters":[{"name":"Q1","label":null,"min":30,"max":50,"step":10},{"name":"Q2","label":null,"min":30,"max":50,"step":1}],"uniques":true},"scaffolding":[{"id":"step-0","stimulus":"&lt;p&gt;Uma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v>
      </c>
      <c r="AA362" s="21" t="s">
        <v>1814</v>
      </c>
      <c r="AB362" s="22" t="str">
        <f t="shared" si="2"/>
        <v>M3-MyM-5c-A-3</v>
      </c>
      <c r="AC362" s="22" t="str">
        <f t="shared" si="3"/>
        <v>M3-MyM-5c-A-3-BR</v>
      </c>
      <c r="AD362" s="20" t="s">
        <v>47</v>
      </c>
      <c r="AE362" s="9"/>
      <c r="AF362" s="9" t="s">
        <v>48</v>
      </c>
      <c r="AG362" s="9"/>
    </row>
    <row r="363" ht="112.5" customHeight="1">
      <c r="A363" s="9" t="s">
        <v>1815</v>
      </c>
      <c r="B363" s="69" t="s">
        <v>1816</v>
      </c>
      <c r="C363" s="9" t="s">
        <v>35</v>
      </c>
      <c r="D363" s="10" t="s">
        <v>36</v>
      </c>
      <c r="E363" s="11"/>
      <c r="F363" s="23" t="s">
        <v>1817</v>
      </c>
      <c r="G363" s="23"/>
      <c r="H363" s="66"/>
      <c r="I363" s="24" t="s">
        <v>38</v>
      </c>
      <c r="J363" s="9" t="s">
        <v>111</v>
      </c>
      <c r="K363" s="25" t="s">
        <v>113</v>
      </c>
      <c r="L363" s="34" t="s">
        <v>113</v>
      </c>
      <c r="M363" s="26" t="s">
        <v>42</v>
      </c>
      <c r="N363" s="34" t="s">
        <v>1818</v>
      </c>
      <c r="O363" s="35" t="s">
        <v>1819</v>
      </c>
      <c r="P363" s="18"/>
      <c r="Q363" s="22"/>
      <c r="R363" s="18"/>
      <c r="S363" s="18"/>
      <c r="T363" s="18"/>
      <c r="U363" s="18"/>
      <c r="V363" s="18"/>
      <c r="W363" s="18"/>
      <c r="X363" s="22"/>
      <c r="Y363" s="20" t="s">
        <v>1410</v>
      </c>
      <c r="Z363" s="21" t="str">
        <f t="shared" si="1"/>
        <v>{"id":"M3-MyM-6a-I-1-BR","stimulus":"&lt;p&gt;Indique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v>
      </c>
      <c r="AA363" s="28" t="s">
        <v>1820</v>
      </c>
      <c r="AB363" s="22" t="str">
        <f t="shared" si="2"/>
        <v>M3-MyM-6a-I-1</v>
      </c>
      <c r="AC363" s="22" t="str">
        <f t="shared" si="3"/>
        <v>M3-MyM-6a-I-1-BR</v>
      </c>
      <c r="AD363" s="20" t="s">
        <v>47</v>
      </c>
      <c r="AE363" s="24"/>
      <c r="AF363" s="9" t="s">
        <v>48</v>
      </c>
      <c r="AG363" s="9"/>
    </row>
    <row r="364" ht="112.5" customHeight="1">
      <c r="A364" s="9" t="s">
        <v>1815</v>
      </c>
      <c r="B364" s="69" t="s">
        <v>1816</v>
      </c>
      <c r="C364" s="9" t="s">
        <v>50</v>
      </c>
      <c r="D364" s="10" t="s">
        <v>36</v>
      </c>
      <c r="E364" s="11"/>
      <c r="F364" s="25" t="s">
        <v>1821</v>
      </c>
      <c r="G364" s="25"/>
      <c r="H364" s="25" t="s">
        <v>1822</v>
      </c>
      <c r="I364" s="24" t="s">
        <v>38</v>
      </c>
      <c r="J364" s="24" t="s">
        <v>118</v>
      </c>
      <c r="K364" s="23" t="s">
        <v>1823</v>
      </c>
      <c r="L364" s="34" t="s">
        <v>1824</v>
      </c>
      <c r="M364" s="26" t="s">
        <v>42</v>
      </c>
      <c r="N364" s="57" t="s">
        <v>1818</v>
      </c>
      <c r="O364" s="35" t="s">
        <v>1825</v>
      </c>
      <c r="P364" s="18"/>
      <c r="Q364" s="22"/>
      <c r="R364" s="18"/>
      <c r="S364" s="18"/>
      <c r="T364" s="18"/>
      <c r="U364" s="18"/>
      <c r="V364" s="18"/>
      <c r="W364" s="18"/>
      <c r="X364" s="22"/>
      <c r="Y364" s="20" t="s">
        <v>1410</v>
      </c>
      <c r="Z364" s="21" t="str">
        <f t="shared" si="1"/>
        <v>{"id":"M3-MyM-6a-E-1-BR","stimulus":"&lt;p&gt;Calcule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v>
      </c>
      <c r="AA364" s="21" t="s">
        <v>1826</v>
      </c>
      <c r="AB364" s="22" t="str">
        <f t="shared" si="2"/>
        <v>M3-MyM-6a-E-1</v>
      </c>
      <c r="AC364" s="22" t="str">
        <f t="shared" si="3"/>
        <v>M3-MyM-6a-E-1-BR</v>
      </c>
      <c r="AD364" s="20" t="s">
        <v>47</v>
      </c>
      <c r="AE364" s="24"/>
      <c r="AF364" s="9" t="s">
        <v>48</v>
      </c>
      <c r="AG364" s="9"/>
    </row>
    <row r="365" ht="112.5" customHeight="1">
      <c r="A365" s="9" t="s">
        <v>1815</v>
      </c>
      <c r="B365" s="69" t="s">
        <v>1816</v>
      </c>
      <c r="C365" s="9" t="s">
        <v>50</v>
      </c>
      <c r="D365" s="10" t="s">
        <v>36</v>
      </c>
      <c r="E365" s="11"/>
      <c r="F365" s="25" t="s">
        <v>1827</v>
      </c>
      <c r="G365" s="25"/>
      <c r="H365" s="25" t="s">
        <v>1822</v>
      </c>
      <c r="I365" s="24" t="s">
        <v>38</v>
      </c>
      <c r="J365" s="24" t="s">
        <v>118</v>
      </c>
      <c r="K365" s="25" t="s">
        <v>1823</v>
      </c>
      <c r="L365" s="34" t="s">
        <v>1828</v>
      </c>
      <c r="M365" s="26" t="s">
        <v>42</v>
      </c>
      <c r="N365" s="57" t="s">
        <v>1818</v>
      </c>
      <c r="O365" s="35" t="s">
        <v>1829</v>
      </c>
      <c r="P365" s="18"/>
      <c r="Q365" s="22"/>
      <c r="R365" s="18"/>
      <c r="S365" s="18"/>
      <c r="T365" s="18"/>
      <c r="U365" s="18"/>
      <c r="V365" s="18"/>
      <c r="W365" s="18"/>
      <c r="X365" s="22"/>
      <c r="Y365" s="20" t="s">
        <v>1410</v>
      </c>
      <c r="Z365" s="21" t="str">
        <f t="shared" si="1"/>
        <v>{"id":"M3-MyM-6a-E-2-BR","stimulus":"&lt;p&gt;Calcule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v>
      </c>
      <c r="AA365" s="21" t="s">
        <v>1830</v>
      </c>
      <c r="AB365" s="22" t="str">
        <f t="shared" si="2"/>
        <v>M3-MyM-6a-E-2</v>
      </c>
      <c r="AC365" s="22" t="str">
        <f t="shared" si="3"/>
        <v>M3-MyM-6a-E-2-BR</v>
      </c>
      <c r="AD365" s="20" t="s">
        <v>47</v>
      </c>
      <c r="AE365" s="24"/>
      <c r="AF365" s="9" t="s">
        <v>48</v>
      </c>
      <c r="AG365" s="9"/>
    </row>
    <row r="366" ht="112.5" customHeight="1">
      <c r="A366" s="9" t="s">
        <v>1815</v>
      </c>
      <c r="B366" s="69" t="s">
        <v>1816</v>
      </c>
      <c r="C366" s="9" t="s">
        <v>68</v>
      </c>
      <c r="D366" s="10" t="s">
        <v>36</v>
      </c>
      <c r="E366" s="11"/>
      <c r="F366" s="23" t="s">
        <v>1831</v>
      </c>
      <c r="G366" s="23"/>
      <c r="H366" s="25"/>
      <c r="I366" s="24" t="s">
        <v>38</v>
      </c>
      <c r="J366" s="24" t="s">
        <v>118</v>
      </c>
      <c r="K366" s="25" t="s">
        <v>1832</v>
      </c>
      <c r="L366" s="34" t="s">
        <v>1833</v>
      </c>
      <c r="M366" s="26" t="s">
        <v>42</v>
      </c>
      <c r="N366" s="35" t="s">
        <v>1834</v>
      </c>
      <c r="O366" s="35" t="s">
        <v>1835</v>
      </c>
      <c r="P366" s="18"/>
      <c r="Q366" s="22"/>
      <c r="R366" s="18"/>
      <c r="S366" s="18"/>
      <c r="T366" s="18"/>
      <c r="U366" s="18"/>
      <c r="V366" s="18"/>
      <c r="W366" s="18"/>
      <c r="X366" s="22"/>
      <c r="Y366" s="20" t="s">
        <v>1410</v>
      </c>
      <c r="Z366" s="21" t="str">
        <f t="shared" si="1"/>
        <v>{"id":"M3-MyM-6a-A-1-BR","stimulus":"&lt;p&gt;Quantas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v>
      </c>
      <c r="AA366" s="21" t="s">
        <v>1836</v>
      </c>
      <c r="AB366" s="22" t="str">
        <f t="shared" si="2"/>
        <v>M3-MyM-6a-A-1</v>
      </c>
      <c r="AC366" s="22" t="str">
        <f t="shared" si="3"/>
        <v>M3-MyM-6a-A-1-BR</v>
      </c>
      <c r="AD366" s="20" t="s">
        <v>47</v>
      </c>
      <c r="AE366" s="24"/>
      <c r="AF366" s="9" t="s">
        <v>48</v>
      </c>
      <c r="AG366" s="9"/>
    </row>
    <row r="367" ht="112.5" customHeight="1">
      <c r="A367" s="9" t="s">
        <v>1815</v>
      </c>
      <c r="B367" s="69" t="s">
        <v>1816</v>
      </c>
      <c r="C367" s="9" t="s">
        <v>68</v>
      </c>
      <c r="D367" s="10" t="s">
        <v>36</v>
      </c>
      <c r="E367" s="11"/>
      <c r="F367" s="23" t="s">
        <v>1837</v>
      </c>
      <c r="G367" s="23"/>
      <c r="H367" s="25"/>
      <c r="I367" s="24" t="s">
        <v>38</v>
      </c>
      <c r="J367" s="24" t="s">
        <v>118</v>
      </c>
      <c r="K367" s="25" t="s">
        <v>1838</v>
      </c>
      <c r="L367" s="34" t="s">
        <v>1839</v>
      </c>
      <c r="M367" s="26" t="s">
        <v>42</v>
      </c>
      <c r="N367" s="35" t="s">
        <v>1840</v>
      </c>
      <c r="O367" s="35" t="s">
        <v>1841</v>
      </c>
      <c r="P367" s="18"/>
      <c r="Q367" s="22"/>
      <c r="R367" s="18"/>
      <c r="S367" s="18"/>
      <c r="T367" s="18"/>
      <c r="U367" s="18"/>
      <c r="V367" s="18"/>
      <c r="W367" s="18"/>
      <c r="X367" s="22"/>
      <c r="Y367" s="20" t="s">
        <v>1410</v>
      </c>
      <c r="Z367" s="21" t="str">
        <f t="shared" si="1"/>
        <v>{"id":"M3-MyM-6a-A-2-BR","stimulus":"&lt;p&gt;Pietra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v>
      </c>
      <c r="AA367" s="21" t="s">
        <v>1842</v>
      </c>
      <c r="AB367" s="22" t="str">
        <f t="shared" si="2"/>
        <v>M3-MyM-6a-A-2</v>
      </c>
      <c r="AC367" s="22" t="str">
        <f t="shared" si="3"/>
        <v>M3-MyM-6a-A-2-BR</v>
      </c>
      <c r="AD367" s="20" t="s">
        <v>47</v>
      </c>
      <c r="AE367" s="24"/>
      <c r="AF367" s="9" t="s">
        <v>48</v>
      </c>
      <c r="AG367" s="9"/>
    </row>
    <row r="368" ht="112.5" customHeight="1">
      <c r="A368" s="9" t="s">
        <v>1815</v>
      </c>
      <c r="B368" s="69" t="s">
        <v>1816</v>
      </c>
      <c r="C368" s="9" t="s">
        <v>68</v>
      </c>
      <c r="D368" s="10" t="s">
        <v>36</v>
      </c>
      <c r="E368" s="11"/>
      <c r="F368" s="23" t="s">
        <v>1843</v>
      </c>
      <c r="G368" s="23"/>
      <c r="H368" s="66"/>
      <c r="I368" s="24" t="s">
        <v>38</v>
      </c>
      <c r="J368" s="24" t="s">
        <v>118</v>
      </c>
      <c r="K368" s="23" t="s">
        <v>1844</v>
      </c>
      <c r="L368" s="34" t="s">
        <v>1845</v>
      </c>
      <c r="M368" s="26" t="s">
        <v>42</v>
      </c>
      <c r="N368" s="57" t="s">
        <v>1818</v>
      </c>
      <c r="O368" s="35" t="s">
        <v>1846</v>
      </c>
      <c r="P368" s="57" t="s">
        <v>1847</v>
      </c>
      <c r="Q368" s="22"/>
      <c r="R368" s="18"/>
      <c r="S368" s="18"/>
      <c r="T368" s="18"/>
      <c r="U368" s="18"/>
      <c r="V368" s="18"/>
      <c r="W368" s="18"/>
      <c r="X368" s="22"/>
      <c r="Y368" s="20" t="s">
        <v>1410</v>
      </c>
      <c r="Z368" s="21" t="str">
        <f t="shared" si="1"/>
        <v>{"id":"M3-MyM-6a-A-3-BR","stimulus":"&lt;p&gt;Rafael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AA368" s="21" t="s">
        <v>1848</v>
      </c>
      <c r="AB368" s="22" t="str">
        <f t="shared" si="2"/>
        <v>M3-MyM-6a-A-3</v>
      </c>
      <c r="AC368" s="22" t="str">
        <f t="shared" si="3"/>
        <v>M3-MyM-6a-A-3-BR</v>
      </c>
      <c r="AD368" s="20" t="s">
        <v>47</v>
      </c>
      <c r="AE368" s="24"/>
      <c r="AF368" s="9" t="s">
        <v>48</v>
      </c>
      <c r="AG368" s="9"/>
    </row>
    <row r="369" ht="112.5" customHeight="1">
      <c r="A369" s="9" t="s">
        <v>1849</v>
      </c>
      <c r="B369" s="69" t="s">
        <v>1850</v>
      </c>
      <c r="C369" s="9" t="s">
        <v>35</v>
      </c>
      <c r="D369" s="10" t="s">
        <v>36</v>
      </c>
      <c r="E369" s="11"/>
      <c r="F369" s="23" t="s">
        <v>1851</v>
      </c>
      <c r="G369" s="23"/>
      <c r="H369" s="25"/>
      <c r="I369" s="24" t="s">
        <v>38</v>
      </c>
      <c r="J369" s="24" t="s">
        <v>278</v>
      </c>
      <c r="K369" s="25" t="s">
        <v>1852</v>
      </c>
      <c r="L369" s="25" t="s">
        <v>1853</v>
      </c>
      <c r="M369" s="26" t="s">
        <v>42</v>
      </c>
      <c r="N369" s="23" t="s">
        <v>1854</v>
      </c>
      <c r="O369" s="23" t="s">
        <v>1855</v>
      </c>
      <c r="P369" s="18"/>
      <c r="Q369" s="22"/>
      <c r="R369" s="18"/>
      <c r="S369" s="18"/>
      <c r="T369" s="18"/>
      <c r="U369" s="18"/>
      <c r="V369" s="18"/>
      <c r="W369" s="18"/>
      <c r="X369" s="22"/>
      <c r="Y369" s="20" t="s">
        <v>1410</v>
      </c>
      <c r="Z369" s="21" t="str">
        <f t="shared" si="1"/>
        <v>{"id":"M3-MyM-8a-I-1-BR","stimulus":"&lt;p&gt;Selecione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AA369" s="21" t="s">
        <v>1856</v>
      </c>
      <c r="AB369" s="22" t="str">
        <f t="shared" si="2"/>
        <v>M3-MyM-8a-I-1</v>
      </c>
      <c r="AC369" s="22" t="str">
        <f t="shared" si="3"/>
        <v>M3-MyM-8a-I-1-BR</v>
      </c>
      <c r="AD369" s="20" t="s">
        <v>47</v>
      </c>
      <c r="AE369" s="24"/>
      <c r="AF369" s="9" t="s">
        <v>48</v>
      </c>
      <c r="AG369" s="9"/>
    </row>
    <row r="370" ht="112.5" customHeight="1">
      <c r="A370" s="9" t="s">
        <v>1849</v>
      </c>
      <c r="B370" s="69" t="s">
        <v>1850</v>
      </c>
      <c r="C370" s="9" t="s">
        <v>35</v>
      </c>
      <c r="D370" s="10" t="s">
        <v>36</v>
      </c>
      <c r="E370" s="11"/>
      <c r="F370" s="23" t="s">
        <v>1857</v>
      </c>
      <c r="G370" s="23"/>
      <c r="H370" s="25"/>
      <c r="I370" s="24" t="s">
        <v>38</v>
      </c>
      <c r="J370" s="24" t="s">
        <v>278</v>
      </c>
      <c r="K370" s="25" t="s">
        <v>1852</v>
      </c>
      <c r="L370" s="25" t="s">
        <v>1858</v>
      </c>
      <c r="M370" s="26" t="s">
        <v>42</v>
      </c>
      <c r="N370" s="23" t="s">
        <v>1859</v>
      </c>
      <c r="O370" s="23" t="s">
        <v>1860</v>
      </c>
      <c r="P370" s="18"/>
      <c r="Q370" s="22"/>
      <c r="R370" s="18"/>
      <c r="S370" s="18"/>
      <c r="T370" s="18"/>
      <c r="U370" s="18"/>
      <c r="V370" s="18"/>
      <c r="W370" s="18"/>
      <c r="X370" s="22"/>
      <c r="Y370" s="20" t="s">
        <v>1410</v>
      </c>
      <c r="Z370" s="21" t="str">
        <f t="shared" si="1"/>
        <v>{"id":"M3-MyM-8a-I-2-BR","stimulus":"&lt;p&gt;Selecione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AA370" s="21" t="s">
        <v>1861</v>
      </c>
      <c r="AB370" s="22" t="str">
        <f t="shared" si="2"/>
        <v>M3-MyM-8a-I-2</v>
      </c>
      <c r="AC370" s="22" t="str">
        <f t="shared" si="3"/>
        <v>M3-MyM-8a-I-2-BR</v>
      </c>
      <c r="AD370" s="20" t="s">
        <v>47</v>
      </c>
      <c r="AE370" s="24"/>
      <c r="AF370" s="9" t="s">
        <v>48</v>
      </c>
      <c r="AG370" s="9"/>
    </row>
    <row r="371" ht="112.5" customHeight="1">
      <c r="A371" s="9" t="s">
        <v>1849</v>
      </c>
      <c r="B371" s="69" t="s">
        <v>1850</v>
      </c>
      <c r="C371" s="9" t="s">
        <v>50</v>
      </c>
      <c r="D371" s="10" t="s">
        <v>36</v>
      </c>
      <c r="E371" s="11"/>
      <c r="F371" s="13" t="s">
        <v>1862</v>
      </c>
      <c r="G371" s="13"/>
      <c r="H371" s="19" t="s">
        <v>1863</v>
      </c>
      <c r="I371" s="11" t="s">
        <v>38</v>
      </c>
      <c r="J371" s="11" t="s">
        <v>92</v>
      </c>
      <c r="K371" s="13" t="s">
        <v>1864</v>
      </c>
      <c r="L371" s="13" t="s">
        <v>1646</v>
      </c>
      <c r="M371" s="11" t="s">
        <v>42</v>
      </c>
      <c r="N371" s="8" t="s">
        <v>1865</v>
      </c>
      <c r="O371" s="8" t="s">
        <v>1855</v>
      </c>
      <c r="P371" s="15"/>
      <c r="Q371" s="22"/>
      <c r="R371" s="18"/>
      <c r="S371" s="18"/>
      <c r="T371" s="18"/>
      <c r="U371" s="18"/>
      <c r="V371" s="18"/>
      <c r="W371" s="18"/>
      <c r="X371" s="19"/>
      <c r="Y371" s="20" t="s">
        <v>1410</v>
      </c>
      <c r="Z371" s="21" t="str">
        <f t="shared" si="1"/>
        <v>{"id":"M3-MyM-8a-E-1-BR","stimulus":"&lt;p&gt;Calcule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v>
      </c>
      <c r="AA371" s="21" t="s">
        <v>1866</v>
      </c>
      <c r="AB371" s="22" t="str">
        <f t="shared" si="2"/>
        <v>M3-MyM-8a-E-1</v>
      </c>
      <c r="AC371" s="22" t="str">
        <f t="shared" si="3"/>
        <v>M3-MyM-8a-E-1-BR</v>
      </c>
      <c r="AD371" s="20" t="s">
        <v>47</v>
      </c>
      <c r="AE371" s="9"/>
      <c r="AF371" s="9" t="s">
        <v>48</v>
      </c>
      <c r="AG371" s="9"/>
    </row>
    <row r="372" ht="112.5" customHeight="1">
      <c r="A372" s="9" t="s">
        <v>1849</v>
      </c>
      <c r="B372" s="69" t="s">
        <v>1850</v>
      </c>
      <c r="C372" s="9" t="s">
        <v>50</v>
      </c>
      <c r="D372" s="10" t="s">
        <v>36</v>
      </c>
      <c r="E372" s="11"/>
      <c r="F372" s="13" t="s">
        <v>1867</v>
      </c>
      <c r="G372" s="13"/>
      <c r="H372" s="19"/>
      <c r="I372" s="11" t="s">
        <v>38</v>
      </c>
      <c r="J372" s="11" t="s">
        <v>92</v>
      </c>
      <c r="K372" s="13" t="s">
        <v>1868</v>
      </c>
      <c r="L372" s="13" t="s">
        <v>1869</v>
      </c>
      <c r="M372" s="11" t="s">
        <v>42</v>
      </c>
      <c r="N372" s="8" t="s">
        <v>1870</v>
      </c>
      <c r="O372" s="8" t="s">
        <v>1860</v>
      </c>
      <c r="P372" s="15"/>
      <c r="Q372" s="22"/>
      <c r="R372" s="18"/>
      <c r="S372" s="18"/>
      <c r="T372" s="18"/>
      <c r="U372" s="18"/>
      <c r="V372" s="18"/>
      <c r="W372" s="18"/>
      <c r="X372" s="19"/>
      <c r="Y372" s="20" t="s">
        <v>1410</v>
      </c>
      <c r="Z372" s="21" t="str">
        <f t="shared" si="1"/>
        <v>{"id":"M3-MyM-8a-E-2-BR","stimulus":"&lt;p&gt;Calcule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v>
      </c>
      <c r="AA372" s="21" t="s">
        <v>1871</v>
      </c>
      <c r="AB372" s="22" t="str">
        <f t="shared" si="2"/>
        <v>M3-MyM-8a-E-2</v>
      </c>
      <c r="AC372" s="22" t="str">
        <f t="shared" si="3"/>
        <v>M3-MyM-8a-E-2-BR</v>
      </c>
      <c r="AD372" s="20" t="s">
        <v>47</v>
      </c>
      <c r="AE372" s="9"/>
      <c r="AF372" s="9" t="s">
        <v>48</v>
      </c>
      <c r="AG372" s="9"/>
    </row>
    <row r="373" ht="112.5" customHeight="1">
      <c r="A373" s="9" t="s">
        <v>1849</v>
      </c>
      <c r="B373" s="69" t="s">
        <v>1850</v>
      </c>
      <c r="C373" s="9" t="s">
        <v>68</v>
      </c>
      <c r="D373" s="10" t="s">
        <v>36</v>
      </c>
      <c r="E373" s="11"/>
      <c r="F373" s="23" t="s">
        <v>1872</v>
      </c>
      <c r="G373" s="23"/>
      <c r="H373" s="72"/>
      <c r="I373" s="24" t="s">
        <v>38</v>
      </c>
      <c r="J373" s="24" t="s">
        <v>118</v>
      </c>
      <c r="K373" s="25" t="s">
        <v>1873</v>
      </c>
      <c r="L373" s="34" t="s">
        <v>1874</v>
      </c>
      <c r="M373" s="26" t="s">
        <v>42</v>
      </c>
      <c r="N373" s="23" t="s">
        <v>1875</v>
      </c>
      <c r="O373" s="23" t="s">
        <v>1876</v>
      </c>
      <c r="P373" s="18"/>
      <c r="Q373" s="22"/>
      <c r="R373" s="18"/>
      <c r="S373" s="18"/>
      <c r="T373" s="18"/>
      <c r="U373" s="18"/>
      <c r="V373" s="18"/>
      <c r="W373" s="18"/>
      <c r="X373" s="22"/>
      <c r="Y373" s="20" t="s">
        <v>1410</v>
      </c>
      <c r="Z373" s="21" t="str">
        <f t="shared" si="1"/>
        <v>{"id":"M3-MyM-8a-A-1-BR","stimulus":"&lt;p&gt;Para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AA373" s="21" t="s">
        <v>1877</v>
      </c>
      <c r="AB373" s="22" t="str">
        <f t="shared" si="2"/>
        <v>M3-MyM-8a-A-1</v>
      </c>
      <c r="AC373" s="22" t="str">
        <f t="shared" si="3"/>
        <v>M3-MyM-8a-A-1-BR</v>
      </c>
      <c r="AD373" s="20" t="s">
        <v>47</v>
      </c>
      <c r="AE373" s="24"/>
      <c r="AF373" s="9" t="s">
        <v>48</v>
      </c>
      <c r="AG373" s="9"/>
    </row>
    <row r="374" ht="112.5" customHeight="1">
      <c r="A374" s="9" t="s">
        <v>1849</v>
      </c>
      <c r="B374" s="69" t="s">
        <v>1850</v>
      </c>
      <c r="C374" s="9" t="s">
        <v>68</v>
      </c>
      <c r="D374" s="10" t="s">
        <v>36</v>
      </c>
      <c r="E374" s="11"/>
      <c r="F374" s="23" t="s">
        <v>1878</v>
      </c>
      <c r="G374" s="23"/>
      <c r="H374" s="72"/>
      <c r="I374" s="24" t="s">
        <v>38</v>
      </c>
      <c r="J374" s="24" t="s">
        <v>118</v>
      </c>
      <c r="K374" s="23" t="s">
        <v>1879</v>
      </c>
      <c r="L374" s="34" t="s">
        <v>1880</v>
      </c>
      <c r="M374" s="26" t="s">
        <v>42</v>
      </c>
      <c r="N374" s="23" t="s">
        <v>1881</v>
      </c>
      <c r="O374" s="23" t="s">
        <v>1882</v>
      </c>
      <c r="P374" s="18"/>
      <c r="Q374" s="22"/>
      <c r="R374" s="18"/>
      <c r="S374" s="18"/>
      <c r="T374" s="18"/>
      <c r="U374" s="18"/>
      <c r="V374" s="18"/>
      <c r="W374" s="18"/>
      <c r="X374" s="22"/>
      <c r="Y374" s="20" t="s">
        <v>1410</v>
      </c>
      <c r="Z374" s="21" t="str">
        <f t="shared" si="1"/>
        <v>{"id":"M3-MyM-8a-A-2-BR","stimulus":"&lt;p&gt;Para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v>
      </c>
      <c r="AA374" s="21" t="s">
        <v>1883</v>
      </c>
      <c r="AB374" s="22" t="str">
        <f t="shared" si="2"/>
        <v>M3-MyM-8a-A-2</v>
      </c>
      <c r="AC374" s="22" t="str">
        <f t="shared" si="3"/>
        <v>M3-MyM-8a-A-2-BR</v>
      </c>
      <c r="AD374" s="20" t="s">
        <v>47</v>
      </c>
      <c r="AE374" s="24"/>
      <c r="AF374" s="9" t="s">
        <v>48</v>
      </c>
      <c r="AG374" s="9"/>
    </row>
    <row r="375" ht="112.5" customHeight="1">
      <c r="A375" s="9" t="s">
        <v>1849</v>
      </c>
      <c r="B375" s="69" t="s">
        <v>1850</v>
      </c>
      <c r="C375" s="9" t="s">
        <v>68</v>
      </c>
      <c r="D375" s="10" t="s">
        <v>36</v>
      </c>
      <c r="E375" s="11"/>
      <c r="F375" s="23" t="s">
        <v>1884</v>
      </c>
      <c r="G375" s="23"/>
      <c r="H375" s="72"/>
      <c r="I375" s="24" t="s">
        <v>38</v>
      </c>
      <c r="J375" s="24" t="s">
        <v>118</v>
      </c>
      <c r="K375" s="25" t="s">
        <v>1885</v>
      </c>
      <c r="L375" s="34" t="s">
        <v>1886</v>
      </c>
      <c r="M375" s="26" t="s">
        <v>42</v>
      </c>
      <c r="N375" s="23" t="s">
        <v>1875</v>
      </c>
      <c r="O375" s="23" t="s">
        <v>1887</v>
      </c>
      <c r="P375" s="18"/>
      <c r="Q375" s="22"/>
      <c r="R375" s="18"/>
      <c r="S375" s="18"/>
      <c r="T375" s="18"/>
      <c r="U375" s="18"/>
      <c r="V375" s="18"/>
      <c r="W375" s="18"/>
      <c r="X375" s="22"/>
      <c r="Y375" s="20" t="s">
        <v>1410</v>
      </c>
      <c r="Z375" s="21" t="str">
        <f t="shared" si="1"/>
        <v>{"id":"M3-MyM-8a-A-3-BR","stimulus":"&lt;p&gt;Oscar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AA375" s="21" t="s">
        <v>1888</v>
      </c>
      <c r="AB375" s="22" t="str">
        <f t="shared" si="2"/>
        <v>M3-MyM-8a-A-3</v>
      </c>
      <c r="AC375" s="22" t="str">
        <f t="shared" si="3"/>
        <v>M3-MyM-8a-A-3-BR</v>
      </c>
      <c r="AD375" s="20" t="s">
        <v>47</v>
      </c>
      <c r="AE375" s="24"/>
      <c r="AF375" s="9" t="s">
        <v>48</v>
      </c>
      <c r="AG375" s="9"/>
    </row>
    <row r="376" ht="112.5" customHeight="1">
      <c r="A376" s="9" t="s">
        <v>1889</v>
      </c>
      <c r="B376" s="69" t="s">
        <v>1890</v>
      </c>
      <c r="C376" s="9" t="s">
        <v>35</v>
      </c>
      <c r="D376" s="10" t="s">
        <v>36</v>
      </c>
      <c r="E376" s="11"/>
      <c r="F376" s="13" t="s">
        <v>1891</v>
      </c>
      <c r="G376" s="13"/>
      <c r="H376" s="19"/>
      <c r="I376" s="11" t="s">
        <v>38</v>
      </c>
      <c r="J376" s="11" t="s">
        <v>278</v>
      </c>
      <c r="K376" s="13" t="s">
        <v>1892</v>
      </c>
      <c r="L376" s="13" t="s">
        <v>1893</v>
      </c>
      <c r="M376" s="11" t="s">
        <v>42</v>
      </c>
      <c r="N376" s="8" t="s">
        <v>1894</v>
      </c>
      <c r="O376" s="8" t="s">
        <v>1895</v>
      </c>
      <c r="P376" s="18"/>
      <c r="Q376" s="22"/>
      <c r="R376" s="18"/>
      <c r="S376" s="18"/>
      <c r="T376" s="18"/>
      <c r="U376" s="18"/>
      <c r="V376" s="18"/>
      <c r="W376" s="18"/>
      <c r="X376" s="22"/>
      <c r="Y376" s="20" t="s">
        <v>1410</v>
      </c>
      <c r="Z376" s="21" t="str">
        <f t="shared" si="1"/>
        <v>{"id":"M3-MyM-8b-I-1-BR","stimulus":"&lt;p&gt;Indique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AA376" s="21" t="s">
        <v>1896</v>
      </c>
      <c r="AB376" s="22" t="str">
        <f t="shared" si="2"/>
        <v>M3-MyM-8b-I-1</v>
      </c>
      <c r="AC376" s="22" t="str">
        <f t="shared" si="3"/>
        <v>M3-MyM-8b-I-1-BR</v>
      </c>
      <c r="AD376" s="20" t="s">
        <v>47</v>
      </c>
      <c r="AE376" s="9"/>
      <c r="AF376" s="9" t="s">
        <v>48</v>
      </c>
      <c r="AG376" s="9"/>
    </row>
    <row r="377" ht="112.5" customHeight="1">
      <c r="A377" s="9" t="s">
        <v>1889</v>
      </c>
      <c r="B377" s="69" t="s">
        <v>1890</v>
      </c>
      <c r="C377" s="9" t="s">
        <v>35</v>
      </c>
      <c r="D377" s="10" t="s">
        <v>36</v>
      </c>
      <c r="E377" s="11"/>
      <c r="F377" s="23" t="s">
        <v>1897</v>
      </c>
      <c r="G377" s="23"/>
      <c r="H377" s="66"/>
      <c r="I377" s="24" t="s">
        <v>38</v>
      </c>
      <c r="J377" s="24" t="s">
        <v>278</v>
      </c>
      <c r="K377" s="23" t="s">
        <v>1898</v>
      </c>
      <c r="L377" s="23" t="s">
        <v>1899</v>
      </c>
      <c r="M377" s="11" t="s">
        <v>42</v>
      </c>
      <c r="N377" s="8" t="s">
        <v>1900</v>
      </c>
      <c r="O377" s="8" t="s">
        <v>1901</v>
      </c>
      <c r="P377" s="18"/>
      <c r="Q377" s="22"/>
      <c r="R377" s="18"/>
      <c r="S377" s="18"/>
      <c r="T377" s="18"/>
      <c r="U377" s="18"/>
      <c r="V377" s="18"/>
      <c r="W377" s="18"/>
      <c r="X377" s="22"/>
      <c r="Y377" s="20" t="s">
        <v>1410</v>
      </c>
      <c r="Z377" s="21" t="str">
        <f t="shared" si="1"/>
        <v>{"id":"M3-MyM-8b-I-2-BR","stimulus":"&lt;p&gt;Indique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AA377" s="21" t="s">
        <v>1902</v>
      </c>
      <c r="AB377" s="22" t="str">
        <f t="shared" si="2"/>
        <v>M3-MyM-8b-I-2</v>
      </c>
      <c r="AC377" s="22" t="str">
        <f t="shared" si="3"/>
        <v>M3-MyM-8b-I-2-BR</v>
      </c>
      <c r="AD377" s="20" t="s">
        <v>47</v>
      </c>
      <c r="AE377" s="9"/>
      <c r="AF377" s="9" t="s">
        <v>48</v>
      </c>
      <c r="AG377" s="9"/>
    </row>
    <row r="378" ht="112.5" customHeight="1">
      <c r="A378" s="9" t="s">
        <v>1889</v>
      </c>
      <c r="B378" s="69" t="s">
        <v>1890</v>
      </c>
      <c r="C378" s="9" t="s">
        <v>50</v>
      </c>
      <c r="D378" s="10" t="s">
        <v>36</v>
      </c>
      <c r="E378" s="11"/>
      <c r="F378" s="23" t="s">
        <v>1903</v>
      </c>
      <c r="G378" s="23"/>
      <c r="H378" s="66"/>
      <c r="I378" s="24" t="s">
        <v>38</v>
      </c>
      <c r="J378" s="9" t="s">
        <v>156</v>
      </c>
      <c r="K378" s="25" t="s">
        <v>1904</v>
      </c>
      <c r="L378" s="25" t="s">
        <v>1905</v>
      </c>
      <c r="M378" s="24" t="s">
        <v>42</v>
      </c>
      <c r="N378" s="23" t="s">
        <v>1894</v>
      </c>
      <c r="O378" s="23" t="s">
        <v>1906</v>
      </c>
      <c r="P378" s="18"/>
      <c r="Q378" s="22"/>
      <c r="R378" s="18"/>
      <c r="S378" s="18"/>
      <c r="T378" s="18"/>
      <c r="U378" s="18"/>
      <c r="V378" s="18"/>
      <c r="W378" s="18"/>
      <c r="X378" s="22"/>
      <c r="Y378" s="20" t="s">
        <v>1410</v>
      </c>
      <c r="Z378" s="21" t="str">
        <f t="shared" si="1"/>
        <v>{"id":"M3-MyM-8b-E-1-BR","stimulus":"&lt;p&gt;Calcule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v>
      </c>
      <c r="AA378" s="21" t="s">
        <v>1907</v>
      </c>
      <c r="AB378" s="22" t="str">
        <f t="shared" si="2"/>
        <v>M3-MyM-8b-E-1</v>
      </c>
      <c r="AC378" s="22" t="str">
        <f t="shared" si="3"/>
        <v>M3-MyM-8b-E-1-BR</v>
      </c>
      <c r="AD378" s="20" t="s">
        <v>47</v>
      </c>
      <c r="AE378" s="24"/>
      <c r="AF378" s="9" t="s">
        <v>48</v>
      </c>
      <c r="AG378" s="9"/>
    </row>
    <row r="379" ht="112.5" customHeight="1">
      <c r="A379" s="9" t="s">
        <v>1889</v>
      </c>
      <c r="B379" s="69" t="s">
        <v>1890</v>
      </c>
      <c r="C379" s="9" t="s">
        <v>50</v>
      </c>
      <c r="D379" s="10" t="s">
        <v>36</v>
      </c>
      <c r="E379" s="11"/>
      <c r="F379" s="23" t="s">
        <v>1908</v>
      </c>
      <c r="G379" s="23"/>
      <c r="H379" s="66"/>
      <c r="I379" s="24" t="s">
        <v>38</v>
      </c>
      <c r="J379" s="9" t="s">
        <v>156</v>
      </c>
      <c r="K379" s="25" t="s">
        <v>1909</v>
      </c>
      <c r="L379" s="25" t="s">
        <v>838</v>
      </c>
      <c r="M379" s="11" t="s">
        <v>42</v>
      </c>
      <c r="N379" s="8" t="s">
        <v>1900</v>
      </c>
      <c r="O379" s="8" t="s">
        <v>1910</v>
      </c>
      <c r="P379" s="18"/>
      <c r="Q379" s="22"/>
      <c r="R379" s="18"/>
      <c r="S379" s="18"/>
      <c r="T379" s="18"/>
      <c r="U379" s="18"/>
      <c r="V379" s="18"/>
      <c r="W379" s="18"/>
      <c r="X379" s="22"/>
      <c r="Y379" s="20" t="s">
        <v>1410</v>
      </c>
      <c r="Z379" s="21" t="str">
        <f t="shared" si="1"/>
        <v>{"id":"M3-MyM-8b-E-2-BR","stimulus":"&lt;p&gt;Calcule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v>
      </c>
      <c r="AA379" s="21" t="s">
        <v>1911</v>
      </c>
      <c r="AB379" s="22" t="str">
        <f t="shared" si="2"/>
        <v>M3-MyM-8b-E-2</v>
      </c>
      <c r="AC379" s="22" t="str">
        <f t="shared" si="3"/>
        <v>M3-MyM-8b-E-2-BR</v>
      </c>
      <c r="AD379" s="20" t="s">
        <v>47</v>
      </c>
      <c r="AE379" s="24"/>
      <c r="AF379" s="9" t="s">
        <v>48</v>
      </c>
      <c r="AG379" s="9"/>
    </row>
    <row r="380" ht="112.5" customHeight="1">
      <c r="A380" s="9" t="s">
        <v>1889</v>
      </c>
      <c r="B380" s="69" t="s">
        <v>1890</v>
      </c>
      <c r="C380" s="9" t="s">
        <v>68</v>
      </c>
      <c r="D380" s="10" t="s">
        <v>36</v>
      </c>
      <c r="E380" s="11"/>
      <c r="F380" s="23" t="s">
        <v>1912</v>
      </c>
      <c r="G380" s="23"/>
      <c r="H380" s="25"/>
      <c r="I380" s="24" t="s">
        <v>38</v>
      </c>
      <c r="J380" s="9" t="s">
        <v>156</v>
      </c>
      <c r="K380" s="34" t="s">
        <v>1913</v>
      </c>
      <c r="L380" s="25" t="s">
        <v>691</v>
      </c>
      <c r="M380" s="26" t="s">
        <v>42</v>
      </c>
      <c r="N380" s="23" t="s">
        <v>1894</v>
      </c>
      <c r="O380" s="23" t="s">
        <v>1914</v>
      </c>
      <c r="P380" s="18"/>
      <c r="Q380" s="22"/>
      <c r="R380" s="18"/>
      <c r="S380" s="18"/>
      <c r="T380" s="18"/>
      <c r="U380" s="18"/>
      <c r="V380" s="18"/>
      <c r="W380" s="18"/>
      <c r="X380" s="22"/>
      <c r="Y380" s="20" t="s">
        <v>1410</v>
      </c>
      <c r="Z380" s="21" t="str">
        <f t="shared" si="1"/>
        <v>{"id":"M3-MyM-8b-A-1-BR","stimulus":"&lt;p&gt;Para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v>
      </c>
      <c r="AA380" s="21" t="s">
        <v>1915</v>
      </c>
      <c r="AB380" s="22" t="str">
        <f t="shared" si="2"/>
        <v>M3-MyM-8b-A-1</v>
      </c>
      <c r="AC380" s="22" t="str">
        <f t="shared" si="3"/>
        <v>M3-MyM-8b-A-1-BR</v>
      </c>
      <c r="AD380" s="20" t="s">
        <v>47</v>
      </c>
      <c r="AE380" s="24"/>
      <c r="AF380" s="9" t="s">
        <v>48</v>
      </c>
      <c r="AG380" s="9"/>
    </row>
    <row r="381" ht="112.5" customHeight="1">
      <c r="A381" s="9" t="s">
        <v>1889</v>
      </c>
      <c r="B381" s="69" t="s">
        <v>1890</v>
      </c>
      <c r="C381" s="9" t="s">
        <v>68</v>
      </c>
      <c r="D381" s="10" t="s">
        <v>36</v>
      </c>
      <c r="E381" s="11"/>
      <c r="F381" s="13" t="s">
        <v>1916</v>
      </c>
      <c r="G381" s="13"/>
      <c r="H381" s="12" t="s">
        <v>1917</v>
      </c>
      <c r="I381" s="11" t="s">
        <v>38</v>
      </c>
      <c r="J381" s="9" t="s">
        <v>156</v>
      </c>
      <c r="K381" s="46" t="s">
        <v>1918</v>
      </c>
      <c r="L381" s="12" t="s">
        <v>691</v>
      </c>
      <c r="M381" s="14" t="s">
        <v>42</v>
      </c>
      <c r="N381" s="13" t="s">
        <v>1894</v>
      </c>
      <c r="O381" s="13" t="s">
        <v>1919</v>
      </c>
      <c r="P381" s="18"/>
      <c r="Q381" s="22"/>
      <c r="R381" s="18"/>
      <c r="S381" s="18"/>
      <c r="T381" s="18"/>
      <c r="U381" s="18"/>
      <c r="V381" s="18"/>
      <c r="W381" s="18"/>
      <c r="X381" s="22"/>
      <c r="Y381" s="20" t="s">
        <v>1410</v>
      </c>
      <c r="Z381" s="21" t="str">
        <f t="shared" si="1"/>
        <v>{"id":"M3-MyM-8b-A-2-BR","stimulus":"&lt;p&gt;Uma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v>
      </c>
      <c r="AA381" s="21" t="s">
        <v>1920</v>
      </c>
      <c r="AB381" s="22" t="str">
        <f t="shared" si="2"/>
        <v>M3-MyM-8b-A-2</v>
      </c>
      <c r="AC381" s="22" t="str">
        <f t="shared" si="3"/>
        <v>M3-MyM-8b-A-2-BR</v>
      </c>
      <c r="AD381" s="20" t="s">
        <v>47</v>
      </c>
      <c r="AE381" s="24"/>
      <c r="AF381" s="9" t="s">
        <v>48</v>
      </c>
      <c r="AG381" s="9"/>
    </row>
    <row r="382" ht="112.5" customHeight="1">
      <c r="A382" s="9" t="s">
        <v>1889</v>
      </c>
      <c r="B382" s="69" t="s">
        <v>1890</v>
      </c>
      <c r="C382" s="9" t="s">
        <v>68</v>
      </c>
      <c r="D382" s="10" t="s">
        <v>36</v>
      </c>
      <c r="E382" s="11"/>
      <c r="F382" s="12" t="s">
        <v>1921</v>
      </c>
      <c r="G382" s="12"/>
      <c r="H382" s="19" t="s">
        <v>1922</v>
      </c>
      <c r="I382" s="11" t="s">
        <v>38</v>
      </c>
      <c r="J382" s="9" t="s">
        <v>156</v>
      </c>
      <c r="K382" s="46" t="s">
        <v>1923</v>
      </c>
      <c r="L382" s="12" t="s">
        <v>838</v>
      </c>
      <c r="M382" s="14" t="s">
        <v>42</v>
      </c>
      <c r="N382" s="13" t="s">
        <v>1900</v>
      </c>
      <c r="O382" s="13" t="s">
        <v>1924</v>
      </c>
      <c r="P382" s="18"/>
      <c r="Q382" s="22"/>
      <c r="R382" s="18"/>
      <c r="S382" s="18"/>
      <c r="T382" s="18"/>
      <c r="U382" s="18"/>
      <c r="V382" s="18"/>
      <c r="W382" s="18"/>
      <c r="X382" s="22"/>
      <c r="Y382" s="20" t="s">
        <v>1410</v>
      </c>
      <c r="Z382" s="21" t="str">
        <f t="shared" si="1"/>
        <v>{"id":"M3-MyM-8b-A-3-BR","stimulus":"&lt;p&gt;Em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AA382" s="21" t="s">
        <v>1925</v>
      </c>
      <c r="AB382" s="22" t="str">
        <f t="shared" si="2"/>
        <v>M3-MyM-8b-A-3</v>
      </c>
      <c r="AC382" s="22" t="str">
        <f t="shared" si="3"/>
        <v>M3-MyM-8b-A-3-BR</v>
      </c>
      <c r="AD382" s="20" t="s">
        <v>47</v>
      </c>
      <c r="AE382" s="24"/>
      <c r="AF382" s="9" t="s">
        <v>48</v>
      </c>
      <c r="AG382" s="9"/>
    </row>
    <row r="383" ht="112.5" customHeight="1">
      <c r="A383" s="9" t="s">
        <v>1889</v>
      </c>
      <c r="B383" s="69" t="s">
        <v>1890</v>
      </c>
      <c r="C383" s="9" t="s">
        <v>68</v>
      </c>
      <c r="D383" s="10" t="s">
        <v>36</v>
      </c>
      <c r="E383" s="11"/>
      <c r="F383" s="23" t="s">
        <v>1926</v>
      </c>
      <c r="G383" s="23"/>
      <c r="H383" s="25"/>
      <c r="I383" s="24" t="s">
        <v>38</v>
      </c>
      <c r="J383" s="9" t="s">
        <v>156</v>
      </c>
      <c r="K383" s="34" t="s">
        <v>1927</v>
      </c>
      <c r="L383" s="25" t="s">
        <v>838</v>
      </c>
      <c r="M383" s="26" t="s">
        <v>42</v>
      </c>
      <c r="N383" s="23" t="s">
        <v>1900</v>
      </c>
      <c r="O383" s="23" t="s">
        <v>1924</v>
      </c>
      <c r="P383" s="18"/>
      <c r="Q383" s="22"/>
      <c r="R383" s="18"/>
      <c r="S383" s="18"/>
      <c r="T383" s="18"/>
      <c r="U383" s="18"/>
      <c r="V383" s="18"/>
      <c r="W383" s="18"/>
      <c r="X383" s="22"/>
      <c r="Y383" s="20" t="s">
        <v>1410</v>
      </c>
      <c r="Z383" s="21" t="str">
        <f t="shared" si="1"/>
        <v>{"id":"M3-MyM-8b-A-4-BR","stimulus":"&lt;p&gt;Uma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AA383" s="21" t="s">
        <v>1928</v>
      </c>
      <c r="AB383" s="22" t="str">
        <f t="shared" si="2"/>
        <v>M3-MyM-8b-A-4</v>
      </c>
      <c r="AC383" s="22" t="str">
        <f t="shared" si="3"/>
        <v>M3-MyM-8b-A-4-BR</v>
      </c>
      <c r="AD383" s="20" t="s">
        <v>47</v>
      </c>
      <c r="AE383" s="24"/>
      <c r="AF383" s="9" t="s">
        <v>48</v>
      </c>
      <c r="AG383" s="9"/>
    </row>
    <row r="384" ht="112.5" customHeight="1">
      <c r="A384" s="9" t="s">
        <v>1889</v>
      </c>
      <c r="B384" s="69" t="s">
        <v>1890</v>
      </c>
      <c r="C384" s="9" t="s">
        <v>68</v>
      </c>
      <c r="D384" s="10" t="s">
        <v>36</v>
      </c>
      <c r="E384" s="11"/>
      <c r="F384" s="13" t="s">
        <v>1929</v>
      </c>
      <c r="G384" s="13"/>
      <c r="H384" s="12" t="s">
        <v>1930</v>
      </c>
      <c r="I384" s="11" t="s">
        <v>38</v>
      </c>
      <c r="J384" s="9" t="s">
        <v>156</v>
      </c>
      <c r="K384" s="12" t="s">
        <v>1931</v>
      </c>
      <c r="L384" s="12" t="s">
        <v>691</v>
      </c>
      <c r="M384" s="26" t="s">
        <v>42</v>
      </c>
      <c r="N384" s="13" t="s">
        <v>1894</v>
      </c>
      <c r="O384" s="13" t="s">
        <v>1932</v>
      </c>
      <c r="P384" s="18"/>
      <c r="Q384" s="22"/>
      <c r="R384" s="18"/>
      <c r="S384" s="18"/>
      <c r="T384" s="18"/>
      <c r="U384" s="18"/>
      <c r="V384" s="18"/>
      <c r="W384" s="18"/>
      <c r="X384" s="22"/>
      <c r="Y384" s="20" t="s">
        <v>1410</v>
      </c>
      <c r="Z384" s="21" t="str">
        <f t="shared" si="1"/>
        <v>{"id":"M3-MyM-8b-A-5-BR","stimulus":"&lt;p&gt;Ao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v>
      </c>
      <c r="AA384" s="21" t="s">
        <v>1933</v>
      </c>
      <c r="AB384" s="22" t="str">
        <f t="shared" si="2"/>
        <v>M3-MyM-8b-A-5</v>
      </c>
      <c r="AC384" s="22" t="str">
        <f t="shared" si="3"/>
        <v>M3-MyM-8b-A-5-BR</v>
      </c>
      <c r="AD384" s="20" t="s">
        <v>47</v>
      </c>
      <c r="AE384" s="24"/>
      <c r="AF384" s="9" t="s">
        <v>48</v>
      </c>
      <c r="AG384" s="9"/>
    </row>
    <row r="385" ht="112.5" customHeight="1">
      <c r="A385" s="9" t="s">
        <v>1934</v>
      </c>
      <c r="B385" s="69" t="s">
        <v>1935</v>
      </c>
      <c r="C385" s="9" t="s">
        <v>35</v>
      </c>
      <c r="D385" s="10" t="s">
        <v>36</v>
      </c>
      <c r="E385" s="11"/>
      <c r="F385" s="23" t="s">
        <v>1936</v>
      </c>
      <c r="G385" s="23"/>
      <c r="H385" s="66" t="s">
        <v>1937</v>
      </c>
      <c r="I385" s="24" t="s">
        <v>481</v>
      </c>
      <c r="J385" s="24" t="s">
        <v>1938</v>
      </c>
      <c r="K385" s="25" t="s">
        <v>113</v>
      </c>
      <c r="L385" s="25" t="s">
        <v>113</v>
      </c>
      <c r="M385" s="24" t="s">
        <v>42</v>
      </c>
      <c r="N385" s="25" t="s">
        <v>1939</v>
      </c>
      <c r="O385" s="23" t="s">
        <v>1940</v>
      </c>
      <c r="P385" s="18"/>
      <c r="Q385" s="22"/>
      <c r="R385" s="18"/>
      <c r="S385" s="18"/>
      <c r="T385" s="18"/>
      <c r="U385" s="18"/>
      <c r="V385" s="18"/>
      <c r="W385" s="18"/>
      <c r="X385" s="22"/>
      <c r="Y385" s="20" t="s">
        <v>1410</v>
      </c>
      <c r="Z385" s="21" t="str">
        <f t="shared" si="1"/>
        <v>{"id":"M3-MyM-9a-I-1-BR","stimulus":"&lt;p&gt;Selecione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v>
      </c>
      <c r="AA385" s="28" t="s">
        <v>1941</v>
      </c>
      <c r="AB385" s="22" t="str">
        <f t="shared" si="2"/>
        <v>M3-MyM-9a-I-1</v>
      </c>
      <c r="AC385" s="22" t="str">
        <f t="shared" si="3"/>
        <v>M3-MyM-9a-I-1-BR</v>
      </c>
      <c r="AD385" s="20" t="s">
        <v>47</v>
      </c>
      <c r="AE385" s="24"/>
      <c r="AF385" s="9" t="s">
        <v>48</v>
      </c>
      <c r="AG385" s="9" t="s">
        <v>49</v>
      </c>
    </row>
    <row r="386" ht="112.5" customHeight="1">
      <c r="A386" s="9" t="s">
        <v>1934</v>
      </c>
      <c r="B386" s="69" t="s">
        <v>1935</v>
      </c>
      <c r="C386" s="9" t="s">
        <v>35</v>
      </c>
      <c r="D386" s="10" t="s">
        <v>36</v>
      </c>
      <c r="E386" s="11"/>
      <c r="F386" s="23" t="s">
        <v>1942</v>
      </c>
      <c r="G386" s="23"/>
      <c r="H386" s="66" t="s">
        <v>1937</v>
      </c>
      <c r="I386" s="24" t="s">
        <v>481</v>
      </c>
      <c r="J386" s="24" t="s">
        <v>1938</v>
      </c>
      <c r="K386" s="25" t="s">
        <v>113</v>
      </c>
      <c r="L386" s="25" t="s">
        <v>113</v>
      </c>
      <c r="M386" s="24" t="s">
        <v>42</v>
      </c>
      <c r="N386" s="25" t="s">
        <v>1939</v>
      </c>
      <c r="O386" s="23" t="s">
        <v>1943</v>
      </c>
      <c r="P386" s="18"/>
      <c r="Q386" s="22"/>
      <c r="R386" s="18"/>
      <c r="S386" s="18"/>
      <c r="T386" s="18"/>
      <c r="U386" s="18"/>
      <c r="V386" s="18"/>
      <c r="W386" s="18"/>
      <c r="X386" s="22"/>
      <c r="Y386" s="20" t="s">
        <v>1410</v>
      </c>
      <c r="Z386" s="21" t="str">
        <f t="shared" si="1"/>
        <v>{"id":"M3-MyM-9a-I-2-BR","stimulus":"&lt;p&gt;Selecione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AA386" s="28" t="s">
        <v>1944</v>
      </c>
      <c r="AB386" s="22" t="str">
        <f t="shared" si="2"/>
        <v>M3-MyM-9a-I-2</v>
      </c>
      <c r="AC386" s="22" t="str">
        <f t="shared" si="3"/>
        <v>M3-MyM-9a-I-2-BR</v>
      </c>
      <c r="AD386" s="20" t="s">
        <v>47</v>
      </c>
      <c r="AE386" s="24"/>
      <c r="AF386" s="9" t="s">
        <v>48</v>
      </c>
      <c r="AG386" s="9" t="s">
        <v>49</v>
      </c>
    </row>
    <row r="387" ht="112.5" customHeight="1">
      <c r="A387" s="9" t="s">
        <v>1934</v>
      </c>
      <c r="B387" s="69" t="s">
        <v>1935</v>
      </c>
      <c r="C387" s="9" t="s">
        <v>50</v>
      </c>
      <c r="D387" s="10" t="s">
        <v>36</v>
      </c>
      <c r="E387" s="11"/>
      <c r="F387" s="35" t="s">
        <v>1945</v>
      </c>
      <c r="G387" s="35"/>
      <c r="H387" s="57" t="s">
        <v>1946</v>
      </c>
      <c r="I387" s="24" t="s">
        <v>38</v>
      </c>
      <c r="J387" s="24" t="s">
        <v>52</v>
      </c>
      <c r="K387" s="23" t="s">
        <v>1947</v>
      </c>
      <c r="L387" s="25" t="s">
        <v>1948</v>
      </c>
      <c r="M387" s="26" t="s">
        <v>42</v>
      </c>
      <c r="N387" s="25" t="s">
        <v>1939</v>
      </c>
      <c r="O387" s="25" t="s">
        <v>1949</v>
      </c>
      <c r="P387" s="18"/>
      <c r="Q387" s="22"/>
      <c r="R387" s="18"/>
      <c r="S387" s="18"/>
      <c r="T387" s="18"/>
      <c r="U387" s="18"/>
      <c r="V387" s="18"/>
      <c r="W387" s="18"/>
      <c r="X387" s="22"/>
      <c r="Y387" s="20" t="s">
        <v>1410</v>
      </c>
      <c r="Z387" s="21" t="str">
        <f t="shared" si="1"/>
        <v>{"id":"M3-MyM-9a-E-1-BR","stimulus":"&lt;p&gt;Escolha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v>
      </c>
      <c r="AA387" s="28" t="s">
        <v>1950</v>
      </c>
      <c r="AB387" s="22" t="str">
        <f t="shared" si="2"/>
        <v>M3-MyM-9a-E-1</v>
      </c>
      <c r="AC387" s="22" t="str">
        <f t="shared" si="3"/>
        <v>M3-MyM-9a-E-1-BR</v>
      </c>
      <c r="AD387" s="20" t="s">
        <v>47</v>
      </c>
      <c r="AE387" s="24"/>
      <c r="AF387" s="9" t="s">
        <v>48</v>
      </c>
      <c r="AG387" s="9" t="s">
        <v>49</v>
      </c>
    </row>
    <row r="388" ht="112.5" customHeight="1">
      <c r="A388" s="9" t="s">
        <v>1934</v>
      </c>
      <c r="B388" s="69" t="s">
        <v>1935</v>
      </c>
      <c r="C388" s="9" t="s">
        <v>50</v>
      </c>
      <c r="D388" s="10" t="s">
        <v>36</v>
      </c>
      <c r="E388" s="11"/>
      <c r="F388" s="35" t="s">
        <v>1945</v>
      </c>
      <c r="G388" s="35"/>
      <c r="H388" s="57" t="s">
        <v>1951</v>
      </c>
      <c r="I388" s="24" t="s">
        <v>38</v>
      </c>
      <c r="J388" s="24" t="s">
        <v>52</v>
      </c>
      <c r="K388" s="23" t="s">
        <v>1952</v>
      </c>
      <c r="L388" s="25" t="s">
        <v>1953</v>
      </c>
      <c r="M388" s="26" t="s">
        <v>42</v>
      </c>
      <c r="N388" s="25" t="s">
        <v>1939</v>
      </c>
      <c r="O388" s="25" t="s">
        <v>1949</v>
      </c>
      <c r="P388" s="18"/>
      <c r="Q388" s="22"/>
      <c r="R388" s="18"/>
      <c r="S388" s="18"/>
      <c r="T388" s="18"/>
      <c r="U388" s="18"/>
      <c r="V388" s="18"/>
      <c r="W388" s="18"/>
      <c r="X388" s="22"/>
      <c r="Y388" s="20" t="s">
        <v>1410</v>
      </c>
      <c r="Z388" s="21" t="str">
        <f t="shared" si="1"/>
        <v>{"id":"M3-MyM-9a-E-2-BR","stimulus":"&lt;p&gt;Escolha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v>
      </c>
      <c r="AA388" s="28" t="s">
        <v>1954</v>
      </c>
      <c r="AB388" s="22" t="str">
        <f t="shared" si="2"/>
        <v>M3-MyM-9a-E-2</v>
      </c>
      <c r="AC388" s="22" t="str">
        <f t="shared" si="3"/>
        <v>M3-MyM-9a-E-2-BR</v>
      </c>
      <c r="AD388" s="20" t="s">
        <v>47</v>
      </c>
      <c r="AE388" s="24"/>
      <c r="AF388" s="9" t="s">
        <v>48</v>
      </c>
      <c r="AG388" s="9" t="s">
        <v>49</v>
      </c>
    </row>
    <row r="389" ht="112.5" customHeight="1">
      <c r="A389" s="9" t="s">
        <v>1955</v>
      </c>
      <c r="B389" s="69" t="s">
        <v>1956</v>
      </c>
      <c r="C389" s="9" t="s">
        <v>35</v>
      </c>
      <c r="D389" s="10" t="s">
        <v>36</v>
      </c>
      <c r="E389" s="11"/>
      <c r="F389" s="25" t="s">
        <v>1957</v>
      </c>
      <c r="G389" s="25"/>
      <c r="H389" s="25" t="s">
        <v>1958</v>
      </c>
      <c r="I389" s="24" t="s">
        <v>38</v>
      </c>
      <c r="J389" s="24" t="s">
        <v>148</v>
      </c>
      <c r="K389" s="23" t="s">
        <v>1959</v>
      </c>
      <c r="L389" s="34" t="s">
        <v>1960</v>
      </c>
      <c r="M389" s="26" t="s">
        <v>42</v>
      </c>
      <c r="N389" s="23" t="s">
        <v>1961</v>
      </c>
      <c r="O389" s="23" t="s">
        <v>1962</v>
      </c>
      <c r="P389" s="8" t="s">
        <v>1963</v>
      </c>
      <c r="Q389" s="22"/>
      <c r="R389" s="18"/>
      <c r="S389" s="18"/>
      <c r="T389" s="18"/>
      <c r="U389" s="18"/>
      <c r="V389" s="18"/>
      <c r="W389" s="18"/>
      <c r="X389" s="22"/>
      <c r="Y389" s="20" t="s">
        <v>1410</v>
      </c>
      <c r="Z389" s="21" t="str">
        <f t="shared" si="1"/>
        <v>{"id":"M3-MyM-9b-I-1-BR","stimulus":"&lt;p&gt;Indique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v>
      </c>
      <c r="AA389" s="21" t="s">
        <v>1964</v>
      </c>
      <c r="AB389" s="22" t="str">
        <f t="shared" si="2"/>
        <v>M3-MyM-9b-I-1</v>
      </c>
      <c r="AC389" s="22" t="str">
        <f t="shared" si="3"/>
        <v>M3-MyM-9b-I-1-BR</v>
      </c>
      <c r="AD389" s="20" t="s">
        <v>47</v>
      </c>
      <c r="AE389" s="24"/>
      <c r="AF389" s="9" t="s">
        <v>48</v>
      </c>
      <c r="AG389" s="9" t="s">
        <v>49</v>
      </c>
    </row>
    <row r="390" ht="112.5" customHeight="1">
      <c r="A390" s="9" t="s">
        <v>1955</v>
      </c>
      <c r="B390" s="69" t="s">
        <v>1956</v>
      </c>
      <c r="C390" s="9" t="s">
        <v>50</v>
      </c>
      <c r="D390" s="10" t="s">
        <v>36</v>
      </c>
      <c r="E390" s="11"/>
      <c r="F390" s="23" t="s">
        <v>1965</v>
      </c>
      <c r="G390" s="23"/>
      <c r="H390" s="66"/>
      <c r="I390" s="24" t="s">
        <v>38</v>
      </c>
      <c r="J390" s="24" t="s">
        <v>118</v>
      </c>
      <c r="K390" s="25" t="s">
        <v>1966</v>
      </c>
      <c r="L390" s="34" t="s">
        <v>1456</v>
      </c>
      <c r="M390" s="26" t="s">
        <v>42</v>
      </c>
      <c r="N390" s="23" t="s">
        <v>1961</v>
      </c>
      <c r="O390" s="23" t="s">
        <v>1967</v>
      </c>
      <c r="P390" s="18"/>
      <c r="Q390" s="22"/>
      <c r="R390" s="18"/>
      <c r="S390" s="18"/>
      <c r="T390" s="18"/>
      <c r="U390" s="18"/>
      <c r="V390" s="18"/>
      <c r="W390" s="18"/>
      <c r="X390" s="22"/>
      <c r="Y390" s="20" t="s">
        <v>1410</v>
      </c>
      <c r="Z390" s="21" t="str">
        <f t="shared" si="1"/>
        <v>{"id":"M3-MyM-9b-E-1-BR","stimulus":"&lt;p&gt;Calcule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AA390" s="21" t="s">
        <v>1968</v>
      </c>
      <c r="AB390" s="22" t="str">
        <f t="shared" si="2"/>
        <v>M3-MyM-9b-E-1</v>
      </c>
      <c r="AC390" s="22" t="str">
        <f t="shared" si="3"/>
        <v>M3-MyM-9b-E-1-BR</v>
      </c>
      <c r="AD390" s="20" t="s">
        <v>47</v>
      </c>
      <c r="AE390" s="24"/>
      <c r="AF390" s="9" t="s">
        <v>48</v>
      </c>
      <c r="AG390" s="9" t="s">
        <v>49</v>
      </c>
    </row>
    <row r="391" ht="112.5" customHeight="1">
      <c r="A391" s="9" t="s">
        <v>1955</v>
      </c>
      <c r="B391" s="69" t="s">
        <v>1956</v>
      </c>
      <c r="C391" s="9" t="s">
        <v>68</v>
      </c>
      <c r="D391" s="10" t="s">
        <v>36</v>
      </c>
      <c r="E391" s="11"/>
      <c r="F391" s="23" t="s">
        <v>1969</v>
      </c>
      <c r="G391" s="23"/>
      <c r="H391" s="25"/>
      <c r="I391" s="24" t="s">
        <v>38</v>
      </c>
      <c r="J391" s="24" t="s">
        <v>118</v>
      </c>
      <c r="K391" s="25" t="s">
        <v>1970</v>
      </c>
      <c r="L391" s="34" t="s">
        <v>1456</v>
      </c>
      <c r="M391" s="26" t="s">
        <v>42</v>
      </c>
      <c r="N391" s="23" t="s">
        <v>1961</v>
      </c>
      <c r="O391" s="23" t="s">
        <v>1967</v>
      </c>
      <c r="P391" s="18"/>
      <c r="Q391" s="22"/>
      <c r="R391" s="18"/>
      <c r="S391" s="18"/>
      <c r="T391" s="18"/>
      <c r="U391" s="18"/>
      <c r="V391" s="18"/>
      <c r="W391" s="18"/>
      <c r="X391" s="22"/>
      <c r="Y391" s="20" t="s">
        <v>1410</v>
      </c>
      <c r="Z391" s="21" t="str">
        <f t="shared" si="1"/>
        <v>{"id":"M3-MyM-9b-A-1-BR","stimulus":"&lt;p&gt;Vera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v>
      </c>
      <c r="AA391" s="21" t="s">
        <v>1971</v>
      </c>
      <c r="AB391" s="22" t="str">
        <f t="shared" si="2"/>
        <v>M3-MyM-9b-A-1</v>
      </c>
      <c r="AC391" s="22" t="str">
        <f t="shared" si="3"/>
        <v>M3-MyM-9b-A-1-BR</v>
      </c>
      <c r="AD391" s="20" t="s">
        <v>47</v>
      </c>
      <c r="AE391" s="24"/>
      <c r="AF391" s="9" t="s">
        <v>48</v>
      </c>
      <c r="AG391" s="9" t="s">
        <v>49</v>
      </c>
    </row>
    <row r="392" ht="112.5" customHeight="1">
      <c r="A392" s="9" t="s">
        <v>1955</v>
      </c>
      <c r="B392" s="69" t="s">
        <v>1956</v>
      </c>
      <c r="C392" s="9" t="s">
        <v>68</v>
      </c>
      <c r="D392" s="10" t="s">
        <v>36</v>
      </c>
      <c r="E392" s="11"/>
      <c r="F392" s="23" t="s">
        <v>1972</v>
      </c>
      <c r="G392" s="23"/>
      <c r="H392" s="25"/>
      <c r="I392" s="24" t="s">
        <v>38</v>
      </c>
      <c r="J392" s="24" t="s">
        <v>118</v>
      </c>
      <c r="K392" s="25" t="s">
        <v>1973</v>
      </c>
      <c r="L392" s="34" t="s">
        <v>1456</v>
      </c>
      <c r="M392" s="26" t="s">
        <v>42</v>
      </c>
      <c r="N392" s="23" t="s">
        <v>1961</v>
      </c>
      <c r="O392" s="23" t="s">
        <v>1967</v>
      </c>
      <c r="P392" s="18"/>
      <c r="Q392" s="22"/>
      <c r="R392" s="18"/>
      <c r="S392" s="18"/>
      <c r="T392" s="18"/>
      <c r="U392" s="18"/>
      <c r="V392" s="18"/>
      <c r="W392" s="18"/>
      <c r="X392" s="22"/>
      <c r="Y392" s="20" t="s">
        <v>1410</v>
      </c>
      <c r="Z392" s="21" t="str">
        <f t="shared" si="1"/>
        <v>{"id":"M3-MyM-9b-A-2-BR","stimulus":"&lt;p&gt;Tiago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v>
      </c>
      <c r="AA392" s="21" t="s">
        <v>1974</v>
      </c>
      <c r="AB392" s="22" t="str">
        <f t="shared" si="2"/>
        <v>M3-MyM-9b-A-2</v>
      </c>
      <c r="AC392" s="22" t="str">
        <f t="shared" si="3"/>
        <v>M3-MyM-9b-A-2-BR</v>
      </c>
      <c r="AD392" s="20" t="s">
        <v>47</v>
      </c>
      <c r="AE392" s="24"/>
      <c r="AF392" s="9" t="s">
        <v>48</v>
      </c>
      <c r="AG392" s="9" t="s">
        <v>49</v>
      </c>
    </row>
    <row r="393" ht="112.5" customHeight="1">
      <c r="A393" s="9" t="s">
        <v>1955</v>
      </c>
      <c r="B393" s="69" t="s">
        <v>1956</v>
      </c>
      <c r="C393" s="9" t="s">
        <v>68</v>
      </c>
      <c r="D393" s="10" t="s">
        <v>36</v>
      </c>
      <c r="E393" s="11"/>
      <c r="F393" s="23" t="s">
        <v>1975</v>
      </c>
      <c r="G393" s="23"/>
      <c r="H393" s="25"/>
      <c r="I393" s="24" t="s">
        <v>38</v>
      </c>
      <c r="J393" s="24" t="s">
        <v>118</v>
      </c>
      <c r="K393" s="25" t="s">
        <v>1976</v>
      </c>
      <c r="L393" s="34" t="s">
        <v>1456</v>
      </c>
      <c r="M393" s="26" t="s">
        <v>42</v>
      </c>
      <c r="N393" s="23" t="s">
        <v>1961</v>
      </c>
      <c r="O393" s="23" t="s">
        <v>1967</v>
      </c>
      <c r="P393" s="18"/>
      <c r="Q393" s="22"/>
      <c r="R393" s="18"/>
      <c r="S393" s="18"/>
      <c r="T393" s="18"/>
      <c r="U393" s="18"/>
      <c r="V393" s="18"/>
      <c r="W393" s="18"/>
      <c r="X393" s="22"/>
      <c r="Y393" s="20" t="s">
        <v>1410</v>
      </c>
      <c r="Z393" s="21" t="str">
        <f t="shared" si="1"/>
        <v>{"id":"M3-MyM-9b-A-3-BR","stimulus":"&lt;p&gt;Para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AA393" s="21" t="s">
        <v>1977</v>
      </c>
      <c r="AB393" s="22" t="str">
        <f t="shared" si="2"/>
        <v>M3-MyM-9b-A-3</v>
      </c>
      <c r="AC393" s="22" t="str">
        <f t="shared" si="3"/>
        <v>M3-MyM-9b-A-3-BR</v>
      </c>
      <c r="AD393" s="20" t="s">
        <v>47</v>
      </c>
      <c r="AE393" s="24"/>
      <c r="AF393" s="9" t="s">
        <v>48</v>
      </c>
      <c r="AG393" s="9" t="s">
        <v>49</v>
      </c>
    </row>
    <row r="394" ht="112.5" customHeight="1">
      <c r="A394" s="9" t="s">
        <v>1978</v>
      </c>
      <c r="B394" s="69" t="s">
        <v>1979</v>
      </c>
      <c r="C394" s="9" t="s">
        <v>35</v>
      </c>
      <c r="D394" s="10" t="s">
        <v>36</v>
      </c>
      <c r="E394" s="11"/>
      <c r="F394" s="13" t="s">
        <v>1980</v>
      </c>
      <c r="G394" s="13"/>
      <c r="H394" s="12"/>
      <c r="I394" s="11" t="s">
        <v>38</v>
      </c>
      <c r="J394" s="20" t="s">
        <v>278</v>
      </c>
      <c r="K394" s="13" t="s">
        <v>1981</v>
      </c>
      <c r="L394" s="13" t="s">
        <v>1982</v>
      </c>
      <c r="M394" s="11" t="s">
        <v>42</v>
      </c>
      <c r="N394" s="27" t="s">
        <v>1501</v>
      </c>
      <c r="O394" s="8" t="s">
        <v>1983</v>
      </c>
      <c r="P394" s="18"/>
      <c r="Q394" s="22"/>
      <c r="R394" s="8"/>
      <c r="S394" s="8"/>
      <c r="T394" s="8"/>
      <c r="U394" s="8"/>
      <c r="V394" s="8"/>
      <c r="W394" s="18"/>
      <c r="X394" s="19"/>
      <c r="Y394" s="20" t="s">
        <v>1410</v>
      </c>
      <c r="Z394" s="21" t="str">
        <f t="shared" si="1"/>
        <v>{"id":"M3-MyM-9c-I-1-BR","stimulus":"&lt;p&gt;Selecione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v>
      </c>
      <c r="AA394" s="21" t="s">
        <v>1984</v>
      </c>
      <c r="AB394" s="22" t="str">
        <f t="shared" si="2"/>
        <v>M3-MyM-9c-I-1</v>
      </c>
      <c r="AC394" s="22" t="str">
        <f t="shared" si="3"/>
        <v>M3-MyM-9c-I-1-BR</v>
      </c>
      <c r="AD394" s="20" t="s">
        <v>47</v>
      </c>
      <c r="AE394" s="9"/>
      <c r="AF394" s="9" t="s">
        <v>48</v>
      </c>
      <c r="AG394" s="9" t="s">
        <v>49</v>
      </c>
    </row>
    <row r="395" ht="112.5" customHeight="1">
      <c r="A395" s="9" t="s">
        <v>1978</v>
      </c>
      <c r="B395" s="69" t="s">
        <v>1979</v>
      </c>
      <c r="C395" s="9" t="s">
        <v>50</v>
      </c>
      <c r="D395" s="10" t="s">
        <v>36</v>
      </c>
      <c r="E395" s="11"/>
      <c r="F395" s="13" t="s">
        <v>1985</v>
      </c>
      <c r="G395" s="13"/>
      <c r="H395" s="12"/>
      <c r="I395" s="11" t="s">
        <v>38</v>
      </c>
      <c r="J395" s="11" t="s">
        <v>1180</v>
      </c>
      <c r="K395" s="13" t="s">
        <v>1986</v>
      </c>
      <c r="L395" s="13" t="s">
        <v>1987</v>
      </c>
      <c r="M395" s="14" t="s">
        <v>291</v>
      </c>
      <c r="N395" s="32"/>
      <c r="O395" s="32"/>
      <c r="P395" s="18"/>
      <c r="Q395" s="22"/>
      <c r="R395" s="8"/>
      <c r="S395" s="8" t="s">
        <v>1988</v>
      </c>
      <c r="T395" s="8" t="s">
        <v>1989</v>
      </c>
      <c r="U395" s="8" t="s">
        <v>1990</v>
      </c>
      <c r="V395" s="8" t="s">
        <v>1991</v>
      </c>
      <c r="W395" s="8"/>
      <c r="X395" s="19"/>
      <c r="Y395" s="20" t="s">
        <v>1410</v>
      </c>
      <c r="Z395" s="21" t="str">
        <f t="shared" si="1"/>
        <v>{"id":"M3-MyM-9c-E-1-BR","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5" s="21" t="s">
        <v>1992</v>
      </c>
      <c r="AB395" s="22" t="str">
        <f t="shared" si="2"/>
        <v>M3-MyM-9c-E-1</v>
      </c>
      <c r="AC395" s="22" t="str">
        <f t="shared" si="3"/>
        <v>M3-MyM-9c-E-1-BR</v>
      </c>
      <c r="AD395" s="20" t="s">
        <v>47</v>
      </c>
      <c r="AE395" s="9"/>
      <c r="AF395" s="9" t="s">
        <v>48</v>
      </c>
      <c r="AG395" s="9" t="s">
        <v>49</v>
      </c>
    </row>
    <row r="396" ht="112.5" customHeight="1">
      <c r="A396" s="9" t="s">
        <v>1978</v>
      </c>
      <c r="B396" s="69" t="s">
        <v>1979</v>
      </c>
      <c r="C396" s="9" t="s">
        <v>68</v>
      </c>
      <c r="D396" s="10" t="s">
        <v>36</v>
      </c>
      <c r="E396" s="11"/>
      <c r="F396" s="13" t="s">
        <v>1993</v>
      </c>
      <c r="G396" s="13"/>
      <c r="H396" s="70"/>
      <c r="I396" s="17" t="s">
        <v>38</v>
      </c>
      <c r="J396" s="17" t="s">
        <v>1180</v>
      </c>
      <c r="K396" s="13" t="s">
        <v>1994</v>
      </c>
      <c r="L396" s="45" t="s">
        <v>1995</v>
      </c>
      <c r="M396" s="14" t="s">
        <v>291</v>
      </c>
      <c r="N396" s="16"/>
      <c r="O396" s="16"/>
      <c r="P396" s="18"/>
      <c r="Q396" s="22"/>
      <c r="R396" s="8"/>
      <c r="S396" s="8" t="s">
        <v>1996</v>
      </c>
      <c r="T396" s="8" t="s">
        <v>1997</v>
      </c>
      <c r="U396" s="8" t="s">
        <v>1998</v>
      </c>
      <c r="V396" s="8" t="s">
        <v>1999</v>
      </c>
      <c r="W396" s="8"/>
      <c r="X396" s="19"/>
      <c r="Y396" s="20" t="s">
        <v>1410</v>
      </c>
      <c r="Z396" s="21" t="str">
        <f t="shared" si="1"/>
        <v>{"id":"M3-MyM-9c-A-1-BR","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AA396" s="21" t="s">
        <v>2000</v>
      </c>
      <c r="AB396" s="22" t="str">
        <f t="shared" si="2"/>
        <v>M3-MyM-9c-A-1</v>
      </c>
      <c r="AC396" s="22" t="str">
        <f t="shared" si="3"/>
        <v>M3-MyM-9c-A-1-BR</v>
      </c>
      <c r="AD396" s="20" t="s">
        <v>47</v>
      </c>
      <c r="AE396" s="9"/>
      <c r="AF396" s="9" t="s">
        <v>48</v>
      </c>
      <c r="AG396" s="9" t="s">
        <v>49</v>
      </c>
    </row>
    <row r="397" ht="112.5" customHeight="1">
      <c r="A397" s="9" t="s">
        <v>1978</v>
      </c>
      <c r="B397" s="69" t="s">
        <v>1979</v>
      </c>
      <c r="C397" s="9" t="s">
        <v>68</v>
      </c>
      <c r="D397" s="10" t="s">
        <v>36</v>
      </c>
      <c r="E397" s="11"/>
      <c r="F397" s="23" t="s">
        <v>2001</v>
      </c>
      <c r="G397" s="23"/>
      <c r="H397" s="25"/>
      <c r="I397" s="24" t="s">
        <v>38</v>
      </c>
      <c r="J397" s="24" t="s">
        <v>1180</v>
      </c>
      <c r="K397" s="23" t="s">
        <v>2002</v>
      </c>
      <c r="L397" s="23" t="s">
        <v>2003</v>
      </c>
      <c r="M397" s="24" t="s">
        <v>291</v>
      </c>
      <c r="N397" s="18"/>
      <c r="O397" s="18"/>
      <c r="P397" s="18"/>
      <c r="Q397" s="22"/>
      <c r="R397" s="13"/>
      <c r="S397" s="13" t="s">
        <v>2004</v>
      </c>
      <c r="T397" s="8" t="s">
        <v>2005</v>
      </c>
      <c r="U397" s="8" t="s">
        <v>1990</v>
      </c>
      <c r="V397" s="8" t="s">
        <v>1991</v>
      </c>
      <c r="W397" s="8"/>
      <c r="X397" s="22"/>
      <c r="Y397" s="20" t="s">
        <v>1410</v>
      </c>
      <c r="Z397" s="21" t="str">
        <f t="shared" si="1"/>
        <v>{"id":"M3-MyM-9c-A-2-BR","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7" s="21" t="s">
        <v>2006</v>
      </c>
      <c r="AB397" s="22" t="str">
        <f t="shared" si="2"/>
        <v>M3-MyM-9c-A-2</v>
      </c>
      <c r="AC397" s="22" t="str">
        <f t="shared" si="3"/>
        <v>M3-MyM-9c-A-2-BR</v>
      </c>
      <c r="AD397" s="20" t="s">
        <v>47</v>
      </c>
      <c r="AE397" s="24"/>
      <c r="AF397" s="9" t="s">
        <v>48</v>
      </c>
      <c r="AG397" s="9" t="s">
        <v>49</v>
      </c>
    </row>
    <row r="398" ht="112.5" customHeight="1">
      <c r="A398" s="9" t="s">
        <v>1978</v>
      </c>
      <c r="B398" s="69" t="s">
        <v>1979</v>
      </c>
      <c r="C398" s="9" t="s">
        <v>68</v>
      </c>
      <c r="D398" s="10" t="s">
        <v>36</v>
      </c>
      <c r="E398" s="11"/>
      <c r="F398" s="23" t="s">
        <v>2007</v>
      </c>
      <c r="G398" s="23"/>
      <c r="H398" s="25"/>
      <c r="I398" s="24" t="s">
        <v>38</v>
      </c>
      <c r="J398" s="24" t="s">
        <v>1180</v>
      </c>
      <c r="K398" s="23" t="s">
        <v>2008</v>
      </c>
      <c r="L398" s="23" t="s">
        <v>2003</v>
      </c>
      <c r="M398" s="24" t="s">
        <v>291</v>
      </c>
      <c r="N398" s="18"/>
      <c r="O398" s="18"/>
      <c r="P398" s="18"/>
      <c r="Q398" s="22"/>
      <c r="R398" s="13"/>
      <c r="S398" s="13" t="s">
        <v>2009</v>
      </c>
      <c r="T398" s="8" t="s">
        <v>2010</v>
      </c>
      <c r="U398" s="8" t="s">
        <v>1990</v>
      </c>
      <c r="V398" s="8" t="s">
        <v>1991</v>
      </c>
      <c r="W398" s="8"/>
      <c r="X398" s="22"/>
      <c r="Y398" s="20" t="s">
        <v>1410</v>
      </c>
      <c r="Z398" s="21" t="str">
        <f t="shared" si="1"/>
        <v>{"id":"M3-MyM-9c-A-3-BR","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8" s="21" t="s">
        <v>2011</v>
      </c>
      <c r="AB398" s="22" t="str">
        <f t="shared" si="2"/>
        <v>M3-MyM-9c-A-3</v>
      </c>
      <c r="AC398" s="22" t="str">
        <f t="shared" si="3"/>
        <v>M3-MyM-9c-A-3-BR</v>
      </c>
      <c r="AD398" s="20" t="s">
        <v>47</v>
      </c>
      <c r="AE398" s="24"/>
      <c r="AF398" s="9" t="s">
        <v>48</v>
      </c>
      <c r="AG398" s="9" t="s">
        <v>49</v>
      </c>
    </row>
    <row r="399" ht="112.5" customHeight="1">
      <c r="A399" s="9" t="s">
        <v>1978</v>
      </c>
      <c r="B399" s="69" t="s">
        <v>1979</v>
      </c>
      <c r="C399" s="9" t="s">
        <v>68</v>
      </c>
      <c r="D399" s="10" t="s">
        <v>36</v>
      </c>
      <c r="E399" s="11"/>
      <c r="F399" s="25" t="s">
        <v>2012</v>
      </c>
      <c r="G399" s="25"/>
      <c r="H399" s="25"/>
      <c r="I399" s="24" t="s">
        <v>38</v>
      </c>
      <c r="J399" s="24" t="s">
        <v>1180</v>
      </c>
      <c r="K399" s="23" t="s">
        <v>2013</v>
      </c>
      <c r="L399" s="23" t="s">
        <v>2014</v>
      </c>
      <c r="M399" s="24" t="s">
        <v>291</v>
      </c>
      <c r="N399" s="18"/>
      <c r="O399" s="18"/>
      <c r="P399" s="18"/>
      <c r="Q399" s="22"/>
      <c r="R399" s="13"/>
      <c r="S399" s="13" t="s">
        <v>2015</v>
      </c>
      <c r="T399" s="8" t="s">
        <v>2016</v>
      </c>
      <c r="U399" s="8" t="s">
        <v>1990</v>
      </c>
      <c r="V399" s="8" t="s">
        <v>2017</v>
      </c>
      <c r="W399" s="8"/>
      <c r="X399" s="8"/>
      <c r="Y399" s="20" t="s">
        <v>1410</v>
      </c>
      <c r="Z399" s="21" t="str">
        <f t="shared" si="1"/>
        <v>{"id":"M3-MyM-9c-A-4-BR","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9" s="21" t="s">
        <v>2018</v>
      </c>
      <c r="AB399" s="22" t="str">
        <f t="shared" si="2"/>
        <v>M3-MyM-9c-A-4</v>
      </c>
      <c r="AC399" s="22" t="str">
        <f t="shared" si="3"/>
        <v>M3-MyM-9c-A-4-BR</v>
      </c>
      <c r="AD399" s="20" t="s">
        <v>47</v>
      </c>
      <c r="AE399" s="24"/>
      <c r="AF399" s="9" t="s">
        <v>48</v>
      </c>
      <c r="AG399" s="9" t="s">
        <v>49</v>
      </c>
    </row>
    <row r="400" ht="112.5" customHeight="1">
      <c r="A400" s="9" t="s">
        <v>1978</v>
      </c>
      <c r="B400" s="69" t="s">
        <v>1979</v>
      </c>
      <c r="C400" s="9" t="s">
        <v>68</v>
      </c>
      <c r="D400" s="10" t="s">
        <v>36</v>
      </c>
      <c r="E400" s="11"/>
      <c r="F400" s="23" t="s">
        <v>2019</v>
      </c>
      <c r="G400" s="23"/>
      <c r="H400" s="25"/>
      <c r="I400" s="24" t="s">
        <v>38</v>
      </c>
      <c r="J400" s="24" t="s">
        <v>1180</v>
      </c>
      <c r="K400" s="23" t="s">
        <v>2020</v>
      </c>
      <c r="L400" s="23" t="s">
        <v>2014</v>
      </c>
      <c r="M400" s="24" t="s">
        <v>291</v>
      </c>
      <c r="N400" s="18"/>
      <c r="O400" s="18"/>
      <c r="P400" s="18"/>
      <c r="Q400" s="22"/>
      <c r="R400" s="13"/>
      <c r="S400" s="13" t="s">
        <v>2021</v>
      </c>
      <c r="T400" s="8" t="s">
        <v>2022</v>
      </c>
      <c r="U400" s="8" t="s">
        <v>1990</v>
      </c>
      <c r="V400" s="8" t="s">
        <v>2017</v>
      </c>
      <c r="W400" s="8"/>
      <c r="X400" s="22"/>
      <c r="Y400" s="20" t="s">
        <v>1410</v>
      </c>
      <c r="Z400" s="21" t="str">
        <f t="shared" si="1"/>
        <v>{"id":"M3-MyM-9c-A-5-BR","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400" s="21" t="s">
        <v>2023</v>
      </c>
      <c r="AB400" s="22" t="str">
        <f t="shared" si="2"/>
        <v>M3-MyM-9c-A-5</v>
      </c>
      <c r="AC400" s="22" t="str">
        <f t="shared" si="3"/>
        <v>M3-MyM-9c-A-5-BR</v>
      </c>
      <c r="AD400" s="20" t="s">
        <v>47</v>
      </c>
      <c r="AE400" s="24"/>
      <c r="AF400" s="9" t="s">
        <v>48</v>
      </c>
      <c r="AG400" s="9" t="s">
        <v>49</v>
      </c>
    </row>
    <row r="401" ht="112.5" customHeight="1">
      <c r="A401" s="9" t="s">
        <v>2024</v>
      </c>
      <c r="B401" s="69" t="s">
        <v>2025</v>
      </c>
      <c r="C401" s="9" t="s">
        <v>35</v>
      </c>
      <c r="D401" s="10" t="s">
        <v>36</v>
      </c>
      <c r="E401" s="11"/>
      <c r="F401" s="23" t="s">
        <v>2026</v>
      </c>
      <c r="G401" s="23"/>
      <c r="H401" s="25"/>
      <c r="I401" s="25"/>
      <c r="J401" s="24" t="s">
        <v>278</v>
      </c>
      <c r="K401" s="23" t="s">
        <v>2027</v>
      </c>
      <c r="L401" s="23" t="s">
        <v>2028</v>
      </c>
      <c r="M401" s="24" t="s">
        <v>42</v>
      </c>
      <c r="N401" s="23" t="s">
        <v>2029</v>
      </c>
      <c r="O401" s="23" t="s">
        <v>2030</v>
      </c>
      <c r="P401" s="23" t="s">
        <v>2031</v>
      </c>
      <c r="Q401" s="22"/>
      <c r="R401" s="18"/>
      <c r="S401" s="18"/>
      <c r="T401" s="18"/>
      <c r="U401" s="18"/>
      <c r="V401" s="18"/>
      <c r="W401" s="18"/>
      <c r="X401" s="22"/>
      <c r="Y401" s="20" t="s">
        <v>1410</v>
      </c>
      <c r="Z401" s="21" t="str">
        <f t="shared" si="1"/>
        <v>{"id":"M3-MyM-10a-I-1-BR","stimulus":"&lt;p&gt;Selecione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v>
      </c>
      <c r="AA401" s="21" t="s">
        <v>2032</v>
      </c>
      <c r="AB401" s="22" t="str">
        <f t="shared" si="2"/>
        <v>M3-MyM-10a-I-1</v>
      </c>
      <c r="AC401" s="22" t="str">
        <f t="shared" si="3"/>
        <v>M3-MyM-10a-I-1-BR</v>
      </c>
      <c r="AD401" s="20" t="s">
        <v>47</v>
      </c>
      <c r="AE401" s="24"/>
      <c r="AF401" s="9" t="s">
        <v>48</v>
      </c>
      <c r="AG401" s="9"/>
    </row>
    <row r="402" ht="112.5" customHeight="1">
      <c r="A402" s="9" t="s">
        <v>2024</v>
      </c>
      <c r="B402" s="69" t="s">
        <v>2025</v>
      </c>
      <c r="C402" s="9" t="s">
        <v>35</v>
      </c>
      <c r="D402" s="10" t="s">
        <v>36</v>
      </c>
      <c r="E402" s="11"/>
      <c r="F402" s="35" t="s">
        <v>2033</v>
      </c>
      <c r="G402" s="35"/>
      <c r="H402" s="25"/>
      <c r="I402" s="25"/>
      <c r="J402" s="24" t="s">
        <v>278</v>
      </c>
      <c r="K402" s="25" t="s">
        <v>2034</v>
      </c>
      <c r="L402" s="25" t="s">
        <v>2035</v>
      </c>
      <c r="M402" s="24" t="s">
        <v>42</v>
      </c>
      <c r="N402" s="25" t="s">
        <v>2036</v>
      </c>
      <c r="O402" s="23" t="s">
        <v>2037</v>
      </c>
      <c r="P402" s="66" t="s">
        <v>2038</v>
      </c>
      <c r="Q402" s="22"/>
      <c r="R402" s="18"/>
      <c r="S402" s="18"/>
      <c r="T402" s="18"/>
      <c r="U402" s="18"/>
      <c r="V402" s="18"/>
      <c r="W402" s="18"/>
      <c r="X402" s="22"/>
      <c r="Y402" s="20" t="s">
        <v>1410</v>
      </c>
      <c r="Z402" s="21" t="str">
        <f t="shared" si="1"/>
        <v>{"id":"M3-MyM-10a-I-2-BR","stimulus":"&lt;p&gt;Selecione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v>
      </c>
      <c r="AA402" s="21" t="s">
        <v>2039</v>
      </c>
      <c r="AB402" s="22" t="str">
        <f t="shared" si="2"/>
        <v>M3-MyM-10a-I-2</v>
      </c>
      <c r="AC402" s="22" t="str">
        <f t="shared" si="3"/>
        <v>M3-MyM-10a-I-2-BR</v>
      </c>
      <c r="AD402" s="20" t="s">
        <v>47</v>
      </c>
      <c r="AE402" s="24"/>
      <c r="AF402" s="9" t="s">
        <v>48</v>
      </c>
      <c r="AG402" s="9"/>
    </row>
    <row r="403" ht="112.5" customHeight="1">
      <c r="A403" s="9" t="s">
        <v>2024</v>
      </c>
      <c r="B403" s="69" t="s">
        <v>2025</v>
      </c>
      <c r="C403" s="9" t="s">
        <v>50</v>
      </c>
      <c r="D403" s="10" t="s">
        <v>36</v>
      </c>
      <c r="E403" s="11"/>
      <c r="F403" s="35" t="s">
        <v>2040</v>
      </c>
      <c r="G403" s="35"/>
      <c r="H403" s="25"/>
      <c r="I403" s="25"/>
      <c r="J403" s="9" t="s">
        <v>156</v>
      </c>
      <c r="K403" s="23" t="s">
        <v>2041</v>
      </c>
      <c r="L403" s="25" t="s">
        <v>2042</v>
      </c>
      <c r="M403" s="24" t="s">
        <v>42</v>
      </c>
      <c r="N403" s="66" t="s">
        <v>2036</v>
      </c>
      <c r="O403" s="23" t="s">
        <v>2043</v>
      </c>
      <c r="P403" s="8" t="s">
        <v>2044</v>
      </c>
      <c r="Q403" s="22"/>
      <c r="R403" s="18"/>
      <c r="S403" s="18"/>
      <c r="T403" s="18"/>
      <c r="U403" s="18"/>
      <c r="V403" s="18"/>
      <c r="W403" s="18"/>
      <c r="X403" s="22"/>
      <c r="Y403" s="20" t="s">
        <v>1410</v>
      </c>
      <c r="Z403" s="21" t="str">
        <f t="shared" si="1"/>
        <v>{
    "id": "M3-MyM-10a-E-1-BR",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v>
      </c>
      <c r="AA403" s="21" t="s">
        <v>2045</v>
      </c>
      <c r="AB403" s="22" t="str">
        <f t="shared" si="2"/>
        <v>M3-MyM-10a-E-1</v>
      </c>
      <c r="AC403" s="22" t="str">
        <f t="shared" si="3"/>
        <v>M3-MyM-10a-E-1-BR</v>
      </c>
      <c r="AD403" s="20" t="s">
        <v>47</v>
      </c>
      <c r="AE403" s="24"/>
      <c r="AF403" s="9" t="s">
        <v>48</v>
      </c>
      <c r="AG403" s="9"/>
    </row>
    <row r="404" ht="112.5" customHeight="1">
      <c r="A404" s="9" t="s">
        <v>2024</v>
      </c>
      <c r="B404" s="69" t="s">
        <v>2025</v>
      </c>
      <c r="C404" s="9" t="s">
        <v>50</v>
      </c>
      <c r="D404" s="10" t="s">
        <v>36</v>
      </c>
      <c r="E404" s="11"/>
      <c r="F404" s="35" t="s">
        <v>2046</v>
      </c>
      <c r="G404" s="35"/>
      <c r="H404" s="25"/>
      <c r="I404" s="25"/>
      <c r="J404" s="9" t="s">
        <v>156</v>
      </c>
      <c r="K404" s="23" t="s">
        <v>2047</v>
      </c>
      <c r="L404" s="25" t="s">
        <v>2048</v>
      </c>
      <c r="M404" s="24" t="s">
        <v>42</v>
      </c>
      <c r="N404" s="66" t="s">
        <v>2036</v>
      </c>
      <c r="O404" s="23" t="s">
        <v>2049</v>
      </c>
      <c r="P404" s="69" t="s">
        <v>2044</v>
      </c>
      <c r="Q404" s="43"/>
      <c r="R404" s="75"/>
      <c r="S404" s="75"/>
      <c r="T404" s="75"/>
      <c r="U404" s="75"/>
      <c r="V404" s="18"/>
      <c r="W404" s="18"/>
      <c r="X404" s="22"/>
      <c r="Y404" s="20" t="s">
        <v>1410</v>
      </c>
      <c r="Z404" s="21" t="str">
        <f t="shared" si="1"/>
        <v>{
    "id": "M3-MyM-10a-E-2-BR",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v>
      </c>
      <c r="AA404" s="21" t="s">
        <v>2050</v>
      </c>
      <c r="AB404" s="22" t="str">
        <f t="shared" si="2"/>
        <v>M3-MyM-10a-E-2</v>
      </c>
      <c r="AC404" s="22" t="str">
        <f t="shared" si="3"/>
        <v>M3-MyM-10a-E-2-BR</v>
      </c>
      <c r="AD404" s="20" t="s">
        <v>47</v>
      </c>
      <c r="AE404" s="24"/>
      <c r="AF404" s="9" t="s">
        <v>48</v>
      </c>
      <c r="AG404" s="9"/>
    </row>
    <row r="405" ht="112.5" customHeight="1">
      <c r="A405" s="9" t="s">
        <v>2051</v>
      </c>
      <c r="B405" s="69" t="s">
        <v>2052</v>
      </c>
      <c r="C405" s="9" t="s">
        <v>35</v>
      </c>
      <c r="D405" s="10" t="s">
        <v>36</v>
      </c>
      <c r="E405" s="11"/>
      <c r="F405" s="23" t="s">
        <v>2053</v>
      </c>
      <c r="G405" s="23"/>
      <c r="H405" s="25"/>
      <c r="I405" s="24" t="s">
        <v>38</v>
      </c>
      <c r="J405" s="24" t="s">
        <v>962</v>
      </c>
      <c r="K405" s="23" t="s">
        <v>2054</v>
      </c>
      <c r="L405" s="23" t="s">
        <v>2055</v>
      </c>
      <c r="M405" s="24" t="s">
        <v>42</v>
      </c>
      <c r="N405" s="69" t="s">
        <v>2056</v>
      </c>
      <c r="O405" s="69" t="s">
        <v>2056</v>
      </c>
      <c r="P405" s="75"/>
      <c r="Q405" s="43"/>
      <c r="R405" s="75"/>
      <c r="S405" s="75"/>
      <c r="T405" s="75"/>
      <c r="U405" s="75"/>
      <c r="V405" s="18"/>
      <c r="W405" s="18"/>
      <c r="X405" s="22"/>
      <c r="Y405" s="20" t="s">
        <v>1410</v>
      </c>
      <c r="Z405" s="21" t="str">
        <f t="shared" si="1"/>
        <v>{"id":"M3-MyM-12a-I-1-BR","stimulus":"&lt;p&gt;Selecione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AA405" s="21" t="s">
        <v>2057</v>
      </c>
      <c r="AB405" s="22" t="str">
        <f t="shared" si="2"/>
        <v>M3-MyM-12a-I-1</v>
      </c>
      <c r="AC405" s="22" t="str">
        <f t="shared" si="3"/>
        <v>M3-MyM-12a-I-1-BR</v>
      </c>
      <c r="AD405" s="20" t="s">
        <v>47</v>
      </c>
      <c r="AE405" s="24"/>
      <c r="AF405" s="9" t="s">
        <v>48</v>
      </c>
      <c r="AG405" s="9" t="s">
        <v>49</v>
      </c>
    </row>
    <row r="406" ht="112.5" customHeight="1">
      <c r="A406" s="9" t="s">
        <v>2051</v>
      </c>
      <c r="B406" s="69" t="s">
        <v>2052</v>
      </c>
      <c r="C406" s="9" t="s">
        <v>35</v>
      </c>
      <c r="D406" s="10" t="s">
        <v>36</v>
      </c>
      <c r="E406" s="11"/>
      <c r="F406" s="23" t="s">
        <v>2058</v>
      </c>
      <c r="G406" s="23"/>
      <c r="H406" s="25"/>
      <c r="I406" s="24" t="s">
        <v>38</v>
      </c>
      <c r="J406" s="24" t="s">
        <v>962</v>
      </c>
      <c r="K406" s="23" t="s">
        <v>2059</v>
      </c>
      <c r="L406" s="23" t="s">
        <v>2060</v>
      </c>
      <c r="M406" s="24" t="s">
        <v>42</v>
      </c>
      <c r="N406" s="69" t="s">
        <v>2061</v>
      </c>
      <c r="O406" s="69" t="s">
        <v>2061</v>
      </c>
      <c r="P406" s="75"/>
      <c r="Q406" s="43"/>
      <c r="R406" s="75"/>
      <c r="S406" s="75"/>
      <c r="T406" s="75"/>
      <c r="U406" s="75"/>
      <c r="V406" s="18"/>
      <c r="W406" s="18"/>
      <c r="X406" s="22"/>
      <c r="Y406" s="20" t="s">
        <v>1410</v>
      </c>
      <c r="Z406" s="21" t="str">
        <f t="shared" si="1"/>
        <v>{"id":"M3-MyM-12a-I-2-BR","stimulus":"&lt;p&gt;Selecione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AA406" s="21" t="s">
        <v>2062</v>
      </c>
      <c r="AB406" s="22" t="str">
        <f t="shared" si="2"/>
        <v>M3-MyM-12a-I-2</v>
      </c>
      <c r="AC406" s="22" t="str">
        <f t="shared" si="3"/>
        <v>M3-MyM-12a-I-2-BR</v>
      </c>
      <c r="AD406" s="20" t="s">
        <v>47</v>
      </c>
      <c r="AE406" s="24"/>
      <c r="AF406" s="9" t="s">
        <v>48</v>
      </c>
      <c r="AG406" s="9" t="s">
        <v>49</v>
      </c>
    </row>
    <row r="407" ht="112.5" customHeight="1">
      <c r="A407" s="9" t="s">
        <v>2051</v>
      </c>
      <c r="B407" s="69" t="s">
        <v>2052</v>
      </c>
      <c r="C407" s="9" t="s">
        <v>50</v>
      </c>
      <c r="D407" s="10" t="s">
        <v>36</v>
      </c>
      <c r="E407" s="11"/>
      <c r="F407" s="23" t="s">
        <v>2063</v>
      </c>
      <c r="G407" s="23"/>
      <c r="H407" s="25"/>
      <c r="I407" s="24" t="s">
        <v>38</v>
      </c>
      <c r="J407" s="24" t="s">
        <v>92</v>
      </c>
      <c r="K407" s="23" t="s">
        <v>2064</v>
      </c>
      <c r="L407" s="23" t="s">
        <v>623</v>
      </c>
      <c r="M407" s="24" t="s">
        <v>42</v>
      </c>
      <c r="N407" s="69" t="s">
        <v>2056</v>
      </c>
      <c r="O407" s="69" t="s">
        <v>2056</v>
      </c>
      <c r="P407" s="69"/>
      <c r="Q407" s="43"/>
      <c r="R407" s="75"/>
      <c r="S407" s="75"/>
      <c r="T407" s="75"/>
      <c r="U407" s="75"/>
      <c r="V407" s="18"/>
      <c r="W407" s="18"/>
      <c r="X407" s="22"/>
      <c r="Y407" s="20" t="s">
        <v>1410</v>
      </c>
      <c r="Z407" s="21" t="str">
        <f t="shared" si="1"/>
        <v>{"id":"M3-MyM-12a-E-1-BR","stimulus":"&lt;p&gt;Calcule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v>
      </c>
      <c r="AA407" s="21" t="s">
        <v>2065</v>
      </c>
      <c r="AB407" s="22" t="str">
        <f t="shared" si="2"/>
        <v>M3-MyM-12a-E-1</v>
      </c>
      <c r="AC407" s="22" t="str">
        <f t="shared" si="3"/>
        <v>M3-MyM-12a-E-1-BR</v>
      </c>
      <c r="AD407" s="20" t="s">
        <v>47</v>
      </c>
      <c r="AE407" s="9"/>
      <c r="AF407" s="9" t="s">
        <v>48</v>
      </c>
      <c r="AG407" s="9" t="s">
        <v>49</v>
      </c>
    </row>
    <row r="408" ht="112.5" customHeight="1">
      <c r="A408" s="9" t="s">
        <v>2051</v>
      </c>
      <c r="B408" s="69" t="s">
        <v>2052</v>
      </c>
      <c r="C408" s="9" t="s">
        <v>50</v>
      </c>
      <c r="D408" s="10" t="s">
        <v>36</v>
      </c>
      <c r="E408" s="11"/>
      <c r="F408" s="23" t="s">
        <v>2066</v>
      </c>
      <c r="G408" s="23"/>
      <c r="H408" s="25"/>
      <c r="I408" s="24" t="s">
        <v>38</v>
      </c>
      <c r="J408" s="24" t="s">
        <v>92</v>
      </c>
      <c r="K408" s="23" t="s">
        <v>2064</v>
      </c>
      <c r="L408" s="23" t="s">
        <v>2067</v>
      </c>
      <c r="M408" s="24" t="s">
        <v>42</v>
      </c>
      <c r="N408" s="69" t="s">
        <v>2061</v>
      </c>
      <c r="O408" s="69" t="s">
        <v>2061</v>
      </c>
      <c r="P408" s="75"/>
      <c r="Q408" s="43"/>
      <c r="R408" s="75"/>
      <c r="S408" s="75"/>
      <c r="T408" s="75"/>
      <c r="U408" s="75"/>
      <c r="V408" s="18"/>
      <c r="W408" s="18"/>
      <c r="X408" s="22"/>
      <c r="Y408" s="20" t="s">
        <v>1410</v>
      </c>
      <c r="Z408" s="21" t="str">
        <f t="shared" si="1"/>
        <v>{"id":"M3-MyM-12a-E-2-BR","stimulus":"&lt;p&gt;Calcule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v>
      </c>
      <c r="AA408" s="21" t="s">
        <v>2068</v>
      </c>
      <c r="AB408" s="22" t="str">
        <f t="shared" si="2"/>
        <v>M3-MyM-12a-E-2</v>
      </c>
      <c r="AC408" s="22" t="str">
        <f t="shared" si="3"/>
        <v>M3-MyM-12a-E-2-BR</v>
      </c>
      <c r="AD408" s="20" t="s">
        <v>47</v>
      </c>
      <c r="AE408" s="9"/>
      <c r="AF408" s="9" t="s">
        <v>48</v>
      </c>
      <c r="AG408" s="9" t="s">
        <v>49</v>
      </c>
    </row>
    <row r="409" ht="112.5" customHeight="1">
      <c r="A409" s="9" t="s">
        <v>2051</v>
      </c>
      <c r="B409" s="69" t="s">
        <v>2052</v>
      </c>
      <c r="C409" s="9" t="s">
        <v>68</v>
      </c>
      <c r="D409" s="10" t="s">
        <v>36</v>
      </c>
      <c r="E409" s="11"/>
      <c r="F409" s="35" t="s">
        <v>2069</v>
      </c>
      <c r="G409" s="35"/>
      <c r="H409" s="62"/>
      <c r="I409" s="26" t="s">
        <v>38</v>
      </c>
      <c r="J409" s="26" t="s">
        <v>156</v>
      </c>
      <c r="K409" s="34" t="s">
        <v>2070</v>
      </c>
      <c r="L409" s="25" t="s">
        <v>623</v>
      </c>
      <c r="M409" s="24" t="s">
        <v>42</v>
      </c>
      <c r="N409" s="23" t="s">
        <v>2056</v>
      </c>
      <c r="O409" s="23" t="s">
        <v>2071</v>
      </c>
      <c r="P409" s="75"/>
      <c r="Q409" s="43"/>
      <c r="R409" s="69"/>
      <c r="S409" s="69"/>
      <c r="T409" s="75"/>
      <c r="U409" s="69"/>
      <c r="V409" s="8"/>
      <c r="W409" s="18"/>
      <c r="X409" s="22"/>
      <c r="Y409" s="20" t="s">
        <v>1410</v>
      </c>
      <c r="Z409" s="21" t="str">
        <f t="shared" si="1"/>
        <v>{"id":"M3-MyM-12a-A-1-BR","stimulus":"&lt;p&gt;Giovanni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v>
      </c>
      <c r="AA409" s="21" t="s">
        <v>2072</v>
      </c>
      <c r="AB409" s="22" t="str">
        <f t="shared" si="2"/>
        <v>M3-MyM-12a-A-1</v>
      </c>
      <c r="AC409" s="22" t="str">
        <f t="shared" si="3"/>
        <v>M3-MyM-12a-A-1-BR</v>
      </c>
      <c r="AD409" s="20" t="s">
        <v>47</v>
      </c>
      <c r="AE409" s="24"/>
      <c r="AF409" s="9" t="s">
        <v>48</v>
      </c>
      <c r="AG409" s="9" t="s">
        <v>49</v>
      </c>
    </row>
    <row r="410" ht="112.5" customHeight="1">
      <c r="A410" s="9" t="s">
        <v>2051</v>
      </c>
      <c r="B410" s="69" t="s">
        <v>2052</v>
      </c>
      <c r="C410" s="9" t="s">
        <v>68</v>
      </c>
      <c r="D410" s="10" t="s">
        <v>36</v>
      </c>
      <c r="E410" s="11"/>
      <c r="F410" s="35" t="s">
        <v>2073</v>
      </c>
      <c r="G410" s="35"/>
      <c r="H410" s="62"/>
      <c r="I410" s="26" t="s">
        <v>38</v>
      </c>
      <c r="J410" s="26" t="s">
        <v>156</v>
      </c>
      <c r="K410" s="34" t="s">
        <v>2074</v>
      </c>
      <c r="L410" s="34" t="s">
        <v>623</v>
      </c>
      <c r="M410" s="26" t="s">
        <v>42</v>
      </c>
      <c r="N410" s="23" t="s">
        <v>2056</v>
      </c>
      <c r="O410" s="35" t="s">
        <v>2075</v>
      </c>
      <c r="P410" s="75"/>
      <c r="Q410" s="43"/>
      <c r="R410" s="69"/>
      <c r="S410" s="69"/>
      <c r="T410" s="69"/>
      <c r="U410" s="69"/>
      <c r="V410" s="8"/>
      <c r="W410" s="8"/>
      <c r="X410" s="13"/>
      <c r="Y410" s="20" t="s">
        <v>1410</v>
      </c>
      <c r="Z410" s="21" t="str">
        <f t="shared" si="1"/>
        <v>{"id":"M3-MyM-12a-A-2-BR","stimulus":"&lt;p&gt;Um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v>
      </c>
      <c r="AA410" s="21" t="s">
        <v>2076</v>
      </c>
      <c r="AB410" s="22" t="str">
        <f t="shared" si="2"/>
        <v>M3-MyM-12a-A-2</v>
      </c>
      <c r="AC410" s="22" t="str">
        <f t="shared" si="3"/>
        <v>M3-MyM-12a-A-2-BR</v>
      </c>
      <c r="AD410" s="20" t="s">
        <v>47</v>
      </c>
      <c r="AE410" s="24"/>
      <c r="AF410" s="9" t="s">
        <v>48</v>
      </c>
      <c r="AG410" s="9" t="s">
        <v>49</v>
      </c>
    </row>
    <row r="411" ht="112.5" customHeight="1">
      <c r="A411" s="9" t="s">
        <v>2051</v>
      </c>
      <c r="B411" s="69" t="s">
        <v>2052</v>
      </c>
      <c r="C411" s="9" t="s">
        <v>68</v>
      </c>
      <c r="D411" s="10" t="s">
        <v>36</v>
      </c>
      <c r="E411" s="11"/>
      <c r="F411" s="35" t="s">
        <v>2077</v>
      </c>
      <c r="G411" s="35"/>
      <c r="H411" s="62"/>
      <c r="I411" s="26" t="s">
        <v>38</v>
      </c>
      <c r="J411" s="26" t="s">
        <v>156</v>
      </c>
      <c r="K411" s="25" t="s">
        <v>2078</v>
      </c>
      <c r="L411" s="25" t="s">
        <v>2079</v>
      </c>
      <c r="M411" s="24" t="s">
        <v>42</v>
      </c>
      <c r="N411" s="23" t="s">
        <v>2061</v>
      </c>
      <c r="O411" s="23" t="s">
        <v>2080</v>
      </c>
      <c r="P411" s="75"/>
      <c r="Q411" s="43"/>
      <c r="R411" s="69"/>
      <c r="S411" s="69"/>
      <c r="T411" s="69"/>
      <c r="U411" s="69"/>
      <c r="V411" s="8"/>
      <c r="W411" s="8"/>
      <c r="X411" s="13"/>
      <c r="Y411" s="20" t="s">
        <v>1410</v>
      </c>
      <c r="Z411" s="21" t="str">
        <f t="shared" si="1"/>
        <v>{"id":"M3-MyM-12a-A-3-BR","stimulus":"&lt;p&gt;Alice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v>
      </c>
      <c r="AA411" s="21" t="s">
        <v>2081</v>
      </c>
      <c r="AB411" s="22" t="str">
        <f t="shared" si="2"/>
        <v>M3-MyM-12a-A-3</v>
      </c>
      <c r="AC411" s="22" t="str">
        <f t="shared" si="3"/>
        <v>M3-MyM-12a-A-3-BR</v>
      </c>
      <c r="AD411" s="20" t="s">
        <v>47</v>
      </c>
      <c r="AE411" s="24"/>
      <c r="AF411" s="9" t="s">
        <v>48</v>
      </c>
      <c r="AG411" s="9" t="s">
        <v>49</v>
      </c>
    </row>
    <row r="412" ht="112.5" customHeight="1">
      <c r="A412" s="9" t="s">
        <v>2082</v>
      </c>
      <c r="B412" s="69" t="s">
        <v>2083</v>
      </c>
      <c r="C412" s="9" t="s">
        <v>35</v>
      </c>
      <c r="D412" s="10" t="s">
        <v>36</v>
      </c>
      <c r="E412" s="11"/>
      <c r="F412" s="23" t="s">
        <v>2084</v>
      </c>
      <c r="G412" s="23"/>
      <c r="H412" s="25"/>
      <c r="I412" s="24" t="s">
        <v>38</v>
      </c>
      <c r="J412" s="24" t="s">
        <v>509</v>
      </c>
      <c r="K412" s="23" t="s">
        <v>2085</v>
      </c>
      <c r="L412" s="23" t="s">
        <v>2086</v>
      </c>
      <c r="M412" s="24" t="s">
        <v>42</v>
      </c>
      <c r="N412" s="69" t="s">
        <v>2087</v>
      </c>
      <c r="O412" s="69" t="s">
        <v>2088</v>
      </c>
      <c r="P412" s="75"/>
      <c r="Q412" s="43"/>
      <c r="R412" s="75"/>
      <c r="S412" s="75"/>
      <c r="T412" s="75"/>
      <c r="U412" s="75"/>
      <c r="V412" s="18"/>
      <c r="W412" s="18"/>
      <c r="X412" s="19"/>
      <c r="Y412" s="20" t="s">
        <v>1410</v>
      </c>
      <c r="Z412" s="21" t="str">
        <f t="shared" si="1"/>
        <v>{"id":"M3-MyM-12b-I-1-BR","stimulus":"&lt;p&gt;Arraste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AA412" s="21" t="s">
        <v>2089</v>
      </c>
      <c r="AB412" s="22" t="str">
        <f t="shared" si="2"/>
        <v>M3-MyM-12b-I-1</v>
      </c>
      <c r="AC412" s="22" t="str">
        <f t="shared" si="3"/>
        <v>M3-MyM-12b-I-1-BR</v>
      </c>
      <c r="AD412" s="20" t="s">
        <v>47</v>
      </c>
      <c r="AE412" s="9"/>
      <c r="AF412" s="9" t="s">
        <v>48</v>
      </c>
      <c r="AG412" s="9" t="s">
        <v>49</v>
      </c>
    </row>
    <row r="413" ht="112.5" customHeight="1">
      <c r="A413" s="9" t="s">
        <v>2082</v>
      </c>
      <c r="B413" s="69" t="s">
        <v>2083</v>
      </c>
      <c r="C413" s="9" t="s">
        <v>35</v>
      </c>
      <c r="D413" s="10" t="s">
        <v>36</v>
      </c>
      <c r="E413" s="11"/>
      <c r="F413" s="23" t="s">
        <v>2090</v>
      </c>
      <c r="G413" s="23"/>
      <c r="H413" s="25"/>
      <c r="I413" s="24" t="s">
        <v>38</v>
      </c>
      <c r="J413" s="24" t="s">
        <v>509</v>
      </c>
      <c r="K413" s="23" t="s">
        <v>2091</v>
      </c>
      <c r="L413" s="23" t="s">
        <v>2092</v>
      </c>
      <c r="M413" s="24" t="s">
        <v>42</v>
      </c>
      <c r="N413" s="69" t="s">
        <v>2093</v>
      </c>
      <c r="O413" s="69" t="s">
        <v>2094</v>
      </c>
      <c r="P413" s="75"/>
      <c r="Q413" s="43"/>
      <c r="R413" s="75"/>
      <c r="S413" s="75"/>
      <c r="T413" s="75"/>
      <c r="U413" s="75"/>
      <c r="V413" s="18"/>
      <c r="W413" s="18"/>
      <c r="X413" s="19"/>
      <c r="Y413" s="20" t="s">
        <v>1410</v>
      </c>
      <c r="Z413" s="21" t="str">
        <f t="shared" si="1"/>
        <v>{"id":"M3-MyM-12b-I-2-BR","stimulus":"&lt;p&gt;Arraste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AA413" s="21" t="s">
        <v>2095</v>
      </c>
      <c r="AB413" s="22" t="str">
        <f t="shared" si="2"/>
        <v>M3-MyM-12b-I-2</v>
      </c>
      <c r="AC413" s="22" t="str">
        <f t="shared" si="3"/>
        <v>M3-MyM-12b-I-2-BR</v>
      </c>
      <c r="AD413" s="20" t="s">
        <v>47</v>
      </c>
      <c r="AE413" s="9"/>
      <c r="AF413" s="9" t="s">
        <v>48</v>
      </c>
      <c r="AG413" s="9" t="s">
        <v>49</v>
      </c>
    </row>
    <row r="414" ht="112.5" customHeight="1">
      <c r="A414" s="9" t="s">
        <v>2082</v>
      </c>
      <c r="B414" s="69" t="s">
        <v>2083</v>
      </c>
      <c r="C414" s="9" t="s">
        <v>50</v>
      </c>
      <c r="D414" s="10" t="s">
        <v>36</v>
      </c>
      <c r="E414" s="11"/>
      <c r="F414" s="23" t="s">
        <v>2096</v>
      </c>
      <c r="G414" s="23"/>
      <c r="H414" s="25"/>
      <c r="I414" s="24" t="s">
        <v>38</v>
      </c>
      <c r="J414" s="24" t="s">
        <v>92</v>
      </c>
      <c r="K414" s="23" t="s">
        <v>2097</v>
      </c>
      <c r="L414" s="23" t="s">
        <v>2098</v>
      </c>
      <c r="M414" s="24" t="s">
        <v>42</v>
      </c>
      <c r="N414" s="69" t="s">
        <v>2093</v>
      </c>
      <c r="O414" s="69" t="s">
        <v>2094</v>
      </c>
      <c r="P414" s="75"/>
      <c r="Q414" s="43"/>
      <c r="R414" s="75"/>
      <c r="S414" s="75"/>
      <c r="T414" s="75"/>
      <c r="U414" s="75"/>
      <c r="V414" s="18"/>
      <c r="W414" s="18"/>
      <c r="X414" s="19"/>
      <c r="Y414" s="20" t="s">
        <v>1410</v>
      </c>
      <c r="Z414" s="21" t="str">
        <f t="shared" si="1"/>
        <v>{"id":"M3-MyM-12b-E-1-BR","stimulus":"&lt;p&gt;Calcule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v>
      </c>
      <c r="AA414" s="21" t="s">
        <v>2099</v>
      </c>
      <c r="AB414" s="22" t="str">
        <f t="shared" si="2"/>
        <v>M3-MyM-12b-E-1</v>
      </c>
      <c r="AC414" s="22" t="str">
        <f t="shared" si="3"/>
        <v>M3-MyM-12b-E-1-BR</v>
      </c>
      <c r="AD414" s="20" t="s">
        <v>47</v>
      </c>
      <c r="AE414" s="9"/>
      <c r="AF414" s="9" t="s">
        <v>48</v>
      </c>
      <c r="AG414" s="9" t="s">
        <v>49</v>
      </c>
    </row>
    <row r="415" ht="112.5" customHeight="1">
      <c r="A415" s="9" t="s">
        <v>2082</v>
      </c>
      <c r="B415" s="69" t="s">
        <v>2083</v>
      </c>
      <c r="C415" s="9" t="s">
        <v>50</v>
      </c>
      <c r="D415" s="10" t="s">
        <v>36</v>
      </c>
      <c r="E415" s="11"/>
      <c r="F415" s="23" t="s">
        <v>2100</v>
      </c>
      <c r="G415" s="23"/>
      <c r="H415" s="25"/>
      <c r="I415" s="24" t="s">
        <v>38</v>
      </c>
      <c r="J415" s="24" t="s">
        <v>92</v>
      </c>
      <c r="K415" s="23" t="s">
        <v>2101</v>
      </c>
      <c r="L415" s="23" t="s">
        <v>691</v>
      </c>
      <c r="M415" s="24" t="s">
        <v>42</v>
      </c>
      <c r="N415" s="69" t="s">
        <v>2087</v>
      </c>
      <c r="O415" s="69" t="s">
        <v>2088</v>
      </c>
      <c r="P415" s="75"/>
      <c r="Q415" s="43"/>
      <c r="R415" s="75"/>
      <c r="S415" s="75"/>
      <c r="T415" s="75"/>
      <c r="U415" s="75"/>
      <c r="V415" s="18"/>
      <c r="W415" s="18"/>
      <c r="X415" s="19"/>
      <c r="Y415" s="20" t="s">
        <v>1410</v>
      </c>
      <c r="Z415" s="21" t="str">
        <f t="shared" si="1"/>
        <v>{"id":"M3-MyM-12b-E-2-BR","stimulus":"&lt;p&gt;Calcule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v>
      </c>
      <c r="AA415" s="21" t="s">
        <v>2102</v>
      </c>
      <c r="AB415" s="22" t="str">
        <f t="shared" si="2"/>
        <v>M3-MyM-12b-E-2</v>
      </c>
      <c r="AC415" s="22" t="str">
        <f t="shared" si="3"/>
        <v>M3-MyM-12b-E-2-BR</v>
      </c>
      <c r="AD415" s="20" t="s">
        <v>47</v>
      </c>
      <c r="AE415" s="9"/>
      <c r="AF415" s="9" t="s">
        <v>48</v>
      </c>
      <c r="AG415" s="9" t="s">
        <v>49</v>
      </c>
    </row>
    <row r="416" ht="112.5" customHeight="1">
      <c r="A416" s="9" t="s">
        <v>2082</v>
      </c>
      <c r="B416" s="69" t="s">
        <v>2083</v>
      </c>
      <c r="C416" s="9" t="s">
        <v>68</v>
      </c>
      <c r="D416" s="10" t="s">
        <v>36</v>
      </c>
      <c r="E416" s="11"/>
      <c r="F416" s="23" t="s">
        <v>2103</v>
      </c>
      <c r="G416" s="23"/>
      <c r="H416" s="25"/>
      <c r="I416" s="24" t="s">
        <v>38</v>
      </c>
      <c r="J416" s="9" t="s">
        <v>156</v>
      </c>
      <c r="K416" s="25" t="s">
        <v>2104</v>
      </c>
      <c r="L416" s="25" t="s">
        <v>691</v>
      </c>
      <c r="M416" s="24" t="s">
        <v>42</v>
      </c>
      <c r="N416" s="69" t="s">
        <v>2087</v>
      </c>
      <c r="O416" s="69" t="s">
        <v>2088</v>
      </c>
      <c r="P416" s="75"/>
      <c r="Q416" s="43"/>
      <c r="R416" s="69"/>
      <c r="S416" s="69"/>
      <c r="T416" s="69"/>
      <c r="U416" s="69"/>
      <c r="V416" s="8"/>
      <c r="W416" s="18"/>
      <c r="X416" s="22"/>
      <c r="Y416" s="20" t="s">
        <v>1410</v>
      </c>
      <c r="Z416" s="21" t="str">
        <f t="shared" si="1"/>
        <v>{"id":"M3-MyM-12b-A-1-BR","stimulus":"&lt;p&gt;Leandro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v>
      </c>
      <c r="AA416" s="21" t="s">
        <v>2105</v>
      </c>
      <c r="AB416" s="22" t="str">
        <f t="shared" si="2"/>
        <v>M3-MyM-12b-A-1</v>
      </c>
      <c r="AC416" s="22" t="str">
        <f t="shared" si="3"/>
        <v>M3-MyM-12b-A-1-BR</v>
      </c>
      <c r="AD416" s="20" t="s">
        <v>47</v>
      </c>
      <c r="AE416" s="24"/>
      <c r="AF416" s="9" t="s">
        <v>48</v>
      </c>
      <c r="AG416" s="9" t="s">
        <v>49</v>
      </c>
    </row>
    <row r="417" ht="112.5" customHeight="1">
      <c r="A417" s="9" t="s">
        <v>2082</v>
      </c>
      <c r="B417" s="69" t="s">
        <v>2083</v>
      </c>
      <c r="C417" s="9" t="s">
        <v>68</v>
      </c>
      <c r="D417" s="10" t="s">
        <v>36</v>
      </c>
      <c r="E417" s="11"/>
      <c r="F417" s="23" t="s">
        <v>2106</v>
      </c>
      <c r="G417" s="23"/>
      <c r="H417" s="25" t="s">
        <v>2107</v>
      </c>
      <c r="I417" s="24" t="s">
        <v>38</v>
      </c>
      <c r="J417" s="9" t="s">
        <v>156</v>
      </c>
      <c r="K417" s="25" t="s">
        <v>2108</v>
      </c>
      <c r="L417" s="25" t="s">
        <v>691</v>
      </c>
      <c r="M417" s="24" t="s">
        <v>42</v>
      </c>
      <c r="N417" s="69" t="s">
        <v>2087</v>
      </c>
      <c r="O417" s="69" t="s">
        <v>2088</v>
      </c>
      <c r="P417" s="75"/>
      <c r="Q417" s="9"/>
      <c r="R417" s="69"/>
      <c r="S417" s="69"/>
      <c r="T417" s="69"/>
      <c r="U417" s="69"/>
      <c r="V417" s="8"/>
      <c r="W417" s="18"/>
      <c r="X417" s="19"/>
      <c r="Y417" s="20" t="s">
        <v>1410</v>
      </c>
      <c r="Z417" s="21" t="str">
        <f t="shared" si="1"/>
        <v>{"id":"M3-MyM-12b-A-2-BR","stimulus":"&lt;p&gt;Diariamente,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v>
      </c>
      <c r="AA417" s="21" t="s">
        <v>2109</v>
      </c>
      <c r="AB417" s="22" t="str">
        <f t="shared" si="2"/>
        <v>M3-MyM-12b-A-2</v>
      </c>
      <c r="AC417" s="22" t="str">
        <f t="shared" si="3"/>
        <v>M3-MyM-12b-A-2-BR</v>
      </c>
      <c r="AD417" s="20" t="s">
        <v>47</v>
      </c>
      <c r="AE417" s="24"/>
      <c r="AF417" s="9" t="s">
        <v>48</v>
      </c>
      <c r="AG417" s="9" t="s">
        <v>49</v>
      </c>
    </row>
    <row r="418" ht="112.5" customHeight="1">
      <c r="A418" s="9" t="s">
        <v>2082</v>
      </c>
      <c r="B418" s="69" t="s">
        <v>2083</v>
      </c>
      <c r="C418" s="9" t="s">
        <v>68</v>
      </c>
      <c r="D418" s="10" t="s">
        <v>36</v>
      </c>
      <c r="E418" s="11"/>
      <c r="F418" s="23" t="s">
        <v>2110</v>
      </c>
      <c r="G418" s="23"/>
      <c r="H418" s="25"/>
      <c r="I418" s="24" t="s">
        <v>38</v>
      </c>
      <c r="J418" s="9" t="s">
        <v>156</v>
      </c>
      <c r="K418" s="25" t="s">
        <v>2111</v>
      </c>
      <c r="L418" s="25" t="s">
        <v>2098</v>
      </c>
      <c r="M418" s="24" t="s">
        <v>42</v>
      </c>
      <c r="N418" s="69" t="s">
        <v>2093</v>
      </c>
      <c r="O418" s="69" t="s">
        <v>2094</v>
      </c>
      <c r="P418" s="75"/>
      <c r="Q418" s="9"/>
      <c r="R418" s="69"/>
      <c r="S418" s="69"/>
      <c r="T418" s="69"/>
      <c r="U418" s="69"/>
      <c r="V418" s="8"/>
      <c r="W418" s="8"/>
      <c r="X418" s="8"/>
      <c r="Y418" s="20" t="s">
        <v>1410</v>
      </c>
      <c r="Z418" s="21" t="str">
        <f t="shared" si="1"/>
        <v>{"id":"M3-MyM-12b-A-3-BR","stimulus":"&lt;p&gt;Josué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v>
      </c>
      <c r="AA418" s="21" t="s">
        <v>2112</v>
      </c>
      <c r="AB418" s="22" t="str">
        <f t="shared" si="2"/>
        <v>M3-MyM-12b-A-3</v>
      </c>
      <c r="AC418" s="22" t="str">
        <f t="shared" si="3"/>
        <v>M3-MyM-12b-A-3-BR</v>
      </c>
      <c r="AD418" s="20" t="s">
        <v>47</v>
      </c>
      <c r="AE418" s="24"/>
      <c r="AF418" s="9" t="s">
        <v>48</v>
      </c>
      <c r="AG418" s="9" t="s">
        <v>49</v>
      </c>
    </row>
    <row r="419" ht="112.5" customHeight="1">
      <c r="A419" s="9" t="s">
        <v>2082</v>
      </c>
      <c r="B419" s="69" t="s">
        <v>2083</v>
      </c>
      <c r="C419" s="9" t="s">
        <v>68</v>
      </c>
      <c r="D419" s="10" t="s">
        <v>36</v>
      </c>
      <c r="E419" s="11"/>
      <c r="F419" s="23" t="s">
        <v>2113</v>
      </c>
      <c r="G419" s="23"/>
      <c r="H419" s="25" t="s">
        <v>2114</v>
      </c>
      <c r="I419" s="24" t="s">
        <v>38</v>
      </c>
      <c r="J419" s="9" t="s">
        <v>156</v>
      </c>
      <c r="K419" s="23" t="s">
        <v>2115</v>
      </c>
      <c r="L419" s="25" t="s">
        <v>838</v>
      </c>
      <c r="M419" s="24" t="s">
        <v>42</v>
      </c>
      <c r="N419" s="69" t="s">
        <v>2093</v>
      </c>
      <c r="O419" s="69" t="s">
        <v>2094</v>
      </c>
      <c r="P419" s="75"/>
      <c r="Q419" s="43"/>
      <c r="R419" s="69"/>
      <c r="S419" s="69"/>
      <c r="T419" s="69"/>
      <c r="U419" s="69"/>
      <c r="V419" s="8"/>
      <c r="W419" s="8"/>
      <c r="X419" s="8"/>
      <c r="Y419" s="20" t="s">
        <v>1410</v>
      </c>
      <c r="Z419" s="21" t="str">
        <f t="shared" si="1"/>
        <v>{"id":"M3-MyM-12b-A-4-BR","stimulus":"&lt;p&gt;Um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v>
      </c>
      <c r="AA419" s="21" t="s">
        <v>2116</v>
      </c>
      <c r="AB419" s="22" t="str">
        <f t="shared" si="2"/>
        <v>M3-MyM-12b-A-4</v>
      </c>
      <c r="AC419" s="22" t="str">
        <f t="shared" si="3"/>
        <v>M3-MyM-12b-A-4-BR</v>
      </c>
      <c r="AD419" s="20" t="s">
        <v>47</v>
      </c>
      <c r="AE419" s="24"/>
      <c r="AF419" s="9" t="s">
        <v>48</v>
      </c>
      <c r="AG419" s="9" t="s">
        <v>49</v>
      </c>
    </row>
    <row r="420" ht="112.5" customHeight="1">
      <c r="A420" s="9" t="s">
        <v>2082</v>
      </c>
      <c r="B420" s="69" t="s">
        <v>2083</v>
      </c>
      <c r="C420" s="9" t="s">
        <v>68</v>
      </c>
      <c r="D420" s="10" t="s">
        <v>36</v>
      </c>
      <c r="E420" s="11"/>
      <c r="F420" s="23" t="s">
        <v>2117</v>
      </c>
      <c r="G420" s="23"/>
      <c r="H420" s="25" t="s">
        <v>2118</v>
      </c>
      <c r="I420" s="24" t="s">
        <v>38</v>
      </c>
      <c r="J420" s="9" t="s">
        <v>156</v>
      </c>
      <c r="K420" s="25" t="s">
        <v>2119</v>
      </c>
      <c r="L420" s="25" t="s">
        <v>838</v>
      </c>
      <c r="M420" s="24" t="s">
        <v>42</v>
      </c>
      <c r="N420" s="69" t="s">
        <v>2120</v>
      </c>
      <c r="O420" s="69" t="s">
        <v>2094</v>
      </c>
      <c r="P420" s="75"/>
      <c r="Q420" s="43"/>
      <c r="R420" s="69"/>
      <c r="S420" s="69"/>
      <c r="T420" s="69"/>
      <c r="U420" s="69"/>
      <c r="V420" s="8"/>
      <c r="W420" s="8"/>
      <c r="X420" s="8"/>
      <c r="Y420" s="20" t="s">
        <v>1410</v>
      </c>
      <c r="Z420" s="21" t="str">
        <f t="shared" si="1"/>
        <v>{"id":"M3-MyM-12b-A-5-BR","stimulus":"&lt;p&gt;Os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v>
      </c>
      <c r="AA420" s="21" t="s">
        <v>2121</v>
      </c>
      <c r="AB420" s="22" t="str">
        <f t="shared" si="2"/>
        <v>M3-MyM-12b-A-5</v>
      </c>
      <c r="AC420" s="22" t="str">
        <f t="shared" si="3"/>
        <v>M3-MyM-12b-A-5-BR</v>
      </c>
      <c r="AD420" s="20" t="s">
        <v>47</v>
      </c>
      <c r="AE420" s="24"/>
      <c r="AF420" s="9" t="s">
        <v>48</v>
      </c>
      <c r="AG420" s="9" t="s">
        <v>49</v>
      </c>
    </row>
    <row r="421" ht="112.5" customHeight="1">
      <c r="A421" s="9" t="s">
        <v>2122</v>
      </c>
      <c r="B421" s="69" t="s">
        <v>2123</v>
      </c>
      <c r="C421" s="9" t="s">
        <v>35</v>
      </c>
      <c r="D421" s="10" t="s">
        <v>36</v>
      </c>
      <c r="E421" s="11"/>
      <c r="F421" s="23" t="s">
        <v>2124</v>
      </c>
      <c r="G421" s="23"/>
      <c r="H421" s="62"/>
      <c r="I421" s="56" t="s">
        <v>481</v>
      </c>
      <c r="J421" s="56" t="s">
        <v>278</v>
      </c>
      <c r="K421" s="79" t="s">
        <v>113</v>
      </c>
      <c r="L421" s="79" t="s">
        <v>113</v>
      </c>
      <c r="M421" s="56" t="s">
        <v>42</v>
      </c>
      <c r="N421" s="57" t="s">
        <v>2125</v>
      </c>
      <c r="O421" s="57" t="s">
        <v>2126</v>
      </c>
      <c r="P421" s="75"/>
      <c r="Q421" s="43"/>
      <c r="R421" s="75"/>
      <c r="S421" s="75"/>
      <c r="T421" s="75"/>
      <c r="U421" s="75"/>
      <c r="V421" s="18"/>
      <c r="W421" s="18"/>
      <c r="X421" s="22"/>
      <c r="Y421" s="20" t="s">
        <v>1410</v>
      </c>
      <c r="Z421" s="21" t="str">
        <f t="shared" si="1"/>
        <v>{"id":"M3-MyM-13a-I-1-BR","stimulus":"&lt;p&gt;Se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AA421" s="21" t="s">
        <v>2127</v>
      </c>
      <c r="AB421" s="22" t="str">
        <f t="shared" si="2"/>
        <v>M3-MyM-13a-I-1</v>
      </c>
      <c r="AC421" s="22" t="str">
        <f t="shared" si="3"/>
        <v>M3-MyM-13a-I-1-BR</v>
      </c>
      <c r="AD421" s="20" t="s">
        <v>47</v>
      </c>
      <c r="AE421" s="24"/>
      <c r="AF421" s="9" t="s">
        <v>48</v>
      </c>
      <c r="AG421" s="9" t="s">
        <v>49</v>
      </c>
    </row>
    <row r="422" ht="112.5" customHeight="1">
      <c r="A422" s="9" t="s">
        <v>2122</v>
      </c>
      <c r="B422" s="69" t="s">
        <v>2123</v>
      </c>
      <c r="C422" s="9" t="s">
        <v>35</v>
      </c>
      <c r="D422" s="10" t="s">
        <v>36</v>
      </c>
      <c r="E422" s="11"/>
      <c r="F422" s="23" t="s">
        <v>2128</v>
      </c>
      <c r="G422" s="23"/>
      <c r="H422" s="80"/>
      <c r="I422" s="56" t="s">
        <v>481</v>
      </c>
      <c r="J422" s="56" t="s">
        <v>278</v>
      </c>
      <c r="K422" s="79" t="s">
        <v>113</v>
      </c>
      <c r="L422" s="79" t="s">
        <v>113</v>
      </c>
      <c r="M422" s="56" t="s">
        <v>42</v>
      </c>
      <c r="N422" s="57" t="s">
        <v>2125</v>
      </c>
      <c r="O422" s="57" t="s">
        <v>2126</v>
      </c>
      <c r="P422" s="75"/>
      <c r="Q422" s="43"/>
      <c r="R422" s="75"/>
      <c r="S422" s="75"/>
      <c r="T422" s="75"/>
      <c r="U422" s="75"/>
      <c r="V422" s="18"/>
      <c r="W422" s="18"/>
      <c r="X422" s="22"/>
      <c r="Y422" s="20" t="s">
        <v>1410</v>
      </c>
      <c r="Z422" s="21" t="str">
        <f t="shared" si="1"/>
        <v>{"id":"M3-MyM-13a-I-2-BR","stimulus":"&lt;p&gt;Se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AA422" s="21" t="s">
        <v>2129</v>
      </c>
      <c r="AB422" s="22" t="str">
        <f t="shared" si="2"/>
        <v>M3-MyM-13a-I-2</v>
      </c>
      <c r="AC422" s="22" t="str">
        <f t="shared" si="3"/>
        <v>M3-MyM-13a-I-2-BR</v>
      </c>
      <c r="AD422" s="20" t="s">
        <v>47</v>
      </c>
      <c r="AE422" s="24"/>
      <c r="AF422" s="9" t="s">
        <v>48</v>
      </c>
      <c r="AG422" s="9" t="s">
        <v>49</v>
      </c>
    </row>
    <row r="423" ht="112.5" customHeight="1">
      <c r="A423" s="9" t="s">
        <v>2122</v>
      </c>
      <c r="B423" s="69" t="s">
        <v>2123</v>
      </c>
      <c r="C423" s="9" t="s">
        <v>35</v>
      </c>
      <c r="D423" s="10" t="s">
        <v>36</v>
      </c>
      <c r="E423" s="11"/>
      <c r="F423" s="23" t="s">
        <v>2130</v>
      </c>
      <c r="G423" s="23"/>
      <c r="H423" s="80"/>
      <c r="I423" s="56" t="s">
        <v>481</v>
      </c>
      <c r="J423" s="56" t="s">
        <v>278</v>
      </c>
      <c r="K423" s="79" t="s">
        <v>113</v>
      </c>
      <c r="L423" s="79" t="s">
        <v>113</v>
      </c>
      <c r="M423" s="56" t="s">
        <v>42</v>
      </c>
      <c r="N423" s="57" t="s">
        <v>2125</v>
      </c>
      <c r="O423" s="57" t="s">
        <v>2126</v>
      </c>
      <c r="P423" s="75"/>
      <c r="Q423" s="43"/>
      <c r="R423" s="75"/>
      <c r="S423" s="75"/>
      <c r="T423" s="75"/>
      <c r="U423" s="75"/>
      <c r="V423" s="18"/>
      <c r="W423" s="18"/>
      <c r="X423" s="22"/>
      <c r="Y423" s="20" t="s">
        <v>1410</v>
      </c>
      <c r="Z423" s="21" t="str">
        <f t="shared" si="1"/>
        <v>{"id":"M3-MyM-13a-I-3-BR","stimulus":"&lt;p&gt;Se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AA423" s="21" t="s">
        <v>2131</v>
      </c>
      <c r="AB423" s="22" t="str">
        <f t="shared" si="2"/>
        <v>M3-MyM-13a-I-3</v>
      </c>
      <c r="AC423" s="22" t="str">
        <f t="shared" si="3"/>
        <v>M3-MyM-13a-I-3-BR</v>
      </c>
      <c r="AD423" s="20" t="s">
        <v>47</v>
      </c>
      <c r="AE423" s="24"/>
      <c r="AF423" s="9" t="s">
        <v>48</v>
      </c>
      <c r="AG423" s="9" t="s">
        <v>49</v>
      </c>
    </row>
    <row r="424" ht="112.5" customHeight="1">
      <c r="A424" s="9" t="s">
        <v>2122</v>
      </c>
      <c r="B424" s="69" t="s">
        <v>2123</v>
      </c>
      <c r="C424" s="9" t="s">
        <v>50</v>
      </c>
      <c r="D424" s="10" t="s">
        <v>36</v>
      </c>
      <c r="E424" s="11"/>
      <c r="F424" s="23" t="s">
        <v>2132</v>
      </c>
      <c r="G424" s="23"/>
      <c r="H424" s="72"/>
      <c r="I424" s="56" t="s">
        <v>481</v>
      </c>
      <c r="J424" s="56" t="s">
        <v>156</v>
      </c>
      <c r="K424" s="66" t="s">
        <v>2133</v>
      </c>
      <c r="L424" s="23" t="s">
        <v>2134</v>
      </c>
      <c r="M424" s="56" t="s">
        <v>42</v>
      </c>
      <c r="N424" s="57" t="s">
        <v>2125</v>
      </c>
      <c r="O424" s="57" t="s">
        <v>2126</v>
      </c>
      <c r="P424" s="75"/>
      <c r="Q424" s="43"/>
      <c r="R424" s="75"/>
      <c r="S424" s="75"/>
      <c r="T424" s="75"/>
      <c r="U424" s="75"/>
      <c r="V424" s="18"/>
      <c r="W424" s="18"/>
      <c r="X424" s="22"/>
      <c r="Y424" s="20" t="s">
        <v>1410</v>
      </c>
      <c r="Z424" s="21" t="str">
        <f t="shared" si="1"/>
        <v>{"id":"M3-MyM-13a-E-1-BR","stimulus":"&lt;p&gt;Calcule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v>
      </c>
      <c r="AA424" s="21" t="s">
        <v>2135</v>
      </c>
      <c r="AB424" s="22" t="str">
        <f t="shared" si="2"/>
        <v>M3-MyM-13a-E-1</v>
      </c>
      <c r="AC424" s="22" t="str">
        <f t="shared" si="3"/>
        <v>M3-MyM-13a-E-1-BR</v>
      </c>
      <c r="AD424" s="20" t="s">
        <v>47</v>
      </c>
      <c r="AE424" s="24"/>
      <c r="AF424" s="9" t="s">
        <v>48</v>
      </c>
      <c r="AG424" s="9" t="s">
        <v>49</v>
      </c>
    </row>
    <row r="425" ht="112.5" customHeight="1">
      <c r="A425" s="9" t="s">
        <v>2122</v>
      </c>
      <c r="B425" s="69" t="s">
        <v>2123</v>
      </c>
      <c r="C425" s="9" t="s">
        <v>50</v>
      </c>
      <c r="D425" s="10" t="s">
        <v>36</v>
      </c>
      <c r="E425" s="11"/>
      <c r="F425" s="23" t="s">
        <v>2136</v>
      </c>
      <c r="G425" s="23"/>
      <c r="H425" s="72"/>
      <c r="I425" s="56" t="s">
        <v>481</v>
      </c>
      <c r="J425" s="56" t="s">
        <v>156</v>
      </c>
      <c r="K425" s="66" t="s">
        <v>2133</v>
      </c>
      <c r="L425" s="23" t="s">
        <v>2137</v>
      </c>
      <c r="M425" s="56" t="s">
        <v>42</v>
      </c>
      <c r="N425" s="57" t="s">
        <v>2125</v>
      </c>
      <c r="O425" s="57" t="s">
        <v>2126</v>
      </c>
      <c r="P425" s="75"/>
      <c r="Q425" s="43"/>
      <c r="R425" s="75"/>
      <c r="S425" s="75"/>
      <c r="T425" s="75"/>
      <c r="U425" s="75"/>
      <c r="V425" s="18"/>
      <c r="W425" s="18"/>
      <c r="X425" s="22"/>
      <c r="Y425" s="20" t="s">
        <v>1410</v>
      </c>
      <c r="Z425" s="21" t="str">
        <f t="shared" si="1"/>
        <v>{"id":"M3-MyM-13a-E-2-BR","stimulus":"&lt;p&gt;Calcule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AA425" s="21" t="s">
        <v>2138</v>
      </c>
      <c r="AB425" s="22" t="str">
        <f t="shared" si="2"/>
        <v>M3-MyM-13a-E-2</v>
      </c>
      <c r="AC425" s="22" t="str">
        <f t="shared" si="3"/>
        <v>M3-MyM-13a-E-2-BR</v>
      </c>
      <c r="AD425" s="20" t="s">
        <v>47</v>
      </c>
      <c r="AE425" s="24"/>
      <c r="AF425" s="9" t="s">
        <v>48</v>
      </c>
      <c r="AG425" s="9" t="s">
        <v>49</v>
      </c>
    </row>
    <row r="426" ht="112.5" customHeight="1">
      <c r="A426" s="9" t="s">
        <v>2122</v>
      </c>
      <c r="B426" s="69" t="s">
        <v>2123</v>
      </c>
      <c r="C426" s="9" t="s">
        <v>50</v>
      </c>
      <c r="D426" s="10" t="s">
        <v>36</v>
      </c>
      <c r="E426" s="11"/>
      <c r="F426" s="23" t="s">
        <v>2139</v>
      </c>
      <c r="G426" s="23"/>
      <c r="H426" s="72"/>
      <c r="I426" s="56" t="s">
        <v>481</v>
      </c>
      <c r="J426" s="56" t="s">
        <v>156</v>
      </c>
      <c r="K426" s="66" t="s">
        <v>2133</v>
      </c>
      <c r="L426" s="23" t="s">
        <v>2137</v>
      </c>
      <c r="M426" s="56" t="s">
        <v>42</v>
      </c>
      <c r="N426" s="57" t="s">
        <v>2125</v>
      </c>
      <c r="O426" s="57" t="s">
        <v>2126</v>
      </c>
      <c r="P426" s="75"/>
      <c r="Q426" s="43"/>
      <c r="R426" s="75"/>
      <c r="S426" s="75"/>
      <c r="T426" s="75"/>
      <c r="U426" s="75"/>
      <c r="V426" s="18"/>
      <c r="W426" s="18"/>
      <c r="X426" s="22"/>
      <c r="Y426" s="20" t="s">
        <v>1410</v>
      </c>
      <c r="Z426" s="21" t="str">
        <f t="shared" si="1"/>
        <v>{"id":"M3-MyM-13a-E-3-BR","stimulus":"&lt;p&gt;Calcule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AA426" s="21" t="s">
        <v>2140</v>
      </c>
      <c r="AB426" s="22" t="str">
        <f t="shared" si="2"/>
        <v>M3-MyM-13a-E-3</v>
      </c>
      <c r="AC426" s="22" t="str">
        <f t="shared" si="3"/>
        <v>M3-MyM-13a-E-3-BR</v>
      </c>
      <c r="AD426" s="20" t="s">
        <v>47</v>
      </c>
      <c r="AE426" s="24"/>
      <c r="AF426" s="9" t="s">
        <v>48</v>
      </c>
      <c r="AG426" s="9" t="s">
        <v>49</v>
      </c>
    </row>
    <row r="427" ht="112.5" customHeight="1">
      <c r="A427" s="9" t="s">
        <v>2122</v>
      </c>
      <c r="B427" s="69" t="s">
        <v>2123</v>
      </c>
      <c r="C427" s="9" t="s">
        <v>50</v>
      </c>
      <c r="D427" s="10" t="s">
        <v>36</v>
      </c>
      <c r="E427" s="11"/>
      <c r="F427" s="23" t="s">
        <v>2141</v>
      </c>
      <c r="G427" s="23"/>
      <c r="H427" s="72"/>
      <c r="I427" s="56" t="s">
        <v>481</v>
      </c>
      <c r="J427" s="56" t="s">
        <v>156</v>
      </c>
      <c r="K427" s="66" t="s">
        <v>2133</v>
      </c>
      <c r="L427" s="23" t="s">
        <v>2142</v>
      </c>
      <c r="M427" s="56" t="s">
        <v>42</v>
      </c>
      <c r="N427" s="57" t="s">
        <v>2125</v>
      </c>
      <c r="O427" s="57" t="s">
        <v>2126</v>
      </c>
      <c r="P427" s="75"/>
      <c r="Q427" s="43"/>
      <c r="R427" s="75"/>
      <c r="S427" s="75"/>
      <c r="T427" s="75"/>
      <c r="U427" s="75"/>
      <c r="V427" s="18"/>
      <c r="W427" s="18"/>
      <c r="X427" s="22"/>
      <c r="Y427" s="20" t="s">
        <v>1410</v>
      </c>
      <c r="Z427" s="21" t="str">
        <f t="shared" si="1"/>
        <v>{"id":"M3-MyM-13a-E-4-BR","stimulus":"&lt;p&gt;Calcule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v>
      </c>
      <c r="AA427" s="21" t="s">
        <v>2143</v>
      </c>
      <c r="AB427" s="22" t="str">
        <f t="shared" si="2"/>
        <v>M3-MyM-13a-E-4</v>
      </c>
      <c r="AC427" s="22" t="str">
        <f t="shared" si="3"/>
        <v>M3-MyM-13a-E-4-BR</v>
      </c>
      <c r="AD427" s="20" t="s">
        <v>47</v>
      </c>
      <c r="AE427" s="24"/>
      <c r="AF427" s="9" t="s">
        <v>48</v>
      </c>
      <c r="AG427" s="9" t="s">
        <v>49</v>
      </c>
    </row>
    <row r="428" ht="112.5" customHeight="1">
      <c r="A428" s="9" t="s">
        <v>2122</v>
      </c>
      <c r="B428" s="69" t="s">
        <v>2123</v>
      </c>
      <c r="C428" s="9" t="s">
        <v>50</v>
      </c>
      <c r="D428" s="10" t="s">
        <v>36</v>
      </c>
      <c r="E428" s="11"/>
      <c r="F428" s="23" t="s">
        <v>2144</v>
      </c>
      <c r="G428" s="23"/>
      <c r="H428" s="72"/>
      <c r="I428" s="56" t="s">
        <v>481</v>
      </c>
      <c r="J428" s="56" t="s">
        <v>156</v>
      </c>
      <c r="K428" s="66"/>
      <c r="L428" s="23" t="s">
        <v>2145</v>
      </c>
      <c r="M428" s="56" t="s">
        <v>42</v>
      </c>
      <c r="N428" s="57" t="s">
        <v>2125</v>
      </c>
      <c r="O428" s="57" t="s">
        <v>2126</v>
      </c>
      <c r="P428" s="75"/>
      <c r="Q428" s="43"/>
      <c r="R428" s="75"/>
      <c r="S428" s="75"/>
      <c r="T428" s="75"/>
      <c r="U428" s="75"/>
      <c r="V428" s="18"/>
      <c r="W428" s="18"/>
      <c r="X428" s="22"/>
      <c r="Y428" s="20" t="s">
        <v>1410</v>
      </c>
      <c r="Z428" s="21" t="str">
        <f t="shared" si="1"/>
        <v>{"id":"M3-MyM-13a-E-5-BR","stimulus":"&lt;p&gt;Calcule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v>
      </c>
      <c r="AA428" s="21" t="s">
        <v>2146</v>
      </c>
      <c r="AB428" s="22" t="str">
        <f t="shared" si="2"/>
        <v>M3-MyM-13a-E-5</v>
      </c>
      <c r="AC428" s="22" t="str">
        <f t="shared" si="3"/>
        <v>M3-MyM-13a-E-5-BR</v>
      </c>
      <c r="AD428" s="20" t="s">
        <v>47</v>
      </c>
      <c r="AE428" s="24"/>
      <c r="AF428" s="9" t="s">
        <v>48</v>
      </c>
      <c r="AG428" s="9" t="s">
        <v>49</v>
      </c>
    </row>
    <row r="429" ht="112.5" customHeight="1">
      <c r="A429" s="9" t="s">
        <v>2122</v>
      </c>
      <c r="B429" s="69" t="s">
        <v>2123</v>
      </c>
      <c r="C429" s="9" t="s">
        <v>50</v>
      </c>
      <c r="D429" s="10" t="s">
        <v>36</v>
      </c>
      <c r="E429" s="11"/>
      <c r="F429" s="23" t="s">
        <v>2147</v>
      </c>
      <c r="G429" s="23"/>
      <c r="H429" s="72"/>
      <c r="I429" s="56" t="s">
        <v>481</v>
      </c>
      <c r="J429" s="56" t="s">
        <v>156</v>
      </c>
      <c r="K429" s="66"/>
      <c r="L429" s="23" t="s">
        <v>2148</v>
      </c>
      <c r="M429" s="56" t="s">
        <v>42</v>
      </c>
      <c r="N429" s="57" t="s">
        <v>2125</v>
      </c>
      <c r="O429" s="57" t="s">
        <v>2126</v>
      </c>
      <c r="P429" s="75"/>
      <c r="Q429" s="43"/>
      <c r="R429" s="75"/>
      <c r="S429" s="75"/>
      <c r="T429" s="75"/>
      <c r="U429" s="75"/>
      <c r="V429" s="18"/>
      <c r="W429" s="18"/>
      <c r="X429" s="22"/>
      <c r="Y429" s="20" t="s">
        <v>1410</v>
      </c>
      <c r="Z429" s="21" t="str">
        <f t="shared" si="1"/>
        <v>{"id":"M3-MyM-13a-E-6-BR","stimulus":"&lt;p&gt;Calcule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v>
      </c>
      <c r="AA429" s="21" t="s">
        <v>2149</v>
      </c>
      <c r="AB429" s="22" t="str">
        <f t="shared" si="2"/>
        <v>M3-MyM-13a-E-6</v>
      </c>
      <c r="AC429" s="22" t="str">
        <f t="shared" si="3"/>
        <v>M3-MyM-13a-E-6-BR</v>
      </c>
      <c r="AD429" s="20" t="s">
        <v>47</v>
      </c>
      <c r="AE429" s="24"/>
      <c r="AF429" s="9" t="s">
        <v>48</v>
      </c>
      <c r="AG429" s="9" t="s">
        <v>49</v>
      </c>
    </row>
    <row r="430" ht="112.5" customHeight="1">
      <c r="A430" s="9" t="s">
        <v>2150</v>
      </c>
      <c r="B430" s="69" t="s">
        <v>2151</v>
      </c>
      <c r="C430" s="9" t="s">
        <v>35</v>
      </c>
      <c r="D430" s="10" t="s">
        <v>36</v>
      </c>
      <c r="E430" s="11"/>
      <c r="F430" s="23" t="s">
        <v>2152</v>
      </c>
      <c r="G430" s="23"/>
      <c r="H430" s="57"/>
      <c r="I430" s="56" t="s">
        <v>481</v>
      </c>
      <c r="J430" s="56" t="s">
        <v>278</v>
      </c>
      <c r="K430" s="35" t="s">
        <v>2153</v>
      </c>
      <c r="L430" s="35" t="s">
        <v>2154</v>
      </c>
      <c r="M430" s="56" t="s">
        <v>42</v>
      </c>
      <c r="N430" s="57" t="s">
        <v>2155</v>
      </c>
      <c r="O430" s="66" t="s">
        <v>2156</v>
      </c>
      <c r="P430" s="75"/>
      <c r="Q430" s="43"/>
      <c r="R430" s="75"/>
      <c r="S430" s="75"/>
      <c r="T430" s="75"/>
      <c r="U430" s="75"/>
      <c r="V430" s="18"/>
      <c r="W430" s="18"/>
      <c r="X430" s="22"/>
      <c r="Y430" s="20" t="s">
        <v>1410</v>
      </c>
      <c r="Z430" s="21" t="str">
        <f t="shared" si="1"/>
        <v>{"id":"M3-MyM-13b-I-1-BR","stimulus":"&lt;p&gt;Qual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v>
      </c>
      <c r="AA430" s="21" t="s">
        <v>2157</v>
      </c>
      <c r="AB430" s="22" t="str">
        <f t="shared" si="2"/>
        <v>M3-MyM-13b-I-1</v>
      </c>
      <c r="AC430" s="22" t="str">
        <f t="shared" si="3"/>
        <v>M3-MyM-13b-I-1-BR</v>
      </c>
      <c r="AD430" s="20" t="s">
        <v>47</v>
      </c>
      <c r="AE430" s="24"/>
      <c r="AF430" s="9" t="s">
        <v>48</v>
      </c>
      <c r="AG430" s="9" t="s">
        <v>49</v>
      </c>
    </row>
    <row r="431" ht="112.5" customHeight="1">
      <c r="A431" s="9" t="s">
        <v>2150</v>
      </c>
      <c r="B431" s="69" t="s">
        <v>2151</v>
      </c>
      <c r="C431" s="9" t="s">
        <v>35</v>
      </c>
      <c r="D431" s="10" t="s">
        <v>36</v>
      </c>
      <c r="E431" s="11"/>
      <c r="F431" s="23" t="s">
        <v>2158</v>
      </c>
      <c r="G431" s="23"/>
      <c r="H431" s="57"/>
      <c r="I431" s="56" t="s">
        <v>481</v>
      </c>
      <c r="J431" s="56" t="s">
        <v>278</v>
      </c>
      <c r="K431" s="35" t="s">
        <v>2159</v>
      </c>
      <c r="L431" s="35" t="s">
        <v>2160</v>
      </c>
      <c r="M431" s="56" t="s">
        <v>42</v>
      </c>
      <c r="N431" s="57" t="s">
        <v>2155</v>
      </c>
      <c r="O431" s="23" t="s">
        <v>2161</v>
      </c>
      <c r="P431" s="75"/>
      <c r="Q431" s="43"/>
      <c r="R431" s="75"/>
      <c r="S431" s="75"/>
      <c r="T431" s="75"/>
      <c r="U431" s="75"/>
      <c r="V431" s="18"/>
      <c r="W431" s="18"/>
      <c r="X431" s="22"/>
      <c r="Y431" s="20" t="s">
        <v>1410</v>
      </c>
      <c r="Z431" s="21" t="str">
        <f t="shared" si="1"/>
        <v>{"id":"M3-MyM-13b-I-2-BR","stimulus":"&lt;p&gt;Qual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AA431" s="21" t="s">
        <v>2162</v>
      </c>
      <c r="AB431" s="22" t="str">
        <f t="shared" si="2"/>
        <v>M3-MyM-13b-I-2</v>
      </c>
      <c r="AC431" s="22" t="str">
        <f t="shared" si="3"/>
        <v>M3-MyM-13b-I-2-BR</v>
      </c>
      <c r="AD431" s="20" t="s">
        <v>47</v>
      </c>
      <c r="AE431" s="24"/>
      <c r="AF431" s="9" t="s">
        <v>48</v>
      </c>
      <c r="AG431" s="9" t="s">
        <v>49</v>
      </c>
    </row>
    <row r="432" ht="112.5" customHeight="1">
      <c r="A432" s="9" t="s">
        <v>2150</v>
      </c>
      <c r="B432" s="69" t="s">
        <v>2151</v>
      </c>
      <c r="C432" s="9" t="s">
        <v>50</v>
      </c>
      <c r="D432" s="10" t="s">
        <v>36</v>
      </c>
      <c r="E432" s="11"/>
      <c r="F432" s="23" t="s">
        <v>2163</v>
      </c>
      <c r="G432" s="23"/>
      <c r="H432" s="66"/>
      <c r="I432" s="43" t="s">
        <v>481</v>
      </c>
      <c r="J432" s="43" t="s">
        <v>92</v>
      </c>
      <c r="K432" s="23" t="s">
        <v>2153</v>
      </c>
      <c r="L432" s="66" t="s">
        <v>2164</v>
      </c>
      <c r="M432" s="56" t="s">
        <v>291</v>
      </c>
      <c r="N432" s="75"/>
      <c r="O432" s="75"/>
      <c r="P432" s="75"/>
      <c r="Q432" s="43"/>
      <c r="R432" s="35"/>
      <c r="S432" s="35" t="s">
        <v>2165</v>
      </c>
      <c r="T432" s="35" t="s">
        <v>2166</v>
      </c>
      <c r="U432" s="23" t="s">
        <v>2167</v>
      </c>
      <c r="V432" s="18"/>
      <c r="W432" s="18"/>
      <c r="X432" s="22"/>
      <c r="Y432" s="20" t="s">
        <v>1410</v>
      </c>
      <c r="Z432" s="21" t="str">
        <f t="shared" si="1"/>
        <v>{"id":"M3-MyM-13b-E-1-BR","seed":{"parameters":[{"name":"Q1","label":null,"min":2,"max":10,"step":1}],"uniques":true},"scaffolding":[{"id":"step-0","stimulus":"&lt;p&gt;Calcule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v>
      </c>
      <c r="AA432" s="21" t="s">
        <v>2168</v>
      </c>
      <c r="AB432" s="22" t="str">
        <f t="shared" si="2"/>
        <v>M3-MyM-13b-E-1</v>
      </c>
      <c r="AC432" s="22" t="str">
        <f t="shared" si="3"/>
        <v>M3-MyM-13b-E-1-BR</v>
      </c>
      <c r="AD432" s="20" t="s">
        <v>47</v>
      </c>
      <c r="AE432" s="24"/>
      <c r="AF432" s="9" t="s">
        <v>48</v>
      </c>
      <c r="AG432" s="9" t="s">
        <v>49</v>
      </c>
    </row>
    <row r="433" ht="112.5" customHeight="1">
      <c r="A433" s="9" t="s">
        <v>2150</v>
      </c>
      <c r="B433" s="69" t="s">
        <v>2151</v>
      </c>
      <c r="C433" s="9" t="s">
        <v>50</v>
      </c>
      <c r="D433" s="10" t="s">
        <v>36</v>
      </c>
      <c r="E433" s="11"/>
      <c r="F433" s="23" t="s">
        <v>2169</v>
      </c>
      <c r="G433" s="23"/>
      <c r="H433" s="66"/>
      <c r="I433" s="43" t="s">
        <v>481</v>
      </c>
      <c r="J433" s="43" t="s">
        <v>92</v>
      </c>
      <c r="K433" s="35" t="s">
        <v>2159</v>
      </c>
      <c r="L433" s="23" t="s">
        <v>2170</v>
      </c>
      <c r="M433" s="56" t="s">
        <v>291</v>
      </c>
      <c r="N433" s="75"/>
      <c r="O433" s="75"/>
      <c r="P433" s="75"/>
      <c r="Q433" s="43"/>
      <c r="R433" s="35"/>
      <c r="S433" s="35" t="s">
        <v>2171</v>
      </c>
      <c r="T433" s="35" t="s">
        <v>2166</v>
      </c>
      <c r="U433" s="23" t="s">
        <v>2167</v>
      </c>
      <c r="V433" s="18"/>
      <c r="W433" s="18"/>
      <c r="X433" s="22"/>
      <c r="Y433" s="20" t="s">
        <v>1410</v>
      </c>
      <c r="Z433" s="21" t="str">
        <f t="shared" si="1"/>
        <v>{"id":"M3-MyM-13b-E-2-BR","seed":{"parameters":[{"name":"Q1","label":null,"min":2,"max":16,"step":2}],"uniques":true},"scaffolding":[{"id":"step-0","stimulus":"&lt;p&gt;Calcule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v>
      </c>
      <c r="AA433" s="21" t="s">
        <v>2172</v>
      </c>
      <c r="AB433" s="22" t="str">
        <f t="shared" si="2"/>
        <v>M3-MyM-13b-E-2</v>
      </c>
      <c r="AC433" s="22" t="str">
        <f t="shared" si="3"/>
        <v>M3-MyM-13b-E-2-BR</v>
      </c>
      <c r="AD433" s="20" t="s">
        <v>47</v>
      </c>
      <c r="AE433" s="24"/>
      <c r="AF433" s="9" t="s">
        <v>48</v>
      </c>
      <c r="AG433" s="9" t="s">
        <v>49</v>
      </c>
    </row>
    <row r="434" ht="112.5" customHeight="1">
      <c r="A434" s="9" t="s">
        <v>2150</v>
      </c>
      <c r="B434" s="69" t="s">
        <v>2151</v>
      </c>
      <c r="C434" s="9" t="s">
        <v>68</v>
      </c>
      <c r="D434" s="10" t="s">
        <v>36</v>
      </c>
      <c r="E434" s="11"/>
      <c r="F434" s="23" t="s">
        <v>2173</v>
      </c>
      <c r="G434" s="23"/>
      <c r="H434" s="66"/>
      <c r="I434" s="43" t="s">
        <v>481</v>
      </c>
      <c r="J434" s="43" t="s">
        <v>92</v>
      </c>
      <c r="K434" s="66" t="s">
        <v>2174</v>
      </c>
      <c r="L434" s="66" t="s">
        <v>2175</v>
      </c>
      <c r="M434" s="56" t="s">
        <v>291</v>
      </c>
      <c r="N434" s="75"/>
      <c r="O434" s="75"/>
      <c r="P434" s="75"/>
      <c r="Q434" s="43"/>
      <c r="R434" s="23"/>
      <c r="S434" s="23" t="s">
        <v>2176</v>
      </c>
      <c r="T434" s="35" t="s">
        <v>2166</v>
      </c>
      <c r="U434" s="23" t="s">
        <v>2167</v>
      </c>
      <c r="V434" s="18"/>
      <c r="W434" s="18"/>
      <c r="X434" s="22"/>
      <c r="Y434" s="20" t="s">
        <v>1410</v>
      </c>
      <c r="Z434" s="21" t="str">
        <f t="shared" si="1"/>
        <v>{"id":"M3-MyM-13b-A-1-BR","seed":{"parameters":[{"name":"Q1","label":null,"min":50,"max":90,"step":1}],"uniques":true},"scaffolding":[{"id":"step-0","stimulus":"&lt;p&gt;Calcule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v>
      </c>
      <c r="AA434" s="21" t="s">
        <v>2177</v>
      </c>
      <c r="AB434" s="22" t="str">
        <f t="shared" si="2"/>
        <v>M3-MyM-13b-A-1</v>
      </c>
      <c r="AC434" s="22" t="str">
        <f t="shared" si="3"/>
        <v>M3-MyM-13b-A-1-BR</v>
      </c>
      <c r="AD434" s="20" t="s">
        <v>47</v>
      </c>
      <c r="AE434" s="24"/>
      <c r="AF434" s="9" t="s">
        <v>48</v>
      </c>
      <c r="AG434" s="9" t="s">
        <v>49</v>
      </c>
    </row>
    <row r="435" ht="112.5" customHeight="1">
      <c r="A435" s="9" t="s">
        <v>2150</v>
      </c>
      <c r="B435" s="69" t="s">
        <v>2151</v>
      </c>
      <c r="C435" s="9" t="s">
        <v>68</v>
      </c>
      <c r="D435" s="10" t="s">
        <v>36</v>
      </c>
      <c r="E435" s="11"/>
      <c r="F435" s="23" t="s">
        <v>2178</v>
      </c>
      <c r="G435" s="23"/>
      <c r="H435" s="66"/>
      <c r="I435" s="43" t="s">
        <v>481</v>
      </c>
      <c r="J435" s="43" t="s">
        <v>92</v>
      </c>
      <c r="K435" s="66" t="s">
        <v>2174</v>
      </c>
      <c r="L435" s="66" t="s">
        <v>2179</v>
      </c>
      <c r="M435" s="56" t="s">
        <v>291</v>
      </c>
      <c r="N435" s="75"/>
      <c r="O435" s="75"/>
      <c r="P435" s="75"/>
      <c r="Q435" s="43"/>
      <c r="R435" s="66"/>
      <c r="S435" s="66" t="s">
        <v>2180</v>
      </c>
      <c r="T435" s="35" t="s">
        <v>2166</v>
      </c>
      <c r="U435" s="23" t="s">
        <v>2167</v>
      </c>
      <c r="V435" s="18"/>
      <c r="W435" s="18"/>
      <c r="X435" s="22"/>
      <c r="Y435" s="20" t="s">
        <v>1410</v>
      </c>
      <c r="Z435" s="21" t="str">
        <f t="shared" si="1"/>
        <v>{"id":"M3-MyM-13b-A-2-BR","seed":{"parameters":[{"name":"Q1","label":null,"min":50,"max":90,"step":1}],"uniques":true},"scaffolding":[{"id":"step-0","stimulus":"&lt;p&gt;Calcule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v>
      </c>
      <c r="AA435" s="21" t="s">
        <v>2181</v>
      </c>
      <c r="AB435" s="22" t="str">
        <f t="shared" si="2"/>
        <v>M3-MyM-13b-A-2</v>
      </c>
      <c r="AC435" s="22" t="str">
        <f t="shared" si="3"/>
        <v>M3-MyM-13b-A-2-BR</v>
      </c>
      <c r="AD435" s="20" t="s">
        <v>47</v>
      </c>
      <c r="AE435" s="24"/>
      <c r="AF435" s="9" t="s">
        <v>48</v>
      </c>
      <c r="AG435" s="9" t="s">
        <v>49</v>
      </c>
    </row>
    <row r="436" ht="112.5" customHeight="1">
      <c r="A436" s="9" t="s">
        <v>2150</v>
      </c>
      <c r="B436" s="69" t="s">
        <v>2151</v>
      </c>
      <c r="C436" s="9" t="s">
        <v>68</v>
      </c>
      <c r="D436" s="10" t="s">
        <v>36</v>
      </c>
      <c r="E436" s="11"/>
      <c r="F436" s="23" t="s">
        <v>2182</v>
      </c>
      <c r="G436" s="23"/>
      <c r="H436" s="66"/>
      <c r="I436" s="43" t="s">
        <v>481</v>
      </c>
      <c r="J436" s="43" t="s">
        <v>92</v>
      </c>
      <c r="K436" s="66" t="s">
        <v>2174</v>
      </c>
      <c r="L436" s="66" t="s">
        <v>2183</v>
      </c>
      <c r="M436" s="56" t="s">
        <v>291</v>
      </c>
      <c r="N436" s="75"/>
      <c r="O436" s="75"/>
      <c r="P436" s="75"/>
      <c r="Q436" s="43"/>
      <c r="R436" s="23"/>
      <c r="S436" s="23" t="s">
        <v>2184</v>
      </c>
      <c r="T436" s="35" t="s">
        <v>2166</v>
      </c>
      <c r="U436" s="23" t="s">
        <v>2167</v>
      </c>
      <c r="V436" s="18"/>
      <c r="W436" s="18"/>
      <c r="X436" s="22"/>
      <c r="Y436" s="20" t="s">
        <v>1410</v>
      </c>
      <c r="Z436" s="21" t="str">
        <f t="shared" si="1"/>
        <v>{"id":"M3-MyM-13b-A-3-BR","seed":{"parameters":[{"name":"Q1","label":null,"min":50,"max":90,"step":1}],"uniques":true},"scaffolding":[{"id":"step-0","stimulus":"&lt;p&gt;Calcule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v>
      </c>
      <c r="AA436" s="21" t="s">
        <v>2185</v>
      </c>
      <c r="AB436" s="22" t="str">
        <f t="shared" si="2"/>
        <v>M3-MyM-13b-A-3</v>
      </c>
      <c r="AC436" s="22" t="str">
        <f t="shared" si="3"/>
        <v>M3-MyM-13b-A-3-BR</v>
      </c>
      <c r="AD436" s="20" t="s">
        <v>47</v>
      </c>
      <c r="AE436" s="24"/>
      <c r="AF436" s="9" t="s">
        <v>48</v>
      </c>
      <c r="AG436" s="9" t="s">
        <v>49</v>
      </c>
    </row>
    <row r="437" ht="112.5" customHeight="1">
      <c r="A437" s="9" t="s">
        <v>2186</v>
      </c>
      <c r="B437" s="69" t="s">
        <v>2187</v>
      </c>
      <c r="C437" s="9" t="s">
        <v>35</v>
      </c>
      <c r="D437" s="10" t="s">
        <v>36</v>
      </c>
      <c r="E437" s="11"/>
      <c r="F437" s="23" t="s">
        <v>2188</v>
      </c>
      <c r="G437" s="23"/>
      <c r="H437" s="62"/>
      <c r="I437" s="26" t="s">
        <v>481</v>
      </c>
      <c r="J437" s="26" t="s">
        <v>278</v>
      </c>
      <c r="K437" s="34" t="s">
        <v>2189</v>
      </c>
      <c r="L437" s="25" t="s">
        <v>2190</v>
      </c>
      <c r="M437" s="26" t="s">
        <v>42</v>
      </c>
      <c r="N437" s="34" t="s">
        <v>2155</v>
      </c>
      <c r="O437" s="35" t="s">
        <v>2191</v>
      </c>
      <c r="P437" s="57" t="s">
        <v>2192</v>
      </c>
      <c r="Q437" s="43"/>
      <c r="R437" s="75"/>
      <c r="S437" s="75"/>
      <c r="T437" s="75"/>
      <c r="U437" s="75"/>
      <c r="V437" s="18"/>
      <c r="W437" s="18"/>
      <c r="X437" s="22"/>
      <c r="Y437" s="20" t="s">
        <v>1410</v>
      </c>
      <c r="Z437" s="21" t="str">
        <f t="shared" si="1"/>
        <v>{"id":"M3-MyM-13c-I-1-BR","stimulus":"&lt;p&gt;Selecione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v>
      </c>
      <c r="AA437" s="21" t="s">
        <v>2193</v>
      </c>
      <c r="AB437" s="22" t="str">
        <f t="shared" si="2"/>
        <v>M3-MyM-13c-I-1</v>
      </c>
      <c r="AC437" s="22" t="str">
        <f t="shared" si="3"/>
        <v>M3-MyM-13c-I-1-BR</v>
      </c>
      <c r="AD437" s="20" t="s">
        <v>47</v>
      </c>
      <c r="AE437" s="24"/>
      <c r="AF437" s="9" t="s">
        <v>48</v>
      </c>
      <c r="AG437" s="9" t="s">
        <v>49</v>
      </c>
    </row>
    <row r="438" ht="112.5" customHeight="1">
      <c r="A438" s="9" t="s">
        <v>2186</v>
      </c>
      <c r="B438" s="69" t="s">
        <v>2187</v>
      </c>
      <c r="C438" s="9" t="s">
        <v>35</v>
      </c>
      <c r="D438" s="10" t="s">
        <v>36</v>
      </c>
      <c r="E438" s="11"/>
      <c r="F438" s="23" t="s">
        <v>2194</v>
      </c>
      <c r="G438" s="23"/>
      <c r="H438" s="62"/>
      <c r="I438" s="26" t="s">
        <v>481</v>
      </c>
      <c r="J438" s="26" t="s">
        <v>278</v>
      </c>
      <c r="K438" s="25" t="s">
        <v>1752</v>
      </c>
      <c r="L438" s="25" t="s">
        <v>2195</v>
      </c>
      <c r="M438" s="26" t="s">
        <v>42</v>
      </c>
      <c r="N438" s="34" t="s">
        <v>2155</v>
      </c>
      <c r="O438" s="35" t="s">
        <v>2196</v>
      </c>
      <c r="P438" s="57" t="s">
        <v>2197</v>
      </c>
      <c r="Q438" s="22"/>
      <c r="R438" s="18"/>
      <c r="S438" s="18"/>
      <c r="T438" s="18"/>
      <c r="U438" s="18"/>
      <c r="V438" s="18"/>
      <c r="W438" s="18"/>
      <c r="X438" s="22"/>
      <c r="Y438" s="20" t="s">
        <v>1410</v>
      </c>
      <c r="Z438" s="21" t="str">
        <f t="shared" si="1"/>
        <v>{"id":"M3-MyM-13c-I-2-BR","stimulus":"&lt;p&gt;Selecione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v>
      </c>
      <c r="AA438" s="21" t="s">
        <v>2198</v>
      </c>
      <c r="AB438" s="22" t="str">
        <f t="shared" si="2"/>
        <v>M3-MyM-13c-I-2</v>
      </c>
      <c r="AC438" s="22" t="str">
        <f t="shared" si="3"/>
        <v>M3-MyM-13c-I-2-BR</v>
      </c>
      <c r="AD438" s="20" t="s">
        <v>47</v>
      </c>
      <c r="AE438" s="24"/>
      <c r="AF438" s="9" t="s">
        <v>48</v>
      </c>
      <c r="AG438" s="9" t="s">
        <v>49</v>
      </c>
    </row>
    <row r="439" ht="112.5" customHeight="1">
      <c r="A439" s="9" t="s">
        <v>2186</v>
      </c>
      <c r="B439" s="69" t="s">
        <v>2187</v>
      </c>
      <c r="C439" s="9" t="s">
        <v>50</v>
      </c>
      <c r="D439" s="10" t="s">
        <v>36</v>
      </c>
      <c r="E439" s="11"/>
      <c r="F439" s="23" t="s">
        <v>2199</v>
      </c>
      <c r="G439" s="23"/>
      <c r="H439" s="38"/>
      <c r="I439" s="24" t="s">
        <v>481</v>
      </c>
      <c r="J439" s="24" t="s">
        <v>92</v>
      </c>
      <c r="K439" s="25" t="s">
        <v>1752</v>
      </c>
      <c r="L439" s="25" t="s">
        <v>2200</v>
      </c>
      <c r="M439" s="26" t="s">
        <v>42</v>
      </c>
      <c r="N439" s="34" t="s">
        <v>2155</v>
      </c>
      <c r="O439" s="35" t="s">
        <v>2201</v>
      </c>
      <c r="P439" s="57"/>
      <c r="Q439" s="22"/>
      <c r="R439" s="18"/>
      <c r="S439" s="18"/>
      <c r="T439" s="18"/>
      <c r="U439" s="18"/>
      <c r="V439" s="18"/>
      <c r="W439" s="18"/>
      <c r="X439" s="22"/>
      <c r="Y439" s="20" t="s">
        <v>1410</v>
      </c>
      <c r="Z439" s="21" t="str">
        <f t="shared" si="1"/>
        <v>{"id":"M3-MyM-13c-E-1-BR","stimulus":"&lt;p&gt;Complete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AA439" s="21" t="s">
        <v>2202</v>
      </c>
      <c r="AB439" s="22" t="str">
        <f t="shared" si="2"/>
        <v>M3-MyM-13c-E-1</v>
      </c>
      <c r="AC439" s="22" t="str">
        <f t="shared" si="3"/>
        <v>M3-MyM-13c-E-1-BR</v>
      </c>
      <c r="AD439" s="20" t="s">
        <v>47</v>
      </c>
      <c r="AE439" s="24"/>
      <c r="AF439" s="9" t="s">
        <v>48</v>
      </c>
      <c r="AG439" s="9" t="s">
        <v>49</v>
      </c>
    </row>
    <row r="440" ht="112.5" customHeight="1">
      <c r="A440" s="9" t="s">
        <v>2186</v>
      </c>
      <c r="B440" s="69" t="s">
        <v>2187</v>
      </c>
      <c r="C440" s="9" t="s">
        <v>50</v>
      </c>
      <c r="D440" s="10" t="s">
        <v>36</v>
      </c>
      <c r="E440" s="11"/>
      <c r="F440" s="23" t="s">
        <v>2203</v>
      </c>
      <c r="G440" s="23"/>
      <c r="H440" s="38"/>
      <c r="I440" s="24" t="s">
        <v>481</v>
      </c>
      <c r="J440" s="24" t="s">
        <v>92</v>
      </c>
      <c r="K440" s="25" t="s">
        <v>1752</v>
      </c>
      <c r="L440" s="25" t="s">
        <v>2204</v>
      </c>
      <c r="M440" s="26" t="s">
        <v>42</v>
      </c>
      <c r="N440" s="34" t="s">
        <v>2155</v>
      </c>
      <c r="O440" s="35" t="s">
        <v>2205</v>
      </c>
      <c r="P440" s="57"/>
      <c r="Q440" s="22"/>
      <c r="R440" s="18"/>
      <c r="S440" s="18"/>
      <c r="T440" s="18"/>
      <c r="U440" s="18"/>
      <c r="V440" s="18"/>
      <c r="W440" s="18"/>
      <c r="X440" s="22"/>
      <c r="Y440" s="20" t="s">
        <v>1410</v>
      </c>
      <c r="Z440" s="21" t="str">
        <f t="shared" si="1"/>
        <v>{"id":"M3-MyM-13c-E-2-BR","stimulus":"&lt;p&gt;Complete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0" s="21" t="s">
        <v>2206</v>
      </c>
      <c r="AB440" s="22" t="str">
        <f t="shared" si="2"/>
        <v>M3-MyM-13c-E-2</v>
      </c>
      <c r="AC440" s="22" t="str">
        <f t="shared" si="3"/>
        <v>M3-MyM-13c-E-2-BR</v>
      </c>
      <c r="AD440" s="20" t="s">
        <v>47</v>
      </c>
      <c r="AE440" s="24"/>
      <c r="AF440" s="9" t="s">
        <v>48</v>
      </c>
      <c r="AG440" s="9" t="s">
        <v>49</v>
      </c>
    </row>
    <row r="441" ht="112.5" customHeight="1">
      <c r="A441" s="9" t="s">
        <v>2186</v>
      </c>
      <c r="B441" s="69" t="s">
        <v>2187</v>
      </c>
      <c r="C441" s="9" t="s">
        <v>68</v>
      </c>
      <c r="D441" s="10" t="s">
        <v>36</v>
      </c>
      <c r="E441" s="11"/>
      <c r="F441" s="23" t="s">
        <v>2207</v>
      </c>
      <c r="G441" s="23"/>
      <c r="H441" s="38"/>
      <c r="I441" s="24" t="s">
        <v>481</v>
      </c>
      <c r="J441" s="24" t="s">
        <v>92</v>
      </c>
      <c r="K441" s="25" t="s">
        <v>2208</v>
      </c>
      <c r="L441" s="25" t="s">
        <v>2204</v>
      </c>
      <c r="M441" s="26" t="s">
        <v>42</v>
      </c>
      <c r="N441" s="57" t="s">
        <v>2155</v>
      </c>
      <c r="O441" s="35" t="s">
        <v>2205</v>
      </c>
      <c r="P441" s="18"/>
      <c r="Q441" s="22"/>
      <c r="R441" s="8"/>
      <c r="S441" s="8"/>
      <c r="T441" s="8"/>
      <c r="U441" s="8"/>
      <c r="V441" s="8"/>
      <c r="W441" s="18"/>
      <c r="X441" s="22"/>
      <c r="Y441" s="20" t="s">
        <v>1410</v>
      </c>
      <c r="Z441" s="21" t="str">
        <f t="shared" si="1"/>
        <v>{"id":"M3-MyM-13c-A-1-BR","stimulus":"&lt;p&gt;Para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1" s="21" t="s">
        <v>2209</v>
      </c>
      <c r="AB441" s="22" t="str">
        <f t="shared" si="2"/>
        <v>M3-MyM-13c-A-1</v>
      </c>
      <c r="AC441" s="22" t="str">
        <f t="shared" si="3"/>
        <v>M3-MyM-13c-A-1-BR</v>
      </c>
      <c r="AD441" s="20" t="s">
        <v>47</v>
      </c>
      <c r="AE441" s="24"/>
      <c r="AF441" s="9" t="s">
        <v>48</v>
      </c>
      <c r="AG441" s="9" t="s">
        <v>49</v>
      </c>
    </row>
    <row r="442" ht="112.5" customHeight="1">
      <c r="A442" s="9" t="s">
        <v>2186</v>
      </c>
      <c r="B442" s="69" t="s">
        <v>2187</v>
      </c>
      <c r="C442" s="9" t="s">
        <v>68</v>
      </c>
      <c r="D442" s="10" t="s">
        <v>36</v>
      </c>
      <c r="E442" s="11"/>
      <c r="F442" s="23" t="s">
        <v>2210</v>
      </c>
      <c r="G442" s="23"/>
      <c r="H442" s="38"/>
      <c r="I442" s="24" t="s">
        <v>481</v>
      </c>
      <c r="J442" s="24" t="s">
        <v>92</v>
      </c>
      <c r="K442" s="25" t="s">
        <v>2211</v>
      </c>
      <c r="L442" s="23" t="s">
        <v>2212</v>
      </c>
      <c r="M442" s="26" t="s">
        <v>42</v>
      </c>
      <c r="N442" s="57" t="s">
        <v>2155</v>
      </c>
      <c r="O442" s="35" t="s">
        <v>2213</v>
      </c>
      <c r="P442" s="18"/>
      <c r="Q442" s="22"/>
      <c r="R442" s="8"/>
      <c r="S442" s="8"/>
      <c r="T442" s="8"/>
      <c r="U442" s="8"/>
      <c r="V442" s="8"/>
      <c r="W442" s="18"/>
      <c r="X442" s="22"/>
      <c r="Y442" s="20" t="s">
        <v>1410</v>
      </c>
      <c r="Z442" s="21" t="str">
        <f t="shared" si="1"/>
        <v>{"id":"M3-MyM-13c-A-2-BR","stimulus":"&lt;p&gt;Durante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AA442" s="21" t="s">
        <v>2214</v>
      </c>
      <c r="AB442" s="22" t="str">
        <f t="shared" si="2"/>
        <v>M3-MyM-13c-A-2</v>
      </c>
      <c r="AC442" s="22" t="str">
        <f t="shared" si="3"/>
        <v>M3-MyM-13c-A-2-BR</v>
      </c>
      <c r="AD442" s="20" t="s">
        <v>47</v>
      </c>
      <c r="AE442" s="24"/>
      <c r="AF442" s="9" t="s">
        <v>48</v>
      </c>
      <c r="AG442" s="9" t="s">
        <v>49</v>
      </c>
    </row>
    <row r="443" ht="112.5" customHeight="1">
      <c r="A443" s="9" t="s">
        <v>2186</v>
      </c>
      <c r="B443" s="69" t="s">
        <v>2187</v>
      </c>
      <c r="C443" s="9" t="s">
        <v>68</v>
      </c>
      <c r="D443" s="10" t="s">
        <v>36</v>
      </c>
      <c r="E443" s="11"/>
      <c r="F443" s="23" t="s">
        <v>2215</v>
      </c>
      <c r="G443" s="23"/>
      <c r="H443" s="38"/>
      <c r="I443" s="24" t="s">
        <v>481</v>
      </c>
      <c r="J443" s="24" t="s">
        <v>92</v>
      </c>
      <c r="K443" s="25" t="s">
        <v>2216</v>
      </c>
      <c r="L443" s="25" t="s">
        <v>2204</v>
      </c>
      <c r="M443" s="26" t="s">
        <v>42</v>
      </c>
      <c r="N443" s="57" t="s">
        <v>2155</v>
      </c>
      <c r="O443" s="35" t="s">
        <v>2217</v>
      </c>
      <c r="P443" s="18"/>
      <c r="Q443" s="22"/>
      <c r="R443" s="8"/>
      <c r="S443" s="8"/>
      <c r="T443" s="8"/>
      <c r="U443" s="8"/>
      <c r="V443" s="8"/>
      <c r="W443" s="18"/>
      <c r="X443" s="22"/>
      <c r="Y443" s="20" t="s">
        <v>1410</v>
      </c>
      <c r="Z443" s="21" t="str">
        <f t="shared" si="1"/>
        <v>{"id":"M3-MyM-13c-A-3-BR","stimulus":"&lt;p&gt;Como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3" s="21" t="s">
        <v>2218</v>
      </c>
      <c r="AB443" s="22" t="str">
        <f t="shared" si="2"/>
        <v>M3-MyM-13c-A-3</v>
      </c>
      <c r="AC443" s="22" t="str">
        <f t="shared" si="3"/>
        <v>M3-MyM-13c-A-3-BR</v>
      </c>
      <c r="AD443" s="20" t="s">
        <v>47</v>
      </c>
      <c r="AE443" s="24"/>
      <c r="AF443" s="9" t="s">
        <v>48</v>
      </c>
      <c r="AG443" s="9" t="s">
        <v>49</v>
      </c>
    </row>
    <row r="444" ht="112.5" customHeight="1">
      <c r="A444" s="9" t="s">
        <v>2219</v>
      </c>
      <c r="B444" s="69" t="s">
        <v>2220</v>
      </c>
      <c r="C444" s="9" t="s">
        <v>35</v>
      </c>
      <c r="D444" s="10" t="s">
        <v>36</v>
      </c>
      <c r="E444" s="11"/>
      <c r="F444" s="13" t="s">
        <v>2221</v>
      </c>
      <c r="G444" s="13"/>
      <c r="H444" s="8"/>
      <c r="I444" s="20" t="s">
        <v>481</v>
      </c>
      <c r="J444" s="20" t="s">
        <v>278</v>
      </c>
      <c r="K444" s="13" t="s">
        <v>2222</v>
      </c>
      <c r="L444" s="13" t="s">
        <v>2223</v>
      </c>
      <c r="M444" s="20" t="s">
        <v>291</v>
      </c>
      <c r="N444" s="8"/>
      <c r="O444" s="8"/>
      <c r="P444" s="18"/>
      <c r="Q444" s="22"/>
      <c r="R444" s="23"/>
      <c r="S444" s="23" t="s">
        <v>2224</v>
      </c>
      <c r="T444" s="23" t="s">
        <v>2225</v>
      </c>
      <c r="U444" s="23" t="s">
        <v>2226</v>
      </c>
      <c r="V444" s="18"/>
      <c r="W444" s="18"/>
      <c r="X444" s="22"/>
      <c r="Y444" s="20" t="s">
        <v>1410</v>
      </c>
      <c r="Z444" s="21" t="str">
        <f t="shared" si="1"/>
        <v>{"id":"M3-MyM-13d-I-1-BR","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AA444" s="21" t="s">
        <v>2227</v>
      </c>
      <c r="AB444" s="22" t="str">
        <f t="shared" si="2"/>
        <v>M3-MyM-13d-I-1</v>
      </c>
      <c r="AC444" s="22" t="str">
        <f t="shared" si="3"/>
        <v>M3-MyM-13d-I-1-BR</v>
      </c>
      <c r="AD444" s="20" t="s">
        <v>47</v>
      </c>
      <c r="AE444" s="24"/>
      <c r="AF444" s="9" t="s">
        <v>48</v>
      </c>
      <c r="AG444" s="9" t="s">
        <v>49</v>
      </c>
    </row>
    <row r="445" ht="112.5" customHeight="1">
      <c r="A445" s="9" t="s">
        <v>2219</v>
      </c>
      <c r="B445" s="69" t="s">
        <v>2220</v>
      </c>
      <c r="C445" s="9" t="s">
        <v>35</v>
      </c>
      <c r="D445" s="10" t="s">
        <v>36</v>
      </c>
      <c r="E445" s="11"/>
      <c r="F445" s="13" t="s">
        <v>2228</v>
      </c>
      <c r="G445" s="13"/>
      <c r="H445" s="8"/>
      <c r="I445" s="20" t="s">
        <v>481</v>
      </c>
      <c r="J445" s="20" t="s">
        <v>278</v>
      </c>
      <c r="K445" s="13" t="s">
        <v>2229</v>
      </c>
      <c r="L445" s="13" t="s">
        <v>2230</v>
      </c>
      <c r="M445" s="20" t="s">
        <v>291</v>
      </c>
      <c r="N445" s="8"/>
      <c r="O445" s="8"/>
      <c r="P445" s="18"/>
      <c r="Q445" s="22"/>
      <c r="R445" s="23"/>
      <c r="S445" s="23" t="s">
        <v>2231</v>
      </c>
      <c r="T445" s="23" t="s">
        <v>2232</v>
      </c>
      <c r="U445" s="23" t="s">
        <v>2233</v>
      </c>
      <c r="V445" s="18"/>
      <c r="W445" s="18"/>
      <c r="X445" s="22"/>
      <c r="Y445" s="20" t="s">
        <v>1410</v>
      </c>
      <c r="Z445" s="21" t="str">
        <f t="shared" si="1"/>
        <v>{"id":"M3-MyM-13d-I-2-BR","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AA445" s="21" t="s">
        <v>2234</v>
      </c>
      <c r="AB445" s="22" t="str">
        <f t="shared" si="2"/>
        <v>M3-MyM-13d-I-2</v>
      </c>
      <c r="AC445" s="22" t="str">
        <f t="shared" si="3"/>
        <v>M3-MyM-13d-I-2-BR</v>
      </c>
      <c r="AD445" s="20" t="s">
        <v>47</v>
      </c>
      <c r="AE445" s="24"/>
      <c r="AF445" s="9" t="s">
        <v>48</v>
      </c>
      <c r="AG445" s="9" t="s">
        <v>49</v>
      </c>
    </row>
    <row r="446" ht="112.5" customHeight="1">
      <c r="A446" s="9" t="s">
        <v>2219</v>
      </c>
      <c r="B446" s="69" t="s">
        <v>2220</v>
      </c>
      <c r="C446" s="9" t="s">
        <v>50</v>
      </c>
      <c r="D446" s="10" t="s">
        <v>36</v>
      </c>
      <c r="E446" s="11"/>
      <c r="F446" s="13" t="s">
        <v>2235</v>
      </c>
      <c r="G446" s="13"/>
      <c r="H446" s="8"/>
      <c r="I446" s="20" t="s">
        <v>481</v>
      </c>
      <c r="J446" s="20" t="s">
        <v>92</v>
      </c>
      <c r="K446" s="13" t="s">
        <v>2236</v>
      </c>
      <c r="L446" s="13" t="s">
        <v>2237</v>
      </c>
      <c r="M446" s="20" t="s">
        <v>291</v>
      </c>
      <c r="N446" s="8"/>
      <c r="O446" s="8"/>
      <c r="P446" s="18"/>
      <c r="Q446" s="22"/>
      <c r="R446" s="23"/>
      <c r="S446" s="23" t="s">
        <v>2238</v>
      </c>
      <c r="T446" s="23" t="s">
        <v>2239</v>
      </c>
      <c r="U446" s="23" t="s">
        <v>2240</v>
      </c>
      <c r="V446" s="18"/>
      <c r="W446" s="18"/>
      <c r="X446" s="22"/>
      <c r="Y446" s="20" t="s">
        <v>1410</v>
      </c>
      <c r="Z446" s="21" t="str">
        <f t="shared" si="1"/>
        <v>{"id":"M3-MyM-13d-E-1-BR","seed":{"parameters":[{"name":"Q1","label":null,"list":[2,3,4,5]}],"uniques":true},"scaffolding":[{"id":"step-0","stimulus":"&lt;p&gt;Calcule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AA446" s="21" t="s">
        <v>2241</v>
      </c>
      <c r="AB446" s="22" t="str">
        <f t="shared" si="2"/>
        <v>M3-MyM-13d-E-1</v>
      </c>
      <c r="AC446" s="22" t="str">
        <f t="shared" si="3"/>
        <v>M3-MyM-13d-E-1-BR</v>
      </c>
      <c r="AD446" s="20" t="s">
        <v>47</v>
      </c>
      <c r="AE446" s="24"/>
      <c r="AF446" s="9" t="s">
        <v>48</v>
      </c>
      <c r="AG446" s="9" t="s">
        <v>49</v>
      </c>
    </row>
    <row r="447" ht="112.5" customHeight="1">
      <c r="A447" s="9" t="s">
        <v>2219</v>
      </c>
      <c r="B447" s="69" t="s">
        <v>2220</v>
      </c>
      <c r="C447" s="9" t="s">
        <v>50</v>
      </c>
      <c r="D447" s="10" t="s">
        <v>36</v>
      </c>
      <c r="E447" s="11"/>
      <c r="F447" s="13" t="s">
        <v>2242</v>
      </c>
      <c r="G447" s="13"/>
      <c r="H447" s="8"/>
      <c r="I447" s="20" t="s">
        <v>481</v>
      </c>
      <c r="J447" s="20" t="s">
        <v>92</v>
      </c>
      <c r="K447" s="13" t="s">
        <v>2236</v>
      </c>
      <c r="L447" s="13" t="s">
        <v>2243</v>
      </c>
      <c r="M447" s="20" t="s">
        <v>291</v>
      </c>
      <c r="N447" s="18"/>
      <c r="O447" s="18"/>
      <c r="P447" s="18"/>
      <c r="Q447" s="22"/>
      <c r="R447" s="23"/>
      <c r="S447" s="23" t="s">
        <v>2244</v>
      </c>
      <c r="T447" s="23" t="s">
        <v>2245</v>
      </c>
      <c r="U447" s="23" t="s">
        <v>2246</v>
      </c>
      <c r="V447" s="18"/>
      <c r="W447" s="18"/>
      <c r="X447" s="22"/>
      <c r="Y447" s="20" t="s">
        <v>1410</v>
      </c>
      <c r="Z447" s="21" t="str">
        <f t="shared" si="1"/>
        <v>{"id":"M3-MyM-13d-E-2-BR","seed":{"parameters":[{"name":"Q1","label":null,"list":[2,3,4,5]}],"uniques":true},"scaffolding":[{"id":"step-0","stimulus":"&lt;p&gt;Calcule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AA447" s="21" t="s">
        <v>2247</v>
      </c>
      <c r="AB447" s="22" t="str">
        <f t="shared" si="2"/>
        <v>M3-MyM-13d-E-2</v>
      </c>
      <c r="AC447" s="22" t="str">
        <f t="shared" si="3"/>
        <v>M3-MyM-13d-E-2-BR</v>
      </c>
      <c r="AD447" s="20" t="s">
        <v>47</v>
      </c>
      <c r="AE447" s="24"/>
      <c r="AF447" s="9" t="s">
        <v>48</v>
      </c>
      <c r="AG447" s="9" t="s">
        <v>49</v>
      </c>
    </row>
    <row r="448" ht="112.5" customHeight="1">
      <c r="A448" s="9" t="s">
        <v>2219</v>
      </c>
      <c r="B448" s="69" t="s">
        <v>2220</v>
      </c>
      <c r="C448" s="9" t="s">
        <v>68</v>
      </c>
      <c r="D448" s="10" t="s">
        <v>36</v>
      </c>
      <c r="E448" s="11"/>
      <c r="F448" s="8" t="s">
        <v>2248</v>
      </c>
      <c r="G448" s="8"/>
      <c r="H448" s="8"/>
      <c r="I448" s="20" t="s">
        <v>481</v>
      </c>
      <c r="J448" s="20" t="s">
        <v>92</v>
      </c>
      <c r="K448" s="13" t="s">
        <v>2236</v>
      </c>
      <c r="L448" s="13" t="s">
        <v>2249</v>
      </c>
      <c r="M448" s="20" t="s">
        <v>291</v>
      </c>
      <c r="N448" s="18"/>
      <c r="O448" s="18"/>
      <c r="P448" s="18"/>
      <c r="Q448" s="22"/>
      <c r="R448" s="23"/>
      <c r="S448" s="23" t="s">
        <v>2250</v>
      </c>
      <c r="T448" s="23" t="s">
        <v>2251</v>
      </c>
      <c r="U448" s="23" t="s">
        <v>2252</v>
      </c>
      <c r="V448" s="18"/>
      <c r="W448" s="18"/>
      <c r="X448" s="22"/>
      <c r="Y448" s="20" t="s">
        <v>1410</v>
      </c>
      <c r="Z448" s="21" t="str">
        <f t="shared" si="1"/>
        <v>{"id":"M3-MyM-13d-A-1-BR","seed":{"parameters":[{"name":"Q1","label":null,"list":[2,3,4,5]}],"uniques":true},"scaffolding":[{"id":"step-0","stimulus":"&lt;p&gt;O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AA448" s="71" t="s">
        <v>2253</v>
      </c>
      <c r="AB448" s="22" t="str">
        <f t="shared" si="2"/>
        <v>M3-MyM-13d-A-1</v>
      </c>
      <c r="AC448" s="22" t="str">
        <f t="shared" si="3"/>
        <v>M3-MyM-13d-A-1-BR</v>
      </c>
      <c r="AD448" s="20" t="s">
        <v>47</v>
      </c>
      <c r="AE448" s="24"/>
      <c r="AF448" s="9" t="s">
        <v>48</v>
      </c>
      <c r="AG448" s="9" t="s">
        <v>49</v>
      </c>
    </row>
    <row r="449" ht="112.5" customHeight="1">
      <c r="A449" s="9" t="s">
        <v>2219</v>
      </c>
      <c r="B449" s="69" t="s">
        <v>2220</v>
      </c>
      <c r="C449" s="9" t="s">
        <v>68</v>
      </c>
      <c r="D449" s="10" t="s">
        <v>36</v>
      </c>
      <c r="E449" s="11"/>
      <c r="F449" s="8" t="s">
        <v>2254</v>
      </c>
      <c r="G449" s="8"/>
      <c r="H449" s="8"/>
      <c r="I449" s="20" t="s">
        <v>481</v>
      </c>
      <c r="J449" s="20" t="s">
        <v>92</v>
      </c>
      <c r="K449" s="13" t="s">
        <v>2236</v>
      </c>
      <c r="L449" s="13" t="s">
        <v>2255</v>
      </c>
      <c r="M449" s="20" t="s">
        <v>291</v>
      </c>
      <c r="N449" s="18"/>
      <c r="O449" s="18"/>
      <c r="P449" s="18"/>
      <c r="Q449" s="22"/>
      <c r="R449" s="23"/>
      <c r="S449" s="23" t="s">
        <v>2256</v>
      </c>
      <c r="T449" s="23" t="s">
        <v>2257</v>
      </c>
      <c r="U449" s="23" t="s">
        <v>2258</v>
      </c>
      <c r="V449" s="18"/>
      <c r="W449" s="18"/>
      <c r="X449" s="22"/>
      <c r="Y449" s="20" t="s">
        <v>1410</v>
      </c>
      <c r="Z449" s="21" t="str">
        <f t="shared" si="1"/>
        <v>{"id":"M3-MyM-13d-A-2-BR","seed":{"parameters":[{"name":"Q1","label":null,"list":[2,3,4,5]}],"uniques":true},"scaffolding":[{"id":"step-0","stimulus":"&lt;p&gt;Uma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AA449" s="21" t="s">
        <v>2259</v>
      </c>
      <c r="AB449" s="22" t="str">
        <f t="shared" si="2"/>
        <v>M3-MyM-13d-A-2</v>
      </c>
      <c r="AC449" s="22" t="str">
        <f t="shared" si="3"/>
        <v>M3-MyM-13d-A-2-BR</v>
      </c>
      <c r="AD449" s="20" t="s">
        <v>47</v>
      </c>
      <c r="AE449" s="24"/>
      <c r="AF449" s="9" t="s">
        <v>48</v>
      </c>
      <c r="AG449" s="9" t="s">
        <v>49</v>
      </c>
    </row>
    <row r="450" ht="112.5" customHeight="1">
      <c r="A450" s="9" t="s">
        <v>2219</v>
      </c>
      <c r="B450" s="69" t="s">
        <v>2220</v>
      </c>
      <c r="C450" s="9" t="s">
        <v>68</v>
      </c>
      <c r="D450" s="10" t="s">
        <v>36</v>
      </c>
      <c r="E450" s="11"/>
      <c r="F450" s="8" t="s">
        <v>2260</v>
      </c>
      <c r="G450" s="8"/>
      <c r="H450" s="8"/>
      <c r="I450" s="20" t="s">
        <v>481</v>
      </c>
      <c r="J450" s="20" t="s">
        <v>92</v>
      </c>
      <c r="K450" s="13" t="s">
        <v>2236</v>
      </c>
      <c r="L450" s="13" t="s">
        <v>2237</v>
      </c>
      <c r="M450" s="20" t="s">
        <v>291</v>
      </c>
      <c r="N450" s="18"/>
      <c r="O450" s="18"/>
      <c r="P450" s="18"/>
      <c r="Q450" s="22"/>
      <c r="R450" s="23"/>
      <c r="S450" s="23" t="s">
        <v>2238</v>
      </c>
      <c r="T450" s="23" t="s">
        <v>2239</v>
      </c>
      <c r="U450" s="23" t="s">
        <v>2240</v>
      </c>
      <c r="V450" s="18"/>
      <c r="W450" s="18"/>
      <c r="X450" s="22"/>
      <c r="Y450" s="20" t="s">
        <v>1410</v>
      </c>
      <c r="Z450" s="21" t="str">
        <f t="shared" si="1"/>
        <v>{"id":"M3-MyM-13d-A-3-BR","seed":{"parameters":[{"name":"Q1","label":null,"list":[2,3,4,5]}],"uniques":true},"scaffolding":[{"id":"step-0","stimulus":"&lt;p&gt;Um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AA450" s="21" t="s">
        <v>2261</v>
      </c>
      <c r="AB450" s="22" t="str">
        <f t="shared" si="2"/>
        <v>M3-MyM-13d-A-3</v>
      </c>
      <c r="AC450" s="22" t="str">
        <f t="shared" si="3"/>
        <v>M3-MyM-13d-A-3-BR</v>
      </c>
      <c r="AD450" s="20" t="s">
        <v>47</v>
      </c>
      <c r="AE450" s="24"/>
      <c r="AF450" s="9" t="s">
        <v>48</v>
      </c>
      <c r="AG450" s="9" t="s">
        <v>49</v>
      </c>
    </row>
    <row r="451" ht="112.5" customHeight="1">
      <c r="A451" s="9" t="s">
        <v>2262</v>
      </c>
      <c r="B451" s="69" t="s">
        <v>2263</v>
      </c>
      <c r="C451" s="9" t="s">
        <v>35</v>
      </c>
      <c r="D451" s="10" t="s">
        <v>36</v>
      </c>
      <c r="E451" s="11"/>
      <c r="F451" s="25" t="s">
        <v>2264</v>
      </c>
      <c r="G451" s="25"/>
      <c r="H451" s="34"/>
      <c r="I451" s="34"/>
      <c r="J451" s="26" t="s">
        <v>1938</v>
      </c>
      <c r="K451" s="34" t="s">
        <v>2265</v>
      </c>
      <c r="L451" s="25"/>
      <c r="M451" s="24" t="s">
        <v>42</v>
      </c>
      <c r="N451" s="23" t="s">
        <v>2266</v>
      </c>
      <c r="O451" s="23" t="s">
        <v>2267</v>
      </c>
      <c r="P451" s="18"/>
      <c r="Q451" s="20" t="s">
        <v>481</v>
      </c>
      <c r="R451" s="18"/>
      <c r="S451" s="18"/>
      <c r="T451" s="18"/>
      <c r="U451" s="18"/>
      <c r="V451" s="18"/>
      <c r="W451" s="18"/>
      <c r="X451" s="22"/>
      <c r="Y451" s="20" t="s">
        <v>1410</v>
      </c>
      <c r="Z451" s="21" t="str">
        <f t="shared" si="1"/>
        <v>{"id":"M3-MyM-14a-I-1-BR","stimulus":"&lt;p&gt;Selecione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v>
      </c>
      <c r="AA451" s="21" t="s">
        <v>2268</v>
      </c>
      <c r="AB451" s="22" t="str">
        <f t="shared" si="2"/>
        <v>M3-MyM-14a-I-1</v>
      </c>
      <c r="AC451" s="22" t="str">
        <f t="shared" si="3"/>
        <v>M3-MyM-14a-I-1-BR</v>
      </c>
      <c r="AD451" s="20" t="s">
        <v>47</v>
      </c>
      <c r="AE451" s="24"/>
      <c r="AF451" s="9" t="s">
        <v>48</v>
      </c>
      <c r="AG451" s="9" t="s">
        <v>49</v>
      </c>
    </row>
    <row r="452" ht="112.5" customHeight="1">
      <c r="A452" s="9" t="s">
        <v>2262</v>
      </c>
      <c r="B452" s="69" t="s">
        <v>2263</v>
      </c>
      <c r="C452" s="9" t="s">
        <v>35</v>
      </c>
      <c r="D452" s="10" t="s">
        <v>36</v>
      </c>
      <c r="E452" s="11"/>
      <c r="F452" s="25" t="s">
        <v>2269</v>
      </c>
      <c r="G452" s="25"/>
      <c r="H452" s="34"/>
      <c r="I452" s="34"/>
      <c r="J452" s="26" t="s">
        <v>1938</v>
      </c>
      <c r="K452" s="34" t="s">
        <v>2270</v>
      </c>
      <c r="L452" s="25"/>
      <c r="M452" s="24" t="s">
        <v>42</v>
      </c>
      <c r="N452" s="23" t="s">
        <v>2271</v>
      </c>
      <c r="O452" s="23" t="s">
        <v>2272</v>
      </c>
      <c r="P452" s="18"/>
      <c r="Q452" s="20" t="s">
        <v>481</v>
      </c>
      <c r="R452" s="18"/>
      <c r="S452" s="18"/>
      <c r="T452" s="18"/>
      <c r="U452" s="18"/>
      <c r="V452" s="18"/>
      <c r="W452" s="18"/>
      <c r="X452" s="22"/>
      <c r="Y452" s="20" t="s">
        <v>1410</v>
      </c>
      <c r="Z452" s="21" t="str">
        <f t="shared" si="1"/>
        <v>{"id":"M3-MyM-14a-I-2-BR","stimulus":"&lt;p&gt;Selecione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v>
      </c>
      <c r="AA452" s="21" t="s">
        <v>2273</v>
      </c>
      <c r="AB452" s="22" t="str">
        <f t="shared" si="2"/>
        <v>M3-MyM-14a-I-2</v>
      </c>
      <c r="AC452" s="22" t="str">
        <f t="shared" si="3"/>
        <v>M3-MyM-14a-I-2-BR</v>
      </c>
      <c r="AD452" s="20" t="s">
        <v>47</v>
      </c>
      <c r="AE452" s="24"/>
      <c r="AF452" s="9" t="s">
        <v>48</v>
      </c>
      <c r="AG452" s="9" t="s">
        <v>49</v>
      </c>
    </row>
    <row r="453" ht="112.5" customHeight="1">
      <c r="A453" s="9" t="s">
        <v>2262</v>
      </c>
      <c r="B453" s="69" t="s">
        <v>2263</v>
      </c>
      <c r="C453" s="9" t="s">
        <v>35</v>
      </c>
      <c r="D453" s="10" t="s">
        <v>36</v>
      </c>
      <c r="E453" s="11"/>
      <c r="F453" s="25" t="s">
        <v>2274</v>
      </c>
      <c r="G453" s="25"/>
      <c r="H453" s="25"/>
      <c r="I453" s="25"/>
      <c r="J453" s="24" t="s">
        <v>1938</v>
      </c>
      <c r="K453" s="25"/>
      <c r="L453" s="25" t="s">
        <v>2275</v>
      </c>
      <c r="M453" s="24" t="s">
        <v>42</v>
      </c>
      <c r="N453" s="25" t="s">
        <v>2276</v>
      </c>
      <c r="O453" s="23" t="s">
        <v>2277</v>
      </c>
      <c r="P453" s="18"/>
      <c r="Q453" s="22"/>
      <c r="R453" s="18"/>
      <c r="S453" s="18"/>
      <c r="T453" s="18"/>
      <c r="U453" s="18"/>
      <c r="V453" s="18"/>
      <c r="W453" s="18"/>
      <c r="X453" s="22"/>
      <c r="Y453" s="20" t="s">
        <v>1410</v>
      </c>
      <c r="Z453" s="21" t="str">
        <f t="shared" si="1"/>
        <v>{"id":"M3-MyM-14a-I-3-BR","stimulus":"&lt;p&gt;Selecione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v>
      </c>
      <c r="AA453" s="21" t="s">
        <v>2278</v>
      </c>
      <c r="AB453" s="22" t="str">
        <f t="shared" si="2"/>
        <v>M3-MyM-14a-I-3</v>
      </c>
      <c r="AC453" s="22" t="str">
        <f t="shared" si="3"/>
        <v>M3-MyM-14a-I-3-BR</v>
      </c>
      <c r="AD453" s="20" t="s">
        <v>47</v>
      </c>
      <c r="AE453" s="24"/>
      <c r="AF453" s="9" t="s">
        <v>48</v>
      </c>
      <c r="AG453" s="9" t="s">
        <v>49</v>
      </c>
    </row>
    <row r="454" ht="112.5" customHeight="1">
      <c r="A454" s="9" t="s">
        <v>2262</v>
      </c>
      <c r="B454" s="69" t="s">
        <v>2263</v>
      </c>
      <c r="C454" s="9" t="s">
        <v>50</v>
      </c>
      <c r="D454" s="10" t="s">
        <v>36</v>
      </c>
      <c r="E454" s="11"/>
      <c r="F454" s="23" t="s">
        <v>2279</v>
      </c>
      <c r="G454" s="23"/>
      <c r="H454" s="25" t="s">
        <v>2280</v>
      </c>
      <c r="I454" s="25"/>
      <c r="J454" s="24" t="s">
        <v>92</v>
      </c>
      <c r="K454" s="25" t="s">
        <v>2281</v>
      </c>
      <c r="L454" s="25" t="s">
        <v>2282</v>
      </c>
      <c r="M454" s="24" t="s">
        <v>42</v>
      </c>
      <c r="N454" s="23" t="s">
        <v>2283</v>
      </c>
      <c r="O454" s="23" t="s">
        <v>2284</v>
      </c>
      <c r="P454" s="23" t="s">
        <v>2285</v>
      </c>
      <c r="Q454" s="66" t="s">
        <v>481</v>
      </c>
      <c r="R454" s="18"/>
      <c r="S454" s="18"/>
      <c r="T454" s="18"/>
      <c r="U454" s="18"/>
      <c r="V454" s="18"/>
      <c r="W454" s="18"/>
      <c r="X454" s="22"/>
      <c r="Y454" s="20" t="s">
        <v>1410</v>
      </c>
      <c r="Z454" s="21" t="str">
        <f t="shared" si="1"/>
        <v>{"id":"M3-MyM-14a-E-1-BR","stimulus":"&lt;p&gt;Hoje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v>
      </c>
      <c r="AA454" s="21" t="s">
        <v>2286</v>
      </c>
      <c r="AB454" s="22" t="str">
        <f t="shared" si="2"/>
        <v>M3-MyM-14a-E-1</v>
      </c>
      <c r="AC454" s="22" t="str">
        <f t="shared" si="3"/>
        <v>M3-MyM-14a-E-1-BR</v>
      </c>
      <c r="AD454" s="20" t="s">
        <v>47</v>
      </c>
      <c r="AE454" s="24"/>
      <c r="AF454" s="9" t="s">
        <v>48</v>
      </c>
      <c r="AG454" s="9" t="s">
        <v>49</v>
      </c>
    </row>
    <row r="455" ht="112.5" customHeight="1">
      <c r="A455" s="9" t="s">
        <v>2262</v>
      </c>
      <c r="B455" s="69" t="s">
        <v>2263</v>
      </c>
      <c r="C455" s="9" t="s">
        <v>50</v>
      </c>
      <c r="D455" s="10" t="s">
        <v>36</v>
      </c>
      <c r="E455" s="11"/>
      <c r="F455" s="23" t="s">
        <v>2287</v>
      </c>
      <c r="G455" s="23"/>
      <c r="H455" s="25"/>
      <c r="I455" s="25"/>
      <c r="J455" s="24" t="s">
        <v>92</v>
      </c>
      <c r="K455" s="25" t="s">
        <v>2288</v>
      </c>
      <c r="L455" s="25" t="s">
        <v>2289</v>
      </c>
      <c r="M455" s="24" t="s">
        <v>42</v>
      </c>
      <c r="N455" s="23" t="s">
        <v>2290</v>
      </c>
      <c r="O455" s="23" t="s">
        <v>2291</v>
      </c>
      <c r="P455" s="66" t="s">
        <v>2292</v>
      </c>
      <c r="Q455" s="22"/>
      <c r="R455" s="18"/>
      <c r="S455" s="18"/>
      <c r="T455" s="18"/>
      <c r="U455" s="18"/>
      <c r="V455" s="18"/>
      <c r="W455" s="18"/>
      <c r="X455" s="22"/>
      <c r="Y455" s="20" t="s">
        <v>1410</v>
      </c>
      <c r="Z455" s="21" t="str">
        <f t="shared" si="1"/>
        <v>{"id":"M3-MyM-14a-E-2-BR","stimulus":"&lt;p&gt;As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AA455" s="21" t="s">
        <v>2293</v>
      </c>
      <c r="AB455" s="22" t="str">
        <f t="shared" si="2"/>
        <v>M3-MyM-14a-E-2</v>
      </c>
      <c r="AC455" s="22" t="str">
        <f t="shared" si="3"/>
        <v>M3-MyM-14a-E-2-BR</v>
      </c>
      <c r="AD455" s="20" t="s">
        <v>47</v>
      </c>
      <c r="AE455" s="24"/>
      <c r="AF455" s="9" t="s">
        <v>48</v>
      </c>
      <c r="AG455" s="9" t="s">
        <v>49</v>
      </c>
    </row>
    <row r="456" ht="112.5" customHeight="1">
      <c r="A456" s="9" t="s">
        <v>2262</v>
      </c>
      <c r="B456" s="69" t="s">
        <v>2263</v>
      </c>
      <c r="C456" s="9" t="s">
        <v>50</v>
      </c>
      <c r="D456" s="10" t="s">
        <v>36</v>
      </c>
      <c r="E456" s="11"/>
      <c r="F456" s="23" t="s">
        <v>2294</v>
      </c>
      <c r="G456" s="23"/>
      <c r="H456" s="66"/>
      <c r="I456" s="66"/>
      <c r="J456" s="43" t="s">
        <v>92</v>
      </c>
      <c r="K456" s="66" t="s">
        <v>2295</v>
      </c>
      <c r="L456" s="66" t="s">
        <v>2296</v>
      </c>
      <c r="M456" s="43" t="s">
        <v>42</v>
      </c>
      <c r="N456" s="23" t="s">
        <v>2297</v>
      </c>
      <c r="O456" s="23" t="s">
        <v>2298</v>
      </c>
      <c r="P456" s="66" t="s">
        <v>2299</v>
      </c>
      <c r="Q456" s="22"/>
      <c r="R456" s="18"/>
      <c r="S456" s="18"/>
      <c r="T456" s="18"/>
      <c r="U456" s="18"/>
      <c r="V456" s="18"/>
      <c r="W456" s="18"/>
      <c r="X456" s="22"/>
      <c r="Y456" s="20" t="s">
        <v>1410</v>
      </c>
      <c r="Z456" s="21" t="str">
        <f t="shared" si="1"/>
        <v>{"id":"M3-MyM-14a-E-3-BR","stimulus":"&lt;p&gt;Hoje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v>
      </c>
      <c r="AA456" s="21" t="s">
        <v>2300</v>
      </c>
      <c r="AB456" s="22" t="str">
        <f t="shared" si="2"/>
        <v>M3-MyM-14a-E-3</v>
      </c>
      <c r="AC456" s="22" t="str">
        <f t="shared" si="3"/>
        <v>M3-MyM-14a-E-3-BR</v>
      </c>
      <c r="AD456" s="20" t="s">
        <v>47</v>
      </c>
      <c r="AE456" s="24"/>
      <c r="AF456" s="9" t="s">
        <v>48</v>
      </c>
      <c r="AG456" s="9" t="s">
        <v>49</v>
      </c>
    </row>
    <row r="457" ht="112.5" customHeight="1">
      <c r="A457" s="9" t="s">
        <v>2301</v>
      </c>
      <c r="B457" s="69" t="s">
        <v>2302</v>
      </c>
      <c r="C457" s="9" t="s">
        <v>35</v>
      </c>
      <c r="D457" s="10" t="s">
        <v>36</v>
      </c>
      <c r="E457" s="11"/>
      <c r="F457" s="23" t="s">
        <v>2303</v>
      </c>
      <c r="G457" s="23"/>
      <c r="H457" s="25"/>
      <c r="I457" s="25"/>
      <c r="J457" s="24" t="s">
        <v>39</v>
      </c>
      <c r="K457" s="25" t="s">
        <v>2304</v>
      </c>
      <c r="L457" s="23" t="s">
        <v>2305</v>
      </c>
      <c r="M457" s="26" t="s">
        <v>42</v>
      </c>
      <c r="N457" s="35" t="s">
        <v>2306</v>
      </c>
      <c r="O457" s="35" t="s">
        <v>2307</v>
      </c>
      <c r="P457" s="18"/>
      <c r="Q457" s="22"/>
      <c r="R457" s="18"/>
      <c r="S457" s="18"/>
      <c r="T457" s="18"/>
      <c r="U457" s="18"/>
      <c r="V457" s="18"/>
      <c r="W457" s="18"/>
      <c r="X457" s="22"/>
      <c r="Y457" s="20" t="s">
        <v>1410</v>
      </c>
      <c r="Z457" s="21" t="str">
        <f t="shared" si="1"/>
        <v>{"id":"M3-MyM-14b-I-1-BR","stimulus":"&lt;p&gt;Arraste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v>
      </c>
      <c r="AA457" s="21" t="s">
        <v>2308</v>
      </c>
      <c r="AB457" s="22" t="str">
        <f t="shared" si="2"/>
        <v>M3-MyM-14b-I-1</v>
      </c>
      <c r="AC457" s="22" t="str">
        <f t="shared" si="3"/>
        <v>M3-MyM-14b-I-1-BR</v>
      </c>
      <c r="AD457" s="20" t="s">
        <v>47</v>
      </c>
      <c r="AE457" s="24"/>
      <c r="AF457" s="9" t="s">
        <v>48</v>
      </c>
      <c r="AG457" s="9" t="s">
        <v>49</v>
      </c>
    </row>
    <row r="458" ht="112.5" customHeight="1">
      <c r="A458" s="9" t="s">
        <v>2301</v>
      </c>
      <c r="B458" s="69" t="s">
        <v>2302</v>
      </c>
      <c r="C458" s="9" t="s">
        <v>35</v>
      </c>
      <c r="D458" s="10" t="s">
        <v>36</v>
      </c>
      <c r="E458" s="11"/>
      <c r="F458" s="23" t="s">
        <v>2309</v>
      </c>
      <c r="G458" s="23"/>
      <c r="H458" s="25"/>
      <c r="I458" s="25"/>
      <c r="J458" s="24" t="s">
        <v>111</v>
      </c>
      <c r="K458" s="25" t="s">
        <v>2310</v>
      </c>
      <c r="L458" s="23" t="s">
        <v>2311</v>
      </c>
      <c r="M458" s="24" t="s">
        <v>42</v>
      </c>
      <c r="N458" s="23" t="s">
        <v>2312</v>
      </c>
      <c r="O458" s="23" t="s">
        <v>2313</v>
      </c>
      <c r="P458" s="18"/>
      <c r="Q458" s="22"/>
      <c r="R458" s="18"/>
      <c r="S458" s="18"/>
      <c r="T458" s="18"/>
      <c r="U458" s="18"/>
      <c r="V458" s="18"/>
      <c r="W458" s="18"/>
      <c r="X458" s="22"/>
      <c r="Y458" s="20" t="s">
        <v>1410</v>
      </c>
      <c r="Z458" s="21" t="str">
        <f t="shared" si="1"/>
        <v>{"id":"M3-MyM-14b-I-2-BR","stimulus":"&lt;p&gt;Indique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v>
      </c>
      <c r="AA458" s="28" t="s">
        <v>2314</v>
      </c>
      <c r="AB458" s="22" t="str">
        <f t="shared" si="2"/>
        <v>M3-MyM-14b-I-2</v>
      </c>
      <c r="AC458" s="22" t="str">
        <f t="shared" si="3"/>
        <v>M3-MyM-14b-I-2-BR</v>
      </c>
      <c r="AD458" s="20" t="s">
        <v>47</v>
      </c>
      <c r="AE458" s="24"/>
      <c r="AF458" s="9" t="s">
        <v>48</v>
      </c>
      <c r="AG458" s="9" t="s">
        <v>49</v>
      </c>
    </row>
    <row r="459" ht="112.5" customHeight="1">
      <c r="A459" s="9" t="s">
        <v>2301</v>
      </c>
      <c r="B459" s="69" t="s">
        <v>2302</v>
      </c>
      <c r="C459" s="9" t="s">
        <v>50</v>
      </c>
      <c r="D459" s="10" t="s">
        <v>36</v>
      </c>
      <c r="E459" s="11"/>
      <c r="F459" s="25" t="s">
        <v>2315</v>
      </c>
      <c r="G459" s="25"/>
      <c r="H459" s="25"/>
      <c r="I459" s="25"/>
      <c r="J459" s="24" t="s">
        <v>92</v>
      </c>
      <c r="K459" s="25" t="s">
        <v>2316</v>
      </c>
      <c r="L459" s="25" t="s">
        <v>2317</v>
      </c>
      <c r="M459" s="26" t="s">
        <v>42</v>
      </c>
      <c r="N459" s="25" t="s">
        <v>2318</v>
      </c>
      <c r="O459" s="34" t="s">
        <v>2319</v>
      </c>
      <c r="P459" s="18"/>
      <c r="Q459" s="22"/>
      <c r="R459" s="18"/>
      <c r="S459" s="18"/>
      <c r="T459" s="18"/>
      <c r="U459" s="18"/>
      <c r="V459" s="18"/>
      <c r="W459" s="18"/>
      <c r="X459" s="22"/>
      <c r="Y459" s="20" t="s">
        <v>1410</v>
      </c>
      <c r="Z459" s="21" t="str">
        <f t="shared" si="1"/>
        <v>{"id":"M3-MyM-14b-E-1-BR","stimulus":"&lt;p&gt;Quantos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v>
      </c>
      <c r="AA459" s="21" t="s">
        <v>2320</v>
      </c>
      <c r="AB459" s="22" t="str">
        <f t="shared" si="2"/>
        <v>M3-MyM-14b-E-1</v>
      </c>
      <c r="AC459" s="22" t="str">
        <f t="shared" si="3"/>
        <v>M3-MyM-14b-E-1-BR</v>
      </c>
      <c r="AD459" s="20" t="s">
        <v>47</v>
      </c>
      <c r="AE459" s="24"/>
      <c r="AF459" s="9" t="s">
        <v>48</v>
      </c>
      <c r="AG459" s="9" t="s">
        <v>49</v>
      </c>
    </row>
    <row r="460" ht="112.5" customHeight="1">
      <c r="A460" s="9" t="s">
        <v>2301</v>
      </c>
      <c r="B460" s="69" t="s">
        <v>2302</v>
      </c>
      <c r="C460" s="9" t="s">
        <v>50</v>
      </c>
      <c r="D460" s="10" t="s">
        <v>36</v>
      </c>
      <c r="E460" s="11"/>
      <c r="F460" s="25" t="s">
        <v>2321</v>
      </c>
      <c r="G460" s="25"/>
      <c r="H460" s="25"/>
      <c r="I460" s="25"/>
      <c r="J460" s="24" t="s">
        <v>92</v>
      </c>
      <c r="K460" s="25" t="s">
        <v>2316</v>
      </c>
      <c r="L460" s="25" t="s">
        <v>2322</v>
      </c>
      <c r="M460" s="26" t="s">
        <v>42</v>
      </c>
      <c r="N460" s="25" t="s">
        <v>2323</v>
      </c>
      <c r="O460" s="35" t="s">
        <v>2324</v>
      </c>
      <c r="P460" s="18"/>
      <c r="Q460" s="22"/>
      <c r="R460" s="18"/>
      <c r="S460" s="18"/>
      <c r="T460" s="18"/>
      <c r="U460" s="18"/>
      <c r="V460" s="18"/>
      <c r="W460" s="18"/>
      <c r="X460" s="22"/>
      <c r="Y460" s="20" t="s">
        <v>1410</v>
      </c>
      <c r="Z460" s="21" t="str">
        <f t="shared" si="1"/>
        <v>{"id":"M3-MyM-14b-E-2-BR","stimulus":"&lt;p&gt;Quantas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v>
      </c>
      <c r="AA460" s="21" t="s">
        <v>2325</v>
      </c>
      <c r="AB460" s="22" t="str">
        <f t="shared" si="2"/>
        <v>M3-MyM-14b-E-2</v>
      </c>
      <c r="AC460" s="22" t="str">
        <f t="shared" si="3"/>
        <v>M3-MyM-14b-E-2-BR</v>
      </c>
      <c r="AD460" s="20" t="s">
        <v>47</v>
      </c>
      <c r="AE460" s="24"/>
      <c r="AF460" s="9" t="s">
        <v>48</v>
      </c>
      <c r="AG460" s="9" t="s">
        <v>49</v>
      </c>
    </row>
    <row r="461" ht="112.5" customHeight="1">
      <c r="A461" s="9" t="s">
        <v>2301</v>
      </c>
      <c r="B461" s="69" t="s">
        <v>2302</v>
      </c>
      <c r="C461" s="9" t="s">
        <v>50</v>
      </c>
      <c r="D461" s="10" t="s">
        <v>36</v>
      </c>
      <c r="E461" s="11"/>
      <c r="F461" s="25" t="s">
        <v>2326</v>
      </c>
      <c r="G461" s="25"/>
      <c r="H461" s="25"/>
      <c r="I461" s="25"/>
      <c r="J461" s="24" t="s">
        <v>92</v>
      </c>
      <c r="K461" s="25" t="s">
        <v>2327</v>
      </c>
      <c r="L461" s="25" t="s">
        <v>2328</v>
      </c>
      <c r="M461" s="26" t="s">
        <v>42</v>
      </c>
      <c r="N461" s="25" t="s">
        <v>2318</v>
      </c>
      <c r="O461" s="34" t="s">
        <v>2329</v>
      </c>
      <c r="P461" s="18"/>
      <c r="Q461" s="22"/>
      <c r="R461" s="18"/>
      <c r="S461" s="18"/>
      <c r="T461" s="18"/>
      <c r="U461" s="18"/>
      <c r="V461" s="18"/>
      <c r="W461" s="18"/>
      <c r="X461" s="22"/>
      <c r="Y461" s="20" t="s">
        <v>1410</v>
      </c>
      <c r="Z461" s="21" t="str">
        <f t="shared" si="1"/>
        <v>{"id":"M3-MyM-14b-E-3-BR","stimulus":"&lt;p&gt;Quantos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v>
      </c>
      <c r="AA461" s="21" t="s">
        <v>2330</v>
      </c>
      <c r="AB461" s="22" t="str">
        <f t="shared" si="2"/>
        <v>M3-MyM-14b-E-3</v>
      </c>
      <c r="AC461" s="22" t="str">
        <f t="shared" si="3"/>
        <v>M3-MyM-14b-E-3-BR</v>
      </c>
      <c r="AD461" s="20" t="s">
        <v>47</v>
      </c>
      <c r="AE461" s="24"/>
      <c r="AF461" s="9" t="s">
        <v>48</v>
      </c>
      <c r="AG461" s="9" t="s">
        <v>49</v>
      </c>
    </row>
    <row r="462" ht="112.5" customHeight="1">
      <c r="A462" s="9" t="s">
        <v>2331</v>
      </c>
      <c r="B462" s="69" t="s">
        <v>2332</v>
      </c>
      <c r="C462" s="9" t="s">
        <v>35</v>
      </c>
      <c r="D462" s="10" t="s">
        <v>36</v>
      </c>
      <c r="E462" s="11"/>
      <c r="F462" s="35" t="s">
        <v>2333</v>
      </c>
      <c r="G462" s="35"/>
      <c r="H462" s="66"/>
      <c r="I462" s="24" t="s">
        <v>481</v>
      </c>
      <c r="J462" s="24" t="s">
        <v>278</v>
      </c>
      <c r="K462" s="25" t="s">
        <v>113</v>
      </c>
      <c r="L462" s="25" t="s">
        <v>113</v>
      </c>
      <c r="M462" s="26" t="s">
        <v>42</v>
      </c>
      <c r="N462" s="23" t="s">
        <v>2334</v>
      </c>
      <c r="O462" s="23" t="s">
        <v>2335</v>
      </c>
      <c r="P462" s="18"/>
      <c r="Q462" s="22"/>
      <c r="R462" s="18"/>
      <c r="S462" s="18"/>
      <c r="T462" s="18"/>
      <c r="U462" s="18"/>
      <c r="V462" s="18"/>
      <c r="W462" s="18"/>
      <c r="X462" s="19"/>
      <c r="Y462" s="20" t="s">
        <v>1410</v>
      </c>
      <c r="Z462" s="21" t="str">
        <f t="shared" si="1"/>
        <v>{"id":"M3-MyM-15a-I-1-BR","stimulus":"&lt;p&gt;Selecione a hora que o relógio mostra.&lt;/p&gt;&lt;div style=\"display:flex; justify-content:center;\"&gt;&lt;img src=\"https://blueberry-assets.oneclick.es/M3_MyM_15a_1.svg\"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v>
      </c>
      <c r="AA462" s="71" t="s">
        <v>2336</v>
      </c>
      <c r="AB462" s="22" t="str">
        <f t="shared" si="2"/>
        <v>M3-MyM-15a-I-1</v>
      </c>
      <c r="AC462" s="22" t="str">
        <f t="shared" si="3"/>
        <v>M3-MyM-15a-I-1-BR</v>
      </c>
      <c r="AD462" s="20" t="s">
        <v>47</v>
      </c>
      <c r="AE462" s="9"/>
      <c r="AF462" s="9" t="s">
        <v>48</v>
      </c>
      <c r="AG462" s="9" t="s">
        <v>49</v>
      </c>
    </row>
    <row r="463" ht="112.5" customHeight="1">
      <c r="A463" s="9" t="s">
        <v>2331</v>
      </c>
      <c r="B463" s="69" t="s">
        <v>2332</v>
      </c>
      <c r="C463" s="9" t="s">
        <v>35</v>
      </c>
      <c r="D463" s="10" t="s">
        <v>36</v>
      </c>
      <c r="E463" s="11"/>
      <c r="F463" s="34" t="s">
        <v>2337</v>
      </c>
      <c r="G463" s="34"/>
      <c r="H463" s="66"/>
      <c r="I463" s="24" t="s">
        <v>481</v>
      </c>
      <c r="J463" s="24" t="s">
        <v>278</v>
      </c>
      <c r="K463" s="25" t="s">
        <v>113</v>
      </c>
      <c r="L463" s="25" t="s">
        <v>113</v>
      </c>
      <c r="M463" s="26" t="s">
        <v>42</v>
      </c>
      <c r="N463" s="23" t="s">
        <v>2334</v>
      </c>
      <c r="O463" s="23" t="s">
        <v>2335</v>
      </c>
      <c r="P463" s="18"/>
      <c r="Q463" s="22"/>
      <c r="R463" s="18"/>
      <c r="S463" s="18"/>
      <c r="T463" s="18"/>
      <c r="U463" s="18"/>
      <c r="V463" s="18"/>
      <c r="W463" s="18"/>
      <c r="X463" s="19"/>
      <c r="Y463" s="20" t="s">
        <v>1410</v>
      </c>
      <c r="Z463" s="21" t="str">
        <f t="shared" si="1"/>
        <v>{"id":"M3-MyM-15a-I-2-BR","stimulus":"&lt;p&gt;Selecione a hora que o relógio mostra.&lt;/p&gt;&lt;div style=\"display:flex; justify-content:center;\"&gt;&lt;img src=\"https://blueberry-assets.oneclick.es/M3_MyM_15a_2.svg\"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v>
      </c>
      <c r="AA463" s="71" t="s">
        <v>2338</v>
      </c>
      <c r="AB463" s="22" t="str">
        <f t="shared" si="2"/>
        <v>M3-MyM-15a-I-2</v>
      </c>
      <c r="AC463" s="22" t="str">
        <f t="shared" si="3"/>
        <v>M3-MyM-15a-I-2-BR</v>
      </c>
      <c r="AD463" s="20" t="s">
        <v>47</v>
      </c>
      <c r="AE463" s="9"/>
      <c r="AF463" s="9" t="s">
        <v>48</v>
      </c>
      <c r="AG463" s="9" t="s">
        <v>49</v>
      </c>
    </row>
    <row r="464" ht="112.5" customHeight="1">
      <c r="A464" s="9" t="s">
        <v>2331</v>
      </c>
      <c r="B464" s="69" t="s">
        <v>2332</v>
      </c>
      <c r="C464" s="9" t="s">
        <v>35</v>
      </c>
      <c r="D464" s="10" t="s">
        <v>36</v>
      </c>
      <c r="E464" s="11"/>
      <c r="F464" s="34" t="s">
        <v>2339</v>
      </c>
      <c r="G464" s="34"/>
      <c r="H464" s="66"/>
      <c r="I464" s="24" t="s">
        <v>481</v>
      </c>
      <c r="J464" s="24" t="s">
        <v>278</v>
      </c>
      <c r="K464" s="25" t="s">
        <v>113</v>
      </c>
      <c r="L464" s="25" t="s">
        <v>113</v>
      </c>
      <c r="M464" s="26" t="s">
        <v>42</v>
      </c>
      <c r="N464" s="23" t="s">
        <v>2334</v>
      </c>
      <c r="O464" s="23" t="s">
        <v>2335</v>
      </c>
      <c r="P464" s="18"/>
      <c r="Q464" s="22"/>
      <c r="R464" s="18"/>
      <c r="S464" s="18"/>
      <c r="T464" s="18"/>
      <c r="U464" s="18"/>
      <c r="V464" s="18"/>
      <c r="W464" s="18"/>
      <c r="X464" s="19"/>
      <c r="Y464" s="20" t="s">
        <v>1410</v>
      </c>
      <c r="Z464" s="21" t="str">
        <f t="shared" si="1"/>
        <v>{"id":"M3-MyM-15a-I-3-BR","stimulus":"&lt;p&gt;Selecione a hora que o relógio mostra.&lt;/p&gt;&lt;div style=\"display:flex; justify-content:center;\"&gt;&lt;img src=\"https://blueberry-assets.oneclick.es/M3_MyM_15a_3.svg\"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v>
      </c>
      <c r="AA464" s="71" t="s">
        <v>2340</v>
      </c>
      <c r="AB464" s="22" t="str">
        <f t="shared" si="2"/>
        <v>M3-MyM-15a-I-3</v>
      </c>
      <c r="AC464" s="22" t="str">
        <f t="shared" si="3"/>
        <v>M3-MyM-15a-I-3-BR</v>
      </c>
      <c r="AD464" s="20" t="s">
        <v>47</v>
      </c>
      <c r="AE464" s="9"/>
      <c r="AF464" s="9" t="s">
        <v>48</v>
      </c>
      <c r="AG464" s="9" t="s">
        <v>49</v>
      </c>
    </row>
    <row r="465" ht="112.5" customHeight="1">
      <c r="A465" s="9" t="s">
        <v>2331</v>
      </c>
      <c r="B465" s="69" t="s">
        <v>2332</v>
      </c>
      <c r="C465" s="9" t="s">
        <v>35</v>
      </c>
      <c r="D465" s="10" t="s">
        <v>36</v>
      </c>
      <c r="E465" s="11"/>
      <c r="F465" s="34" t="s">
        <v>2341</v>
      </c>
      <c r="G465" s="34"/>
      <c r="H465" s="66"/>
      <c r="I465" s="24" t="s">
        <v>481</v>
      </c>
      <c r="J465" s="24" t="s">
        <v>278</v>
      </c>
      <c r="K465" s="25" t="s">
        <v>113</v>
      </c>
      <c r="L465" s="25" t="s">
        <v>113</v>
      </c>
      <c r="M465" s="26" t="s">
        <v>42</v>
      </c>
      <c r="N465" s="23" t="s">
        <v>2334</v>
      </c>
      <c r="O465" s="23" t="s">
        <v>2335</v>
      </c>
      <c r="P465" s="18"/>
      <c r="Q465" s="22"/>
      <c r="R465" s="18"/>
      <c r="S465" s="18"/>
      <c r="T465" s="18"/>
      <c r="U465" s="18"/>
      <c r="V465" s="18"/>
      <c r="W465" s="18"/>
      <c r="X465" s="19"/>
      <c r="Y465" s="20" t="s">
        <v>1410</v>
      </c>
      <c r="Z465" s="21" t="str">
        <f t="shared" si="1"/>
        <v>{"id":"M3-MyM-15a-I-4-BR","stimulus":"&lt;p&gt;Selecione a hora que o relógio mostra.&lt;/p&gt;&lt;div style=\"display:flex; justify-content:center;\"&gt;&lt;img src=\"https://blueberry-assets.oneclick.es/M3_MyM_15a_4.svg\"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v>
      </c>
      <c r="AA465" s="71" t="s">
        <v>2342</v>
      </c>
      <c r="AB465" s="22" t="str">
        <f t="shared" si="2"/>
        <v>M3-MyM-15a-I-4</v>
      </c>
      <c r="AC465" s="22" t="str">
        <f t="shared" si="3"/>
        <v>M3-MyM-15a-I-4-BR</v>
      </c>
      <c r="AD465" s="20" t="s">
        <v>47</v>
      </c>
      <c r="AE465" s="9"/>
      <c r="AF465" s="9" t="s">
        <v>48</v>
      </c>
      <c r="AG465" s="9" t="s">
        <v>49</v>
      </c>
    </row>
    <row r="466" ht="112.5" customHeight="1">
      <c r="A466" s="9" t="s">
        <v>2331</v>
      </c>
      <c r="B466" s="69" t="s">
        <v>2332</v>
      </c>
      <c r="C466" s="9" t="s">
        <v>35</v>
      </c>
      <c r="D466" s="10" t="s">
        <v>36</v>
      </c>
      <c r="E466" s="11"/>
      <c r="F466" s="34" t="s">
        <v>2343</v>
      </c>
      <c r="G466" s="34"/>
      <c r="H466" s="66"/>
      <c r="I466" s="24" t="s">
        <v>481</v>
      </c>
      <c r="J466" s="24" t="s">
        <v>278</v>
      </c>
      <c r="K466" s="25" t="s">
        <v>113</v>
      </c>
      <c r="L466" s="25" t="s">
        <v>113</v>
      </c>
      <c r="M466" s="26" t="s">
        <v>42</v>
      </c>
      <c r="N466" s="25" t="s">
        <v>2344</v>
      </c>
      <c r="O466" s="25" t="s">
        <v>2344</v>
      </c>
      <c r="P466" s="18"/>
      <c r="Q466" s="22"/>
      <c r="R466" s="18"/>
      <c r="S466" s="18"/>
      <c r="T466" s="18"/>
      <c r="U466" s="18"/>
      <c r="V466" s="18"/>
      <c r="W466" s="18"/>
      <c r="X466" s="19"/>
      <c r="Y466" s="20" t="s">
        <v>1410</v>
      </c>
      <c r="Z466" s="21" t="str">
        <f t="shared" si="1"/>
        <v>{"id":"M3-MyM-15a-I-5-BR","stimulus":"&lt;p&gt;Selecione a hora que o relógio mostra.&lt;/p&gt;&lt;div style=\"display:flex; justify-content:center;\"&gt;&lt;img src=\"https://blueberry-assets.oneclick.es/M3_MyM_15a_5.svg\"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v>
      </c>
      <c r="AA466" s="71" t="s">
        <v>2345</v>
      </c>
      <c r="AB466" s="22" t="str">
        <f t="shared" si="2"/>
        <v>M3-MyM-15a-I-5</v>
      </c>
      <c r="AC466" s="22" t="str">
        <f t="shared" si="3"/>
        <v>M3-MyM-15a-I-5-BR</v>
      </c>
      <c r="AD466" s="20" t="s">
        <v>47</v>
      </c>
      <c r="AE466" s="9"/>
      <c r="AF466" s="9" t="s">
        <v>48</v>
      </c>
      <c r="AG466" s="9" t="s">
        <v>49</v>
      </c>
    </row>
    <row r="467" ht="112.5" customHeight="1">
      <c r="A467" s="9" t="s">
        <v>2331</v>
      </c>
      <c r="B467" s="69" t="s">
        <v>2332</v>
      </c>
      <c r="C467" s="9" t="s">
        <v>35</v>
      </c>
      <c r="D467" s="10" t="s">
        <v>36</v>
      </c>
      <c r="E467" s="11"/>
      <c r="F467" s="34" t="s">
        <v>2346</v>
      </c>
      <c r="G467" s="34"/>
      <c r="H467" s="66"/>
      <c r="I467" s="24" t="s">
        <v>481</v>
      </c>
      <c r="J467" s="24" t="s">
        <v>278</v>
      </c>
      <c r="K467" s="25" t="s">
        <v>113</v>
      </c>
      <c r="L467" s="25" t="s">
        <v>113</v>
      </c>
      <c r="M467" s="26" t="s">
        <v>42</v>
      </c>
      <c r="N467" s="25" t="s">
        <v>2344</v>
      </c>
      <c r="O467" s="25" t="s">
        <v>2344</v>
      </c>
      <c r="P467" s="18"/>
      <c r="Q467" s="22"/>
      <c r="R467" s="18"/>
      <c r="S467" s="18"/>
      <c r="T467" s="18"/>
      <c r="U467" s="18"/>
      <c r="V467" s="18"/>
      <c r="W467" s="18"/>
      <c r="X467" s="19"/>
      <c r="Y467" s="20" t="s">
        <v>1410</v>
      </c>
      <c r="Z467" s="21" t="str">
        <f t="shared" si="1"/>
        <v>{"id":"M3-MyM-15a-I-6-BR","stimulus":"&lt;p&gt;Selecione a hora que o relógio mostra.&lt;/p&gt;&lt;div style=\"display:flex; justify-content:center;\"&gt;&lt;img src=\"https://blueberry-assets.oneclick.es/M3_MyM_15a_6.svg\"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v>
      </c>
      <c r="AA467" s="71" t="s">
        <v>2347</v>
      </c>
      <c r="AB467" s="22" t="str">
        <f t="shared" si="2"/>
        <v>M3-MyM-15a-I-6</v>
      </c>
      <c r="AC467" s="22" t="str">
        <f t="shared" si="3"/>
        <v>M3-MyM-15a-I-6-BR</v>
      </c>
      <c r="AD467" s="20" t="s">
        <v>47</v>
      </c>
      <c r="AE467" s="9"/>
      <c r="AF467" s="9" t="s">
        <v>48</v>
      </c>
      <c r="AG467" s="9" t="s">
        <v>49</v>
      </c>
    </row>
    <row r="468" ht="112.5" customHeight="1">
      <c r="A468" s="9" t="s">
        <v>2331</v>
      </c>
      <c r="B468" s="69" t="s">
        <v>2332</v>
      </c>
      <c r="C468" s="9" t="s">
        <v>35</v>
      </c>
      <c r="D468" s="10" t="s">
        <v>36</v>
      </c>
      <c r="E468" s="11"/>
      <c r="F468" s="34" t="s">
        <v>2348</v>
      </c>
      <c r="G468" s="34"/>
      <c r="H468" s="66"/>
      <c r="I468" s="24" t="s">
        <v>481</v>
      </c>
      <c r="J468" s="24" t="s">
        <v>278</v>
      </c>
      <c r="K468" s="25" t="s">
        <v>113</v>
      </c>
      <c r="L468" s="25" t="s">
        <v>113</v>
      </c>
      <c r="M468" s="26" t="s">
        <v>42</v>
      </c>
      <c r="N468" s="25" t="s">
        <v>2344</v>
      </c>
      <c r="O468" s="25" t="s">
        <v>2344</v>
      </c>
      <c r="P468" s="18"/>
      <c r="Q468" s="22"/>
      <c r="R468" s="18"/>
      <c r="S468" s="18"/>
      <c r="T468" s="18"/>
      <c r="U468" s="18"/>
      <c r="V468" s="18"/>
      <c r="W468" s="18"/>
      <c r="X468" s="19"/>
      <c r="Y468" s="20" t="s">
        <v>1410</v>
      </c>
      <c r="Z468" s="21" t="str">
        <f t="shared" si="1"/>
        <v>{"id":"M3-MyM-15a-I-7-BR","stimulus":"&lt;p&gt;Selecione a hora que o relógio mostra.&lt;/p&gt;&lt;div style=\"display:flex; justify-content:center;\"&gt;&lt;img src=\"https://blueberry-assets.oneclick.es/M3_MyM_15a_7.svg\"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v>
      </c>
      <c r="AA468" s="71" t="s">
        <v>2349</v>
      </c>
      <c r="AB468" s="22" t="str">
        <f t="shared" si="2"/>
        <v>M3-MyM-15a-I-7</v>
      </c>
      <c r="AC468" s="22" t="str">
        <f t="shared" si="3"/>
        <v>M3-MyM-15a-I-7-BR</v>
      </c>
      <c r="AD468" s="20" t="s">
        <v>47</v>
      </c>
      <c r="AE468" s="9"/>
      <c r="AF468" s="9" t="s">
        <v>48</v>
      </c>
      <c r="AG468" s="9" t="s">
        <v>49</v>
      </c>
    </row>
    <row r="469" ht="112.5" customHeight="1">
      <c r="A469" s="9" t="s">
        <v>2331</v>
      </c>
      <c r="B469" s="69" t="s">
        <v>2332</v>
      </c>
      <c r="C469" s="9" t="s">
        <v>35</v>
      </c>
      <c r="D469" s="10" t="s">
        <v>36</v>
      </c>
      <c r="E469" s="11"/>
      <c r="F469" s="34" t="s">
        <v>2350</v>
      </c>
      <c r="G469" s="34"/>
      <c r="H469" s="66"/>
      <c r="I469" s="24" t="s">
        <v>481</v>
      </c>
      <c r="J469" s="24" t="s">
        <v>278</v>
      </c>
      <c r="K469" s="25" t="s">
        <v>113</v>
      </c>
      <c r="L469" s="25" t="s">
        <v>113</v>
      </c>
      <c r="M469" s="26" t="s">
        <v>42</v>
      </c>
      <c r="N469" s="25" t="s">
        <v>2344</v>
      </c>
      <c r="O469" s="25" t="s">
        <v>2344</v>
      </c>
      <c r="P469" s="18"/>
      <c r="Q469" s="22"/>
      <c r="R469" s="18"/>
      <c r="S469" s="18"/>
      <c r="T469" s="18"/>
      <c r="U469" s="18"/>
      <c r="V469" s="18"/>
      <c r="W469" s="18"/>
      <c r="X469" s="19"/>
      <c r="Y469" s="20" t="s">
        <v>1410</v>
      </c>
      <c r="Z469" s="21" t="str">
        <f t="shared" si="1"/>
        <v>{"id":"M3-MyM-15a-I-8-BR","stimulus":"&lt;p&gt;Selecione a hora que o relógio mostra.&lt;/p&gt;&lt;div style=\"display:flex; justify-content:center;\"&gt;&lt;img src=\"https://blueberry-assets.oneclick.es/M3_MyM_15a_8.svg\"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v>
      </c>
      <c r="AA469" s="71" t="s">
        <v>2351</v>
      </c>
      <c r="AB469" s="22" t="str">
        <f t="shared" si="2"/>
        <v>M3-MyM-15a-I-8</v>
      </c>
      <c r="AC469" s="22" t="str">
        <f t="shared" si="3"/>
        <v>M3-MyM-15a-I-8-BR</v>
      </c>
      <c r="AD469" s="20" t="s">
        <v>47</v>
      </c>
      <c r="AE469" s="9"/>
      <c r="AF469" s="9" t="s">
        <v>48</v>
      </c>
      <c r="AG469" s="9" t="s">
        <v>49</v>
      </c>
    </row>
    <row r="470" ht="112.5" customHeight="1">
      <c r="A470" s="9" t="s">
        <v>2331</v>
      </c>
      <c r="B470" s="69" t="s">
        <v>2332</v>
      </c>
      <c r="C470" s="9" t="s">
        <v>50</v>
      </c>
      <c r="D470" s="10" t="s">
        <v>36</v>
      </c>
      <c r="E470" s="11"/>
      <c r="F470" s="23" t="s">
        <v>2352</v>
      </c>
      <c r="G470" s="23"/>
      <c r="H470" s="66"/>
      <c r="I470" s="24" t="s">
        <v>481</v>
      </c>
      <c r="J470" s="24" t="s">
        <v>52</v>
      </c>
      <c r="K470" s="25"/>
      <c r="L470" s="25" t="s">
        <v>2353</v>
      </c>
      <c r="M470" s="26" t="s">
        <v>42</v>
      </c>
      <c r="N470" s="23" t="s">
        <v>2334</v>
      </c>
      <c r="O470" s="23" t="s">
        <v>2335</v>
      </c>
      <c r="P470" s="18"/>
      <c r="Q470" s="22"/>
      <c r="R470" s="18"/>
      <c r="S470" s="18"/>
      <c r="T470" s="18"/>
      <c r="U470" s="18"/>
      <c r="V470" s="18"/>
      <c r="W470" s="18"/>
      <c r="X470" s="22"/>
      <c r="Y470" s="20" t="s">
        <v>1410</v>
      </c>
      <c r="Z470" s="21" t="str">
        <f t="shared" si="1"/>
        <v>{"id":"M3-MyM-15a-E-1-BR","stimulus":"&lt;p&gt;Que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v>
      </c>
      <c r="AA470" s="81" t="s">
        <v>2354</v>
      </c>
      <c r="AB470" s="22" t="str">
        <f t="shared" si="2"/>
        <v>M3-MyM-15a-E-1</v>
      </c>
      <c r="AC470" s="22" t="str">
        <f t="shared" si="3"/>
        <v>M3-MyM-15a-E-1-BR</v>
      </c>
      <c r="AD470" s="20" t="s">
        <v>47</v>
      </c>
      <c r="AE470" s="24"/>
      <c r="AF470" s="9" t="s">
        <v>48</v>
      </c>
      <c r="AG470" s="9" t="s">
        <v>49</v>
      </c>
    </row>
    <row r="471" ht="112.5" customHeight="1">
      <c r="A471" s="9" t="s">
        <v>2331</v>
      </c>
      <c r="B471" s="69" t="s">
        <v>2332</v>
      </c>
      <c r="C471" s="9" t="s">
        <v>50</v>
      </c>
      <c r="D471" s="10" t="s">
        <v>36</v>
      </c>
      <c r="E471" s="11"/>
      <c r="F471" s="23" t="s">
        <v>2355</v>
      </c>
      <c r="G471" s="23"/>
      <c r="H471" s="66"/>
      <c r="I471" s="24" t="s">
        <v>481</v>
      </c>
      <c r="J471" s="24" t="s">
        <v>52</v>
      </c>
      <c r="K471" s="25"/>
      <c r="L471" s="25" t="s">
        <v>2356</v>
      </c>
      <c r="M471" s="26" t="s">
        <v>42</v>
      </c>
      <c r="N471" s="23" t="s">
        <v>2334</v>
      </c>
      <c r="O471" s="23" t="s">
        <v>2335</v>
      </c>
      <c r="P471" s="18"/>
      <c r="Q471" s="22"/>
      <c r="R471" s="18"/>
      <c r="S471" s="18"/>
      <c r="T471" s="18"/>
      <c r="U471" s="18"/>
      <c r="V471" s="18"/>
      <c r="W471" s="18"/>
      <c r="X471" s="22"/>
      <c r="Y471" s="20" t="s">
        <v>1410</v>
      </c>
      <c r="Z471" s="21" t="str">
        <f t="shared" si="1"/>
        <v>{"id":"M3-MyM-15a-E-2-BR","stimulus":"&lt;p&gt;Que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v>
      </c>
      <c r="AA471" s="81" t="s">
        <v>2357</v>
      </c>
      <c r="AB471" s="22" t="str">
        <f t="shared" si="2"/>
        <v>M3-MyM-15a-E-2</v>
      </c>
      <c r="AC471" s="22" t="str">
        <f t="shared" si="3"/>
        <v>M3-MyM-15a-E-2-BR</v>
      </c>
      <c r="AD471" s="20" t="s">
        <v>47</v>
      </c>
      <c r="AE471" s="24"/>
      <c r="AF471" s="9" t="s">
        <v>48</v>
      </c>
      <c r="AG471" s="9" t="s">
        <v>49</v>
      </c>
    </row>
    <row r="472" ht="112.5" customHeight="1">
      <c r="A472" s="9" t="s">
        <v>2331</v>
      </c>
      <c r="B472" s="69" t="s">
        <v>2332</v>
      </c>
      <c r="C472" s="9" t="s">
        <v>50</v>
      </c>
      <c r="D472" s="10" t="s">
        <v>36</v>
      </c>
      <c r="E472" s="11"/>
      <c r="F472" s="23" t="s">
        <v>2358</v>
      </c>
      <c r="G472" s="23"/>
      <c r="H472" s="66"/>
      <c r="I472" s="24" t="s">
        <v>481</v>
      </c>
      <c r="J472" s="24" t="s">
        <v>52</v>
      </c>
      <c r="K472" s="25"/>
      <c r="L472" s="25" t="s">
        <v>2359</v>
      </c>
      <c r="M472" s="26" t="s">
        <v>42</v>
      </c>
      <c r="N472" s="23" t="s">
        <v>2334</v>
      </c>
      <c r="O472" s="23" t="s">
        <v>2335</v>
      </c>
      <c r="P472" s="18"/>
      <c r="Q472" s="22"/>
      <c r="R472" s="18"/>
      <c r="S472" s="18"/>
      <c r="T472" s="18"/>
      <c r="U472" s="18"/>
      <c r="V472" s="18"/>
      <c r="W472" s="18"/>
      <c r="X472" s="22"/>
      <c r="Y472" s="20" t="s">
        <v>1410</v>
      </c>
      <c r="Z472" s="21" t="str">
        <f t="shared" si="1"/>
        <v>{"id":"M3-MyM-15a-E-3-BR","stimulus":"&lt;p&gt;Que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v>
      </c>
      <c r="AA472" s="81" t="s">
        <v>2360</v>
      </c>
      <c r="AB472" s="22" t="str">
        <f t="shared" si="2"/>
        <v>M3-MyM-15a-E-3</v>
      </c>
      <c r="AC472" s="22" t="str">
        <f t="shared" si="3"/>
        <v>M3-MyM-15a-E-3-BR</v>
      </c>
      <c r="AD472" s="20" t="s">
        <v>47</v>
      </c>
      <c r="AE472" s="24"/>
      <c r="AF472" s="9" t="s">
        <v>48</v>
      </c>
      <c r="AG472" s="9" t="s">
        <v>49</v>
      </c>
    </row>
    <row r="473" ht="112.5" customHeight="1">
      <c r="A473" s="9" t="s">
        <v>2331</v>
      </c>
      <c r="B473" s="69" t="s">
        <v>2332</v>
      </c>
      <c r="C473" s="9" t="s">
        <v>50</v>
      </c>
      <c r="D473" s="10" t="s">
        <v>36</v>
      </c>
      <c r="E473" s="11"/>
      <c r="F473" s="23" t="s">
        <v>2361</v>
      </c>
      <c r="G473" s="23"/>
      <c r="H473" s="66"/>
      <c r="I473" s="24" t="s">
        <v>481</v>
      </c>
      <c r="J473" s="24" t="s">
        <v>52</v>
      </c>
      <c r="K473" s="25"/>
      <c r="L473" s="25" t="s">
        <v>2362</v>
      </c>
      <c r="M473" s="26" t="s">
        <v>42</v>
      </c>
      <c r="N473" s="23" t="s">
        <v>2334</v>
      </c>
      <c r="O473" s="23" t="s">
        <v>2335</v>
      </c>
      <c r="P473" s="18"/>
      <c r="Q473" s="22"/>
      <c r="R473" s="18"/>
      <c r="S473" s="18"/>
      <c r="T473" s="18"/>
      <c r="U473" s="18"/>
      <c r="V473" s="18"/>
      <c r="W473" s="18"/>
      <c r="X473" s="22"/>
      <c r="Y473" s="20" t="s">
        <v>1410</v>
      </c>
      <c r="Z473" s="21" t="str">
        <f t="shared" si="1"/>
        <v>{"id":"M3-MyM-15a-E-4-BR","stimulus":"&lt;p&gt;Que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v>
      </c>
      <c r="AA473" s="81" t="s">
        <v>2363</v>
      </c>
      <c r="AB473" s="22" t="str">
        <f t="shared" si="2"/>
        <v>M3-MyM-15a-E-4</v>
      </c>
      <c r="AC473" s="22" t="str">
        <f t="shared" si="3"/>
        <v>M3-MyM-15a-E-4-BR</v>
      </c>
      <c r="AD473" s="20" t="s">
        <v>47</v>
      </c>
      <c r="AE473" s="24"/>
      <c r="AF473" s="9" t="s">
        <v>48</v>
      </c>
      <c r="AG473" s="9" t="s">
        <v>49</v>
      </c>
    </row>
    <row r="474" ht="112.5" customHeight="1">
      <c r="A474" s="9" t="s">
        <v>2331</v>
      </c>
      <c r="B474" s="69" t="s">
        <v>2332</v>
      </c>
      <c r="C474" s="9" t="s">
        <v>50</v>
      </c>
      <c r="D474" s="10" t="s">
        <v>36</v>
      </c>
      <c r="E474" s="11"/>
      <c r="F474" s="23" t="s">
        <v>2364</v>
      </c>
      <c r="G474" s="23"/>
      <c r="H474" s="66"/>
      <c r="I474" s="24" t="s">
        <v>481</v>
      </c>
      <c r="J474" s="24" t="s">
        <v>52</v>
      </c>
      <c r="K474" s="25"/>
      <c r="L474" s="25" t="s">
        <v>2365</v>
      </c>
      <c r="M474" s="26" t="s">
        <v>42</v>
      </c>
      <c r="N474" s="25" t="s">
        <v>2344</v>
      </c>
      <c r="O474" s="25" t="s">
        <v>2344</v>
      </c>
      <c r="P474" s="18"/>
      <c r="Q474" s="22"/>
      <c r="R474" s="18"/>
      <c r="S474" s="18"/>
      <c r="T474" s="18"/>
      <c r="U474" s="18"/>
      <c r="V474" s="18"/>
      <c r="W474" s="18"/>
      <c r="X474" s="22"/>
      <c r="Y474" s="20" t="s">
        <v>1410</v>
      </c>
      <c r="Z474" s="21" t="str">
        <f t="shared" si="1"/>
        <v>{"id":"M3-MyM-15a-E-5-BR","stimulus":"&lt;p&gt;Que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v>
      </c>
      <c r="AA474" s="81" t="s">
        <v>2366</v>
      </c>
      <c r="AB474" s="22" t="str">
        <f t="shared" si="2"/>
        <v>M3-MyM-15a-E-5</v>
      </c>
      <c r="AC474" s="22" t="str">
        <f t="shared" si="3"/>
        <v>M3-MyM-15a-E-5-BR</v>
      </c>
      <c r="AD474" s="20" t="s">
        <v>47</v>
      </c>
      <c r="AE474" s="24"/>
      <c r="AF474" s="9" t="s">
        <v>48</v>
      </c>
      <c r="AG474" s="9" t="s">
        <v>49</v>
      </c>
    </row>
    <row r="475" ht="112.5" customHeight="1">
      <c r="A475" s="9" t="s">
        <v>2331</v>
      </c>
      <c r="B475" s="69" t="s">
        <v>2332</v>
      </c>
      <c r="C475" s="9" t="s">
        <v>50</v>
      </c>
      <c r="D475" s="10" t="s">
        <v>36</v>
      </c>
      <c r="E475" s="11"/>
      <c r="F475" s="23" t="s">
        <v>2367</v>
      </c>
      <c r="G475" s="23"/>
      <c r="H475" s="66"/>
      <c r="I475" s="24" t="s">
        <v>481</v>
      </c>
      <c r="J475" s="24" t="s">
        <v>52</v>
      </c>
      <c r="K475" s="25"/>
      <c r="L475" s="25" t="s">
        <v>2368</v>
      </c>
      <c r="M475" s="26" t="s">
        <v>42</v>
      </c>
      <c r="N475" s="25" t="s">
        <v>2344</v>
      </c>
      <c r="O475" s="25" t="s">
        <v>2344</v>
      </c>
      <c r="P475" s="18"/>
      <c r="Q475" s="22"/>
      <c r="R475" s="18"/>
      <c r="S475" s="18"/>
      <c r="T475" s="18"/>
      <c r="U475" s="18"/>
      <c r="V475" s="18"/>
      <c r="W475" s="18"/>
      <c r="X475" s="22"/>
      <c r="Y475" s="20" t="s">
        <v>1410</v>
      </c>
      <c r="Z475" s="21" t="str">
        <f t="shared" si="1"/>
        <v>{"id":"M3-MyM-15a-E-6-BR","stimulus":"&lt;p&gt;Que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v>
      </c>
      <c r="AA475" s="81" t="s">
        <v>2369</v>
      </c>
      <c r="AB475" s="22" t="str">
        <f t="shared" si="2"/>
        <v>M3-MyM-15a-E-6</v>
      </c>
      <c r="AC475" s="22" t="str">
        <f t="shared" si="3"/>
        <v>M3-MyM-15a-E-6-BR</v>
      </c>
      <c r="AD475" s="20" t="s">
        <v>47</v>
      </c>
      <c r="AE475" s="24"/>
      <c r="AF475" s="9" t="s">
        <v>48</v>
      </c>
      <c r="AG475" s="9" t="s">
        <v>49</v>
      </c>
    </row>
    <row r="476" ht="112.5" customHeight="1">
      <c r="A476" s="9" t="s">
        <v>2331</v>
      </c>
      <c r="B476" s="69" t="s">
        <v>2332</v>
      </c>
      <c r="C476" s="9" t="s">
        <v>50</v>
      </c>
      <c r="D476" s="10" t="s">
        <v>36</v>
      </c>
      <c r="E476" s="11"/>
      <c r="F476" s="23" t="s">
        <v>2370</v>
      </c>
      <c r="G476" s="23"/>
      <c r="H476" s="66"/>
      <c r="I476" s="24" t="s">
        <v>481</v>
      </c>
      <c r="J476" s="24" t="s">
        <v>52</v>
      </c>
      <c r="K476" s="25"/>
      <c r="L476" s="25" t="s">
        <v>2371</v>
      </c>
      <c r="M476" s="26" t="s">
        <v>42</v>
      </c>
      <c r="N476" s="25" t="s">
        <v>2344</v>
      </c>
      <c r="O476" s="25" t="s">
        <v>2344</v>
      </c>
      <c r="P476" s="18"/>
      <c r="Q476" s="22"/>
      <c r="R476" s="18"/>
      <c r="S476" s="18"/>
      <c r="T476" s="18"/>
      <c r="U476" s="18"/>
      <c r="V476" s="18"/>
      <c r="W476" s="18"/>
      <c r="X476" s="22"/>
      <c r="Y476" s="20" t="s">
        <v>1410</v>
      </c>
      <c r="Z476" s="21" t="str">
        <f t="shared" si="1"/>
        <v>{"id":"M3-MyM-15a-E-7-BR","stimulus":"&lt;p&gt;Que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v>
      </c>
      <c r="AA476" s="81" t="s">
        <v>2372</v>
      </c>
      <c r="AB476" s="22" t="str">
        <f t="shared" si="2"/>
        <v>M3-MyM-15a-E-7</v>
      </c>
      <c r="AC476" s="22" t="str">
        <f t="shared" si="3"/>
        <v>M3-MyM-15a-E-7-BR</v>
      </c>
      <c r="AD476" s="20" t="s">
        <v>47</v>
      </c>
      <c r="AE476" s="24"/>
      <c r="AF476" s="9" t="s">
        <v>48</v>
      </c>
      <c r="AG476" s="9" t="s">
        <v>49</v>
      </c>
    </row>
    <row r="477" ht="112.5" customHeight="1">
      <c r="A477" s="9" t="s">
        <v>2331</v>
      </c>
      <c r="B477" s="69" t="s">
        <v>2332</v>
      </c>
      <c r="C477" s="9" t="s">
        <v>50</v>
      </c>
      <c r="D477" s="10" t="s">
        <v>36</v>
      </c>
      <c r="E477" s="11"/>
      <c r="F477" s="23" t="s">
        <v>2373</v>
      </c>
      <c r="G477" s="23"/>
      <c r="H477" s="66"/>
      <c r="I477" s="24" t="s">
        <v>481</v>
      </c>
      <c r="J477" s="24" t="s">
        <v>52</v>
      </c>
      <c r="K477" s="25"/>
      <c r="L477" s="25" t="s">
        <v>2374</v>
      </c>
      <c r="M477" s="26" t="s">
        <v>42</v>
      </c>
      <c r="N477" s="25" t="s">
        <v>2344</v>
      </c>
      <c r="O477" s="25" t="s">
        <v>2344</v>
      </c>
      <c r="P477" s="18"/>
      <c r="Q477" s="22"/>
      <c r="R477" s="18"/>
      <c r="S477" s="18"/>
      <c r="T477" s="18"/>
      <c r="U477" s="18"/>
      <c r="V477" s="18"/>
      <c r="W477" s="18"/>
      <c r="X477" s="22"/>
      <c r="Y477" s="20" t="s">
        <v>1410</v>
      </c>
      <c r="Z477" s="21" t="str">
        <f t="shared" si="1"/>
        <v>{"id":"M3-MyM-15a-E-8-BR","stimulus":"&lt;p&gt;Que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v>
      </c>
      <c r="AA477" s="81" t="s">
        <v>2375</v>
      </c>
      <c r="AB477" s="22" t="str">
        <f t="shared" si="2"/>
        <v>M3-MyM-15a-E-8</v>
      </c>
      <c r="AC477" s="22" t="str">
        <f t="shared" si="3"/>
        <v>M3-MyM-15a-E-8-BR</v>
      </c>
      <c r="AD477" s="20" t="s">
        <v>47</v>
      </c>
      <c r="AE477" s="24"/>
      <c r="AF477" s="9" t="s">
        <v>48</v>
      </c>
      <c r="AG477" s="9" t="s">
        <v>49</v>
      </c>
    </row>
    <row r="478" ht="112.5" customHeight="1">
      <c r="A478" s="9" t="s">
        <v>2376</v>
      </c>
      <c r="B478" s="69" t="s">
        <v>2377</v>
      </c>
      <c r="C478" s="9" t="s">
        <v>35</v>
      </c>
      <c r="D478" s="10" t="s">
        <v>36</v>
      </c>
      <c r="E478" s="11"/>
      <c r="F478" s="23" t="s">
        <v>2378</v>
      </c>
      <c r="G478" s="23"/>
      <c r="H478" s="66"/>
      <c r="I478" s="25"/>
      <c r="J478" s="24" t="s">
        <v>2379</v>
      </c>
      <c r="K478" s="82" t="s">
        <v>2236</v>
      </c>
      <c r="L478" s="25" t="s">
        <v>2380</v>
      </c>
      <c r="M478" s="26" t="s">
        <v>42</v>
      </c>
      <c r="N478" s="35" t="s">
        <v>2381</v>
      </c>
      <c r="O478" s="35" t="s">
        <v>2382</v>
      </c>
      <c r="P478" s="18"/>
      <c r="Q478" s="22"/>
      <c r="R478" s="18"/>
      <c r="S478" s="18"/>
      <c r="T478" s="18"/>
      <c r="U478" s="18"/>
      <c r="V478" s="18"/>
      <c r="W478" s="18"/>
      <c r="X478" s="22"/>
      <c r="Y478" s="20" t="s">
        <v>1410</v>
      </c>
      <c r="Z478" s="21" t="str">
        <f t="shared" si="1"/>
        <v>{"id":"M3-MyM-15b-I-1-BR","stimulus":"&lt;p&gt;Arraste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AA478" s="21" t="s">
        <v>2383</v>
      </c>
      <c r="AB478" s="22" t="str">
        <f t="shared" si="2"/>
        <v>M3-MyM-15b-I-1</v>
      </c>
      <c r="AC478" s="22" t="str">
        <f t="shared" si="3"/>
        <v>M3-MyM-15b-I-1-BR</v>
      </c>
      <c r="AD478" s="20" t="s">
        <v>47</v>
      </c>
      <c r="AE478" s="24"/>
      <c r="AF478" s="9" t="s">
        <v>48</v>
      </c>
      <c r="AG478" s="9" t="s">
        <v>49</v>
      </c>
    </row>
    <row r="479" ht="112.5" customHeight="1">
      <c r="A479" s="9" t="s">
        <v>2376</v>
      </c>
      <c r="B479" s="69" t="s">
        <v>2377</v>
      </c>
      <c r="C479" s="9" t="s">
        <v>35</v>
      </c>
      <c r="D479" s="10" t="s">
        <v>36</v>
      </c>
      <c r="E479" s="11"/>
      <c r="F479" s="23" t="s">
        <v>2384</v>
      </c>
      <c r="G479" s="23"/>
      <c r="H479" s="66"/>
      <c r="I479" s="25"/>
      <c r="J479" s="24" t="s">
        <v>2379</v>
      </c>
      <c r="K479" s="82" t="s">
        <v>2236</v>
      </c>
      <c r="L479" s="25" t="s">
        <v>2385</v>
      </c>
      <c r="M479" s="26" t="s">
        <v>42</v>
      </c>
      <c r="N479" s="35" t="s">
        <v>2386</v>
      </c>
      <c r="O479" s="35" t="s">
        <v>2387</v>
      </c>
      <c r="P479" s="18"/>
      <c r="Q479" s="22"/>
      <c r="R479" s="18"/>
      <c r="S479" s="18"/>
      <c r="T479" s="18"/>
      <c r="U479" s="18"/>
      <c r="V479" s="18"/>
      <c r="W479" s="18"/>
      <c r="X479" s="22"/>
      <c r="Y479" s="20" t="s">
        <v>1410</v>
      </c>
      <c r="Z479" s="21" t="str">
        <f t="shared" si="1"/>
        <v>{"id":"M3-MyM-15b-I-2-BR","stimulus":"&lt;p&gt;Arraste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AA479" s="21" t="s">
        <v>2388</v>
      </c>
      <c r="AB479" s="22" t="str">
        <f t="shared" si="2"/>
        <v>M3-MyM-15b-I-2</v>
      </c>
      <c r="AC479" s="22" t="str">
        <f t="shared" si="3"/>
        <v>M3-MyM-15b-I-2-BR</v>
      </c>
      <c r="AD479" s="20" t="s">
        <v>47</v>
      </c>
      <c r="AE479" s="24"/>
      <c r="AF479" s="9" t="s">
        <v>48</v>
      </c>
      <c r="AG479" s="9" t="s">
        <v>49</v>
      </c>
    </row>
    <row r="480" ht="112.5" customHeight="1">
      <c r="A480" s="9" t="s">
        <v>2376</v>
      </c>
      <c r="B480" s="69" t="s">
        <v>2377</v>
      </c>
      <c r="C480" s="9" t="s">
        <v>50</v>
      </c>
      <c r="D480" s="10" t="s">
        <v>36</v>
      </c>
      <c r="E480" s="11"/>
      <c r="F480" s="23" t="s">
        <v>2389</v>
      </c>
      <c r="G480" s="23"/>
      <c r="H480" s="66"/>
      <c r="I480" s="25"/>
      <c r="J480" s="24" t="s">
        <v>92</v>
      </c>
      <c r="K480" s="82" t="s">
        <v>2236</v>
      </c>
      <c r="L480" s="25" t="s">
        <v>2390</v>
      </c>
      <c r="M480" s="24" t="s">
        <v>42</v>
      </c>
      <c r="N480" s="23" t="s">
        <v>2381</v>
      </c>
      <c r="O480" s="23" t="s">
        <v>2382</v>
      </c>
      <c r="P480" s="18"/>
      <c r="Q480" s="22"/>
      <c r="R480" s="18"/>
      <c r="S480" s="18"/>
      <c r="T480" s="18"/>
      <c r="U480" s="18"/>
      <c r="V480" s="18"/>
      <c r="W480" s="18"/>
      <c r="X480" s="22"/>
      <c r="Y480" s="20" t="s">
        <v>1410</v>
      </c>
      <c r="Z480" s="21" t="str">
        <f t="shared" si="1"/>
        <v>{"id":"M3-MyM-15b-E-1-BR","stimulus":"&lt;p&gt;Complete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v>
      </c>
      <c r="AA480" s="21" t="s">
        <v>2391</v>
      </c>
      <c r="AB480" s="22" t="str">
        <f t="shared" si="2"/>
        <v>M3-MyM-15b-E-1</v>
      </c>
      <c r="AC480" s="22" t="str">
        <f t="shared" si="3"/>
        <v>M3-MyM-15b-E-1-BR</v>
      </c>
      <c r="AD480" s="20" t="s">
        <v>47</v>
      </c>
      <c r="AE480" s="24"/>
      <c r="AF480" s="9" t="s">
        <v>48</v>
      </c>
      <c r="AG480" s="9" t="s">
        <v>49</v>
      </c>
    </row>
    <row r="481" ht="112.5" customHeight="1">
      <c r="A481" s="9" t="s">
        <v>2376</v>
      </c>
      <c r="B481" s="69" t="s">
        <v>2377</v>
      </c>
      <c r="C481" s="9" t="s">
        <v>50</v>
      </c>
      <c r="D481" s="10" t="s">
        <v>36</v>
      </c>
      <c r="E481" s="11"/>
      <c r="F481" s="23" t="s">
        <v>2392</v>
      </c>
      <c r="G481" s="23"/>
      <c r="H481" s="66"/>
      <c r="I481" s="25"/>
      <c r="J481" s="24" t="s">
        <v>92</v>
      </c>
      <c r="K481" s="82" t="s">
        <v>2236</v>
      </c>
      <c r="L481" s="23" t="s">
        <v>2393</v>
      </c>
      <c r="M481" s="24" t="s">
        <v>42</v>
      </c>
      <c r="N481" s="23" t="s">
        <v>2386</v>
      </c>
      <c r="O481" s="23" t="s">
        <v>2394</v>
      </c>
      <c r="P481" s="18"/>
      <c r="Q481" s="22"/>
      <c r="R481" s="18"/>
      <c r="S481" s="18"/>
      <c r="T481" s="18"/>
      <c r="U481" s="18"/>
      <c r="V481" s="18"/>
      <c r="W481" s="18"/>
      <c r="X481" s="22"/>
      <c r="Y481" s="20" t="s">
        <v>1410</v>
      </c>
      <c r="Z481" s="21" t="str">
        <f t="shared" si="1"/>
        <v>{"id":"M3-MyM-15b-E-2-BR","stimulus":"&lt;p&gt;Complete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v>
      </c>
      <c r="AA481" s="21" t="s">
        <v>2395</v>
      </c>
      <c r="AB481" s="22" t="str">
        <f t="shared" si="2"/>
        <v>M3-MyM-15b-E-2</v>
      </c>
      <c r="AC481" s="22" t="str">
        <f t="shared" si="3"/>
        <v>M3-MyM-15b-E-2-BR</v>
      </c>
      <c r="AD481" s="20" t="s">
        <v>47</v>
      </c>
      <c r="AE481" s="24"/>
      <c r="AF481" s="9" t="s">
        <v>48</v>
      </c>
      <c r="AG481" s="9" t="s">
        <v>49</v>
      </c>
    </row>
    <row r="482" ht="112.5" customHeight="1">
      <c r="A482" s="9" t="s">
        <v>2376</v>
      </c>
      <c r="B482" s="69" t="s">
        <v>2377</v>
      </c>
      <c r="C482" s="9" t="s">
        <v>68</v>
      </c>
      <c r="D482" s="10" t="s">
        <v>36</v>
      </c>
      <c r="E482" s="11"/>
      <c r="F482" s="23" t="s">
        <v>2396</v>
      </c>
      <c r="G482" s="23"/>
      <c r="H482" s="66"/>
      <c r="I482" s="25"/>
      <c r="J482" s="24" t="s">
        <v>92</v>
      </c>
      <c r="K482" s="25" t="s">
        <v>2397</v>
      </c>
      <c r="L482" s="25" t="s">
        <v>2398</v>
      </c>
      <c r="M482" s="26" t="s">
        <v>42</v>
      </c>
      <c r="N482" s="35" t="s">
        <v>2381</v>
      </c>
      <c r="O482" s="35" t="s">
        <v>2399</v>
      </c>
      <c r="P482" s="18"/>
      <c r="Q482" s="22"/>
      <c r="R482" s="8"/>
      <c r="S482" s="8"/>
      <c r="T482" s="8"/>
      <c r="U482" s="8"/>
      <c r="V482" s="8"/>
      <c r="W482" s="18"/>
      <c r="X482" s="22"/>
      <c r="Y482" s="20" t="s">
        <v>1410</v>
      </c>
      <c r="Z482" s="21" t="str">
        <f t="shared" si="1"/>
        <v>{"id":"M3-MyM-15b-A-1-BR","stimulus":"&lt;p&gt;Ângela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AA482" s="21" t="s">
        <v>2400</v>
      </c>
      <c r="AB482" s="22" t="str">
        <f t="shared" si="2"/>
        <v>M3-MyM-15b-A-1</v>
      </c>
      <c r="AC482" s="22" t="str">
        <f t="shared" si="3"/>
        <v>M3-MyM-15b-A-1-BR</v>
      </c>
      <c r="AD482" s="20" t="s">
        <v>47</v>
      </c>
      <c r="AE482" s="24"/>
      <c r="AF482" s="9" t="s">
        <v>48</v>
      </c>
      <c r="AG482" s="9" t="s">
        <v>49</v>
      </c>
    </row>
    <row r="483" ht="112.5" customHeight="1">
      <c r="A483" s="9" t="s">
        <v>2376</v>
      </c>
      <c r="B483" s="69" t="s">
        <v>2377</v>
      </c>
      <c r="C483" s="9" t="s">
        <v>68</v>
      </c>
      <c r="D483" s="10" t="s">
        <v>36</v>
      </c>
      <c r="E483" s="11"/>
      <c r="F483" s="23" t="s">
        <v>2401</v>
      </c>
      <c r="G483" s="23"/>
      <c r="H483" s="66"/>
      <c r="I483" s="25"/>
      <c r="J483" s="24" t="s">
        <v>92</v>
      </c>
      <c r="K483" s="25" t="s">
        <v>2402</v>
      </c>
      <c r="L483" s="25" t="s">
        <v>2403</v>
      </c>
      <c r="M483" s="26" t="s">
        <v>42</v>
      </c>
      <c r="N483" s="35" t="s">
        <v>2386</v>
      </c>
      <c r="O483" s="35" t="s">
        <v>2404</v>
      </c>
      <c r="P483" s="18"/>
      <c r="Q483" s="22"/>
      <c r="R483" s="8"/>
      <c r="S483" s="8"/>
      <c r="T483" s="8"/>
      <c r="U483" s="8"/>
      <c r="V483" s="8"/>
      <c r="W483" s="18"/>
      <c r="X483" s="22"/>
      <c r="Y483" s="20" t="s">
        <v>1410</v>
      </c>
      <c r="Z483" s="21" t="str">
        <f t="shared" si="1"/>
        <v>{"id":"M3-MyM-15b-A-2-BR","stimulus":"&lt;p&gt;Em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AA483" s="21" t="s">
        <v>2405</v>
      </c>
      <c r="AB483" s="22" t="str">
        <f t="shared" si="2"/>
        <v>M3-MyM-15b-A-2</v>
      </c>
      <c r="AC483" s="22" t="str">
        <f t="shared" si="3"/>
        <v>M3-MyM-15b-A-2-BR</v>
      </c>
      <c r="AD483" s="20" t="s">
        <v>47</v>
      </c>
      <c r="AE483" s="24"/>
      <c r="AF483" s="9" t="s">
        <v>48</v>
      </c>
      <c r="AG483" s="9" t="s">
        <v>49</v>
      </c>
    </row>
    <row r="484" ht="112.5" customHeight="1">
      <c r="A484" s="9" t="s">
        <v>2376</v>
      </c>
      <c r="B484" s="69" t="s">
        <v>2377</v>
      </c>
      <c r="C484" s="9" t="s">
        <v>68</v>
      </c>
      <c r="D484" s="10" t="s">
        <v>36</v>
      </c>
      <c r="E484" s="11"/>
      <c r="F484" s="23" t="s">
        <v>2406</v>
      </c>
      <c r="G484" s="23"/>
      <c r="H484" s="66"/>
      <c r="I484" s="25"/>
      <c r="J484" s="24" t="s">
        <v>92</v>
      </c>
      <c r="K484" s="25" t="s">
        <v>2407</v>
      </c>
      <c r="L484" s="25" t="s">
        <v>2408</v>
      </c>
      <c r="M484" s="26" t="s">
        <v>42</v>
      </c>
      <c r="N484" s="35" t="s">
        <v>2409</v>
      </c>
      <c r="O484" s="35" t="s">
        <v>2410</v>
      </c>
      <c r="P484" s="18"/>
      <c r="Q484" s="22"/>
      <c r="R484" s="8"/>
      <c r="S484" s="8"/>
      <c r="T484" s="8"/>
      <c r="U484" s="8"/>
      <c r="V484" s="8"/>
      <c r="W484" s="18"/>
      <c r="X484" s="22"/>
      <c r="Y484" s="20" t="s">
        <v>1410</v>
      </c>
      <c r="Z484" s="21" t="str">
        <f t="shared" si="1"/>
        <v>{"id":"M3-MyM-15b-A-3-BR","stimulus":"&lt;p&gt;Edna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v>
      </c>
      <c r="AA484" s="21" t="s">
        <v>2411</v>
      </c>
      <c r="AB484" s="22" t="str">
        <f t="shared" si="2"/>
        <v>M3-MyM-15b-A-3</v>
      </c>
      <c r="AC484" s="22" t="str">
        <f t="shared" si="3"/>
        <v>M3-MyM-15b-A-3-BR</v>
      </c>
      <c r="AD484" s="20" t="s">
        <v>47</v>
      </c>
      <c r="AE484" s="24"/>
      <c r="AF484" s="9" t="s">
        <v>48</v>
      </c>
      <c r="AG484" s="9" t="s">
        <v>49</v>
      </c>
    </row>
    <row r="485" ht="112.5" customHeight="1">
      <c r="A485" s="9" t="s">
        <v>2412</v>
      </c>
      <c r="B485" s="69" t="s">
        <v>2413</v>
      </c>
      <c r="C485" s="9" t="s">
        <v>35</v>
      </c>
      <c r="D485" s="10" t="s">
        <v>36</v>
      </c>
      <c r="E485" s="11"/>
      <c r="F485" s="13" t="s">
        <v>2414</v>
      </c>
      <c r="G485" s="13"/>
      <c r="H485" s="19"/>
      <c r="I485" s="11" t="s">
        <v>38</v>
      </c>
      <c r="J485" s="20" t="s">
        <v>1499</v>
      </c>
      <c r="K485" s="13" t="s">
        <v>2415</v>
      </c>
      <c r="L485" s="13" t="s">
        <v>2416</v>
      </c>
      <c r="M485" s="11" t="s">
        <v>42</v>
      </c>
      <c r="N485" s="8" t="s">
        <v>2417</v>
      </c>
      <c r="O485" s="8" t="s">
        <v>2418</v>
      </c>
      <c r="P485" s="18"/>
      <c r="Q485" s="22"/>
      <c r="R485" s="18"/>
      <c r="S485" s="18"/>
      <c r="T485" s="18"/>
      <c r="U485" s="18"/>
      <c r="V485" s="18"/>
      <c r="W485" s="18"/>
      <c r="X485" s="19"/>
      <c r="Y485" s="20" t="s">
        <v>1410</v>
      </c>
      <c r="Z485" s="21" t="str">
        <f t="shared" si="1"/>
        <v>{"id":"M3-MyM-15c-I-1-BR","stimulus":"&lt;p&gt;Indique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v>
      </c>
      <c r="AA485" s="21" t="s">
        <v>2419</v>
      </c>
      <c r="AB485" s="22" t="str">
        <f t="shared" si="2"/>
        <v>M3-MyM-15c-I-1</v>
      </c>
      <c r="AC485" s="22" t="str">
        <f t="shared" si="3"/>
        <v>M3-MyM-15c-I-1-BR</v>
      </c>
      <c r="AD485" s="20" t="s">
        <v>47</v>
      </c>
      <c r="AE485" s="9"/>
      <c r="AF485" s="9" t="s">
        <v>48</v>
      </c>
      <c r="AG485" s="9" t="s">
        <v>49</v>
      </c>
    </row>
    <row r="486" ht="112.5" customHeight="1">
      <c r="A486" s="9" t="s">
        <v>2412</v>
      </c>
      <c r="B486" s="69" t="s">
        <v>2413</v>
      </c>
      <c r="C486" s="9" t="s">
        <v>50</v>
      </c>
      <c r="D486" s="10" t="s">
        <v>36</v>
      </c>
      <c r="E486" s="11"/>
      <c r="F486" s="13" t="s">
        <v>2420</v>
      </c>
      <c r="G486" s="13"/>
      <c r="H486" s="19"/>
      <c r="I486" s="22" t="s">
        <v>38</v>
      </c>
      <c r="J486" s="11" t="s">
        <v>92</v>
      </c>
      <c r="K486" s="13" t="s">
        <v>2421</v>
      </c>
      <c r="L486" s="13" t="s">
        <v>2422</v>
      </c>
      <c r="M486" s="11" t="s">
        <v>42</v>
      </c>
      <c r="N486" s="8" t="s">
        <v>2423</v>
      </c>
      <c r="O486" s="8" t="s">
        <v>2424</v>
      </c>
      <c r="P486" s="18"/>
      <c r="Q486" s="22"/>
      <c r="R486" s="18"/>
      <c r="S486" s="18"/>
      <c r="T486" s="18"/>
      <c r="U486" s="18"/>
      <c r="V486" s="18"/>
      <c r="W486" s="18"/>
      <c r="X486" s="19"/>
      <c r="Y486" s="20" t="s">
        <v>1410</v>
      </c>
      <c r="Z486" s="21" t="str">
        <f t="shared" si="1"/>
        <v>{
    "id": "M3-MyM-15c-E-1-BR",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v>
      </c>
      <c r="AA486" s="21" t="s">
        <v>2425</v>
      </c>
      <c r="AB486" s="22" t="str">
        <f t="shared" si="2"/>
        <v>M3-MyM-15c-E-1</v>
      </c>
      <c r="AC486" s="22" t="str">
        <f t="shared" si="3"/>
        <v>M3-MyM-15c-E-1-BR</v>
      </c>
      <c r="AD486" s="20" t="s">
        <v>47</v>
      </c>
      <c r="AE486" s="9"/>
      <c r="AF486" s="9" t="s">
        <v>48</v>
      </c>
      <c r="AG486" s="9" t="s">
        <v>49</v>
      </c>
    </row>
    <row r="487" ht="112.5" customHeight="1">
      <c r="A487" s="9" t="s">
        <v>2412</v>
      </c>
      <c r="B487" s="69" t="s">
        <v>2413</v>
      </c>
      <c r="C487" s="9" t="s">
        <v>50</v>
      </c>
      <c r="D487" s="10" t="s">
        <v>36</v>
      </c>
      <c r="E487" s="11"/>
      <c r="F487" s="13" t="s">
        <v>2426</v>
      </c>
      <c r="G487" s="13"/>
      <c r="H487" s="19"/>
      <c r="I487" s="22" t="s">
        <v>38</v>
      </c>
      <c r="J487" s="11" t="s">
        <v>92</v>
      </c>
      <c r="K487" s="13" t="s">
        <v>2421</v>
      </c>
      <c r="L487" s="13" t="s">
        <v>2427</v>
      </c>
      <c r="M487" s="11" t="s">
        <v>42</v>
      </c>
      <c r="N487" s="8" t="s">
        <v>2423</v>
      </c>
      <c r="O487" s="8" t="s">
        <v>2428</v>
      </c>
      <c r="P487" s="18"/>
      <c r="Q487" s="22"/>
      <c r="R487" s="18"/>
      <c r="S487" s="18"/>
      <c r="T487" s="18"/>
      <c r="U487" s="18"/>
      <c r="V487" s="18"/>
      <c r="W487" s="18"/>
      <c r="X487" s="19"/>
      <c r="Y487" s="20" t="s">
        <v>1410</v>
      </c>
      <c r="Z487" s="21" t="str">
        <f t="shared" si="1"/>
        <v>{
    "id": "M3-MyM-15c-E-2-BR",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AA487" s="21" t="s">
        <v>2429</v>
      </c>
      <c r="AB487" s="22" t="str">
        <f t="shared" si="2"/>
        <v>M3-MyM-15c-E-2</v>
      </c>
      <c r="AC487" s="22" t="str">
        <f t="shared" si="3"/>
        <v>M3-MyM-15c-E-2-BR</v>
      </c>
      <c r="AD487" s="20" t="s">
        <v>47</v>
      </c>
      <c r="AE487" s="9"/>
      <c r="AF487" s="9" t="s">
        <v>48</v>
      </c>
      <c r="AG487" s="9" t="s">
        <v>49</v>
      </c>
    </row>
    <row r="488" ht="112.5" customHeight="1">
      <c r="A488" s="9" t="s">
        <v>2412</v>
      </c>
      <c r="B488" s="69" t="s">
        <v>2413</v>
      </c>
      <c r="C488" s="9" t="s">
        <v>50</v>
      </c>
      <c r="D488" s="10" t="s">
        <v>36</v>
      </c>
      <c r="E488" s="11"/>
      <c r="F488" s="13" t="s">
        <v>2430</v>
      </c>
      <c r="G488" s="13"/>
      <c r="H488" s="19"/>
      <c r="I488" s="22" t="s">
        <v>38</v>
      </c>
      <c r="J488" s="11" t="s">
        <v>92</v>
      </c>
      <c r="K488" s="13" t="s">
        <v>2421</v>
      </c>
      <c r="L488" s="13" t="s">
        <v>2427</v>
      </c>
      <c r="M488" s="11" t="s">
        <v>42</v>
      </c>
      <c r="N488" s="8" t="s">
        <v>2431</v>
      </c>
      <c r="O488" s="8" t="s">
        <v>2432</v>
      </c>
      <c r="P488" s="18"/>
      <c r="Q488" s="22"/>
      <c r="R488" s="18"/>
      <c r="S488" s="18"/>
      <c r="T488" s="18"/>
      <c r="U488" s="18"/>
      <c r="V488" s="18"/>
      <c r="W488" s="18"/>
      <c r="X488" s="19"/>
      <c r="Y488" s="20" t="s">
        <v>1410</v>
      </c>
      <c r="Z488" s="21" t="str">
        <f t="shared" si="1"/>
        <v>{"id":"M3-MyM-15c-E-3-BR","stimulus":"&lt;p&gt;Complete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v>
      </c>
      <c r="AA488" s="21" t="s">
        <v>2433</v>
      </c>
      <c r="AB488" s="22" t="str">
        <f t="shared" si="2"/>
        <v>M3-MyM-15c-E-3</v>
      </c>
      <c r="AC488" s="22" t="str">
        <f t="shared" si="3"/>
        <v>M3-MyM-15c-E-3-BR</v>
      </c>
      <c r="AD488" s="20" t="s">
        <v>47</v>
      </c>
      <c r="AE488" s="9"/>
      <c r="AF488" s="9" t="s">
        <v>48</v>
      </c>
      <c r="AG488" s="9" t="s">
        <v>49</v>
      </c>
    </row>
    <row r="489" ht="112.5" customHeight="1">
      <c r="A489" s="9" t="s">
        <v>2412</v>
      </c>
      <c r="B489" s="69" t="s">
        <v>2413</v>
      </c>
      <c r="C489" s="9" t="s">
        <v>50</v>
      </c>
      <c r="D489" s="10" t="s">
        <v>36</v>
      </c>
      <c r="E489" s="11"/>
      <c r="F489" s="13" t="s">
        <v>2434</v>
      </c>
      <c r="G489" s="13"/>
      <c r="H489" s="19"/>
      <c r="I489" s="22" t="s">
        <v>38</v>
      </c>
      <c r="J489" s="11" t="s">
        <v>92</v>
      </c>
      <c r="K489" s="13" t="s">
        <v>2421</v>
      </c>
      <c r="L489" s="13" t="s">
        <v>2422</v>
      </c>
      <c r="M489" s="11" t="s">
        <v>42</v>
      </c>
      <c r="N489" s="8" t="s">
        <v>2431</v>
      </c>
      <c r="O489" s="8" t="s">
        <v>2435</v>
      </c>
      <c r="P489" s="18"/>
      <c r="Q489" s="22"/>
      <c r="R489" s="18"/>
      <c r="S489" s="18"/>
      <c r="T489" s="18"/>
      <c r="U489" s="18"/>
      <c r="V489" s="18"/>
      <c r="W489" s="18"/>
      <c r="X489" s="19"/>
      <c r="Y489" s="20" t="s">
        <v>1410</v>
      </c>
      <c r="Z489" s="21" t="str">
        <f t="shared" si="1"/>
        <v>{"id":"M3-MyM-15c-E-4-BR","stimulus":"&lt;p&gt;Complete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v>
      </c>
      <c r="AA489" s="21" t="s">
        <v>2436</v>
      </c>
      <c r="AB489" s="22" t="str">
        <f t="shared" si="2"/>
        <v>M3-MyM-15c-E-4</v>
      </c>
      <c r="AC489" s="22" t="str">
        <f t="shared" si="3"/>
        <v>M3-MyM-15c-E-4-BR</v>
      </c>
      <c r="AD489" s="20" t="s">
        <v>47</v>
      </c>
      <c r="AE489" s="9"/>
      <c r="AF489" s="9" t="s">
        <v>48</v>
      </c>
      <c r="AG489" s="9" t="s">
        <v>49</v>
      </c>
    </row>
    <row r="490" ht="112.5" customHeight="1">
      <c r="A490" s="9" t="s">
        <v>2412</v>
      </c>
      <c r="B490" s="69" t="s">
        <v>2413</v>
      </c>
      <c r="C490" s="9" t="s">
        <v>68</v>
      </c>
      <c r="D490" s="10" t="s">
        <v>36</v>
      </c>
      <c r="E490" s="11"/>
      <c r="F490" s="23" t="s">
        <v>2437</v>
      </c>
      <c r="G490" s="23"/>
      <c r="H490" s="66"/>
      <c r="I490" s="43" t="s">
        <v>38</v>
      </c>
      <c r="J490" s="24" t="s">
        <v>118</v>
      </c>
      <c r="K490" s="25" t="s">
        <v>2438</v>
      </c>
      <c r="L490" s="25" t="s">
        <v>2439</v>
      </c>
      <c r="M490" s="24" t="s">
        <v>291</v>
      </c>
      <c r="N490" s="18"/>
      <c r="O490" s="18"/>
      <c r="P490" s="18"/>
      <c r="Q490" s="22"/>
      <c r="R490" s="13"/>
      <c r="S490" s="13" t="s">
        <v>2440</v>
      </c>
      <c r="T490" s="13" t="s">
        <v>2441</v>
      </c>
      <c r="U490" s="13" t="s">
        <v>2442</v>
      </c>
      <c r="V490" s="13" t="s">
        <v>2443</v>
      </c>
      <c r="W490" s="8"/>
      <c r="X490" s="18"/>
      <c r="Y490" s="20" t="s">
        <v>1410</v>
      </c>
      <c r="Z490" s="21" t="str">
        <f t="shared" si="1"/>
        <v>{"id":"M3-MyM-15c-A-1-BR","seed":{"parameters":[{"name":"Q1","label":null,"min":300,"max":2700,"step":60}],"uniques":true},"scaffolding":[{"id":"step-0","stimulus":"&lt;p&gt;Miguel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v>
      </c>
      <c r="AA490" s="21" t="s">
        <v>2444</v>
      </c>
      <c r="AB490" s="22" t="str">
        <f t="shared" si="2"/>
        <v>M3-MyM-15c-A-1</v>
      </c>
      <c r="AC490" s="22" t="str">
        <f t="shared" si="3"/>
        <v>M3-MyM-15c-A-1-BR</v>
      </c>
      <c r="AD490" s="20" t="s">
        <v>47</v>
      </c>
      <c r="AE490" s="24"/>
      <c r="AF490" s="9" t="s">
        <v>48</v>
      </c>
      <c r="AG490" s="9" t="s">
        <v>49</v>
      </c>
    </row>
    <row r="491" ht="112.5" customHeight="1">
      <c r="A491" s="9" t="s">
        <v>2412</v>
      </c>
      <c r="B491" s="69" t="s">
        <v>2413</v>
      </c>
      <c r="C491" s="9" t="s">
        <v>68</v>
      </c>
      <c r="D491" s="10" t="s">
        <v>36</v>
      </c>
      <c r="E491" s="11"/>
      <c r="F491" s="23" t="s">
        <v>2445</v>
      </c>
      <c r="G491" s="23"/>
      <c r="H491" s="66"/>
      <c r="I491" s="43" t="s">
        <v>38</v>
      </c>
      <c r="J491" s="24" t="s">
        <v>118</v>
      </c>
      <c r="K491" s="25" t="s">
        <v>2446</v>
      </c>
      <c r="L491" s="25" t="s">
        <v>2447</v>
      </c>
      <c r="M491" s="24" t="s">
        <v>291</v>
      </c>
      <c r="N491" s="18"/>
      <c r="O491" s="18"/>
      <c r="P491" s="18"/>
      <c r="Q491" s="22"/>
      <c r="R491" s="13"/>
      <c r="S491" s="13" t="s">
        <v>2448</v>
      </c>
      <c r="T491" s="13" t="s">
        <v>2449</v>
      </c>
      <c r="U491" s="13" t="s">
        <v>2450</v>
      </c>
      <c r="V491" s="13" t="s">
        <v>2451</v>
      </c>
      <c r="W491" s="8"/>
      <c r="X491" s="18"/>
      <c r="Y491" s="20" t="s">
        <v>1410</v>
      </c>
      <c r="Z491" s="21" t="str">
        <f t="shared" si="1"/>
        <v>{"id":"M3-MyM-15c-A-2-BR","seed":{"parameters":[{"name":"Q1","label":null,"min":1,"max":15,"step":1}],"uniques":true},"scaffolding":[{"id":"step-0","stimulus":"&lt;p&gt;Uma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v>
      </c>
      <c r="AA491" s="21" t="s">
        <v>2452</v>
      </c>
      <c r="AB491" s="22" t="str">
        <f t="shared" si="2"/>
        <v>M3-MyM-15c-A-2</v>
      </c>
      <c r="AC491" s="22" t="str">
        <f t="shared" si="3"/>
        <v>M3-MyM-15c-A-2-BR</v>
      </c>
      <c r="AD491" s="20" t="s">
        <v>47</v>
      </c>
      <c r="AE491" s="24"/>
      <c r="AF491" s="9" t="s">
        <v>48</v>
      </c>
      <c r="AG491" s="9" t="s">
        <v>49</v>
      </c>
    </row>
    <row r="492" ht="112.5" customHeight="1">
      <c r="A492" s="9" t="s">
        <v>2412</v>
      </c>
      <c r="B492" s="69" t="s">
        <v>2413</v>
      </c>
      <c r="C492" s="9" t="s">
        <v>68</v>
      </c>
      <c r="D492" s="10" t="s">
        <v>36</v>
      </c>
      <c r="E492" s="11"/>
      <c r="F492" s="35" t="s">
        <v>2453</v>
      </c>
      <c r="G492" s="35"/>
      <c r="H492" s="66"/>
      <c r="I492" s="43" t="s">
        <v>38</v>
      </c>
      <c r="J492" s="24" t="s">
        <v>118</v>
      </c>
      <c r="K492" s="25" t="s">
        <v>2454</v>
      </c>
      <c r="L492" s="25" t="s">
        <v>2439</v>
      </c>
      <c r="M492" s="24" t="s">
        <v>291</v>
      </c>
      <c r="N492" s="18"/>
      <c r="O492" s="18"/>
      <c r="P492" s="18"/>
      <c r="Q492" s="22"/>
      <c r="R492" s="13"/>
      <c r="S492" s="13" t="s">
        <v>2455</v>
      </c>
      <c r="T492" s="12" t="s">
        <v>2456</v>
      </c>
      <c r="U492" s="13" t="s">
        <v>2442</v>
      </c>
      <c r="V492" s="12" t="s">
        <v>2457</v>
      </c>
      <c r="W492" s="18"/>
      <c r="X492" s="18"/>
      <c r="Y492" s="20" t="s">
        <v>1410</v>
      </c>
      <c r="Z492" s="21" t="str">
        <f t="shared" si="1"/>
        <v>{"id":"M3-MyM-15c-A-3-BR","seed":{"parameters":[{"name":"Q1","label":null,"min":600,"max":2700,"step":60}],"uniques":true},"scaffolding":[{"id":"step-0","stimulus":"&lt;p&gt;O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v>
      </c>
      <c r="AA492" s="21" t="s">
        <v>2458</v>
      </c>
      <c r="AB492" s="22" t="str">
        <f t="shared" si="2"/>
        <v>M3-MyM-15c-A-3</v>
      </c>
      <c r="AC492" s="22" t="str">
        <f t="shared" si="3"/>
        <v>M3-MyM-15c-A-3-BR</v>
      </c>
      <c r="AD492" s="20" t="s">
        <v>47</v>
      </c>
      <c r="AE492" s="24"/>
      <c r="AF492" s="9" t="s">
        <v>48</v>
      </c>
      <c r="AG492" s="9" t="s">
        <v>49</v>
      </c>
    </row>
    <row r="493" ht="112.5" customHeight="1">
      <c r="A493" s="9" t="s">
        <v>2459</v>
      </c>
      <c r="B493" s="69" t="s">
        <v>2460</v>
      </c>
      <c r="C493" s="9" t="s">
        <v>35</v>
      </c>
      <c r="D493" s="10" t="s">
        <v>36</v>
      </c>
      <c r="E493" s="11"/>
      <c r="F493" s="35" t="s">
        <v>2461</v>
      </c>
      <c r="G493" s="35"/>
      <c r="H493" s="66"/>
      <c r="I493" s="43" t="s">
        <v>38</v>
      </c>
      <c r="J493" s="24" t="s">
        <v>962</v>
      </c>
      <c r="K493" s="25" t="s">
        <v>2462</v>
      </c>
      <c r="L493" s="35" t="s">
        <v>2463</v>
      </c>
      <c r="M493" s="24" t="s">
        <v>42</v>
      </c>
      <c r="N493" s="23" t="s">
        <v>2464</v>
      </c>
      <c r="O493" s="25" t="s">
        <v>2465</v>
      </c>
      <c r="P493" s="18"/>
      <c r="Q493" s="22"/>
      <c r="R493" s="18"/>
      <c r="S493" s="18"/>
      <c r="T493" s="18"/>
      <c r="U493" s="18"/>
      <c r="V493" s="18"/>
      <c r="W493" s="18"/>
      <c r="X493" s="22"/>
      <c r="Y493" s="20" t="s">
        <v>1410</v>
      </c>
      <c r="Z493" s="21" t="str">
        <f t="shared" si="1"/>
        <v>{"id":"M3-MyM-15d-I-1-BR","stimulus":"&lt;p&gt;Selecione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AA493" s="21" t="s">
        <v>2466</v>
      </c>
      <c r="AB493" s="22" t="str">
        <f t="shared" si="2"/>
        <v>M3-MyM-15d-I-1</v>
      </c>
      <c r="AC493" s="22" t="str">
        <f t="shared" si="3"/>
        <v>M3-MyM-15d-I-1-BR</v>
      </c>
      <c r="AD493" s="20" t="s">
        <v>47</v>
      </c>
      <c r="AE493" s="24"/>
      <c r="AF493" s="9" t="s">
        <v>48</v>
      </c>
      <c r="AG493" s="9" t="s">
        <v>49</v>
      </c>
    </row>
    <row r="494" ht="112.5" customHeight="1">
      <c r="A494" s="9" t="s">
        <v>2459</v>
      </c>
      <c r="B494" s="69" t="s">
        <v>2460</v>
      </c>
      <c r="C494" s="9" t="s">
        <v>35</v>
      </c>
      <c r="D494" s="10" t="s">
        <v>36</v>
      </c>
      <c r="E494" s="11"/>
      <c r="F494" s="35" t="s">
        <v>2467</v>
      </c>
      <c r="G494" s="35"/>
      <c r="H494" s="66"/>
      <c r="I494" s="43" t="s">
        <v>38</v>
      </c>
      <c r="J494" s="24" t="s">
        <v>962</v>
      </c>
      <c r="K494" s="25" t="s">
        <v>2468</v>
      </c>
      <c r="L494" s="23" t="s">
        <v>2469</v>
      </c>
      <c r="M494" s="24" t="s">
        <v>42</v>
      </c>
      <c r="N494" s="23" t="s">
        <v>2470</v>
      </c>
      <c r="O494" s="25" t="s">
        <v>2471</v>
      </c>
      <c r="P494" s="18"/>
      <c r="Q494" s="22"/>
      <c r="R494" s="18"/>
      <c r="S494" s="18"/>
      <c r="T494" s="18"/>
      <c r="U494" s="18"/>
      <c r="V494" s="18"/>
      <c r="W494" s="18"/>
      <c r="X494" s="22"/>
      <c r="Y494" s="20" t="s">
        <v>1410</v>
      </c>
      <c r="Z494" s="21" t="str">
        <f t="shared" si="1"/>
        <v>{"id":"M3-MyM-15d-I-2-BR","stimulus":"&lt;p&gt;Selecione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AA494" s="21" t="s">
        <v>2472</v>
      </c>
      <c r="AB494" s="22" t="str">
        <f t="shared" si="2"/>
        <v>M3-MyM-15d-I-2</v>
      </c>
      <c r="AC494" s="22" t="str">
        <f t="shared" si="3"/>
        <v>M3-MyM-15d-I-2-BR</v>
      </c>
      <c r="AD494" s="20" t="s">
        <v>47</v>
      </c>
      <c r="AE494" s="24"/>
      <c r="AF494" s="9" t="s">
        <v>48</v>
      </c>
      <c r="AG494" s="9" t="s">
        <v>49</v>
      </c>
    </row>
    <row r="495" ht="112.5" customHeight="1">
      <c r="A495" s="9" t="s">
        <v>2459</v>
      </c>
      <c r="B495" s="69" t="s">
        <v>2460</v>
      </c>
      <c r="C495" s="9" t="s">
        <v>50</v>
      </c>
      <c r="D495" s="10" t="s">
        <v>36</v>
      </c>
      <c r="E495" s="11"/>
      <c r="F495" s="35" t="s">
        <v>2473</v>
      </c>
      <c r="G495" s="35"/>
      <c r="H495" s="57"/>
      <c r="I495" s="56" t="s">
        <v>38</v>
      </c>
      <c r="J495" s="26" t="s">
        <v>92</v>
      </c>
      <c r="K495" s="35" t="s">
        <v>2474</v>
      </c>
      <c r="L495" s="34" t="s">
        <v>2475</v>
      </c>
      <c r="M495" s="24" t="s">
        <v>42</v>
      </c>
      <c r="N495" s="23" t="s">
        <v>2464</v>
      </c>
      <c r="O495" s="23" t="s">
        <v>2476</v>
      </c>
      <c r="P495" s="8" t="s">
        <v>2477</v>
      </c>
      <c r="Q495" s="22"/>
      <c r="R495" s="18"/>
      <c r="S495" s="18"/>
      <c r="T495" s="18"/>
      <c r="U495" s="18"/>
      <c r="V495" s="18"/>
      <c r="W495" s="18"/>
      <c r="X495" s="22"/>
      <c r="Y495" s="20" t="s">
        <v>1410</v>
      </c>
      <c r="Z495" s="21" t="str">
        <f t="shared" si="1"/>
        <v>{"id":"M3-MyM-15d-E-1-BR","stimulus":"&lt;p&gt;Calcule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AA495" s="21" t="s">
        <v>2478</v>
      </c>
      <c r="AB495" s="22" t="str">
        <f t="shared" si="2"/>
        <v>M3-MyM-15d-E-1</v>
      </c>
      <c r="AC495" s="22" t="str">
        <f t="shared" si="3"/>
        <v>M3-MyM-15d-E-1-BR</v>
      </c>
      <c r="AD495" s="20" t="s">
        <v>47</v>
      </c>
      <c r="AE495" s="24"/>
      <c r="AF495" s="9" t="s">
        <v>48</v>
      </c>
      <c r="AG495" s="9" t="s">
        <v>49</v>
      </c>
    </row>
    <row r="496" ht="112.5" customHeight="1">
      <c r="A496" s="9" t="s">
        <v>2459</v>
      </c>
      <c r="B496" s="69" t="s">
        <v>2460</v>
      </c>
      <c r="C496" s="9" t="s">
        <v>50</v>
      </c>
      <c r="D496" s="10" t="s">
        <v>36</v>
      </c>
      <c r="E496" s="11"/>
      <c r="F496" s="35" t="s">
        <v>2479</v>
      </c>
      <c r="G496" s="35"/>
      <c r="H496" s="57"/>
      <c r="I496" s="56" t="s">
        <v>38</v>
      </c>
      <c r="J496" s="26" t="s">
        <v>92</v>
      </c>
      <c r="K496" s="35" t="s">
        <v>2480</v>
      </c>
      <c r="L496" s="34" t="s">
        <v>2481</v>
      </c>
      <c r="M496" s="24" t="s">
        <v>42</v>
      </c>
      <c r="N496" s="23" t="s">
        <v>2470</v>
      </c>
      <c r="O496" s="23" t="s">
        <v>2482</v>
      </c>
      <c r="P496" s="66" t="s">
        <v>2483</v>
      </c>
      <c r="Q496" s="22"/>
      <c r="R496" s="18"/>
      <c r="S496" s="18"/>
      <c r="T496" s="18"/>
      <c r="U496" s="18"/>
      <c r="V496" s="18"/>
      <c r="W496" s="18"/>
      <c r="X496" s="22"/>
      <c r="Y496" s="20" t="s">
        <v>1410</v>
      </c>
      <c r="Z496" s="21" t="str">
        <f t="shared" si="1"/>
        <v>{"id":"M3-MyM-15d-E-2-BR","stimulus":"&lt;p&gt;Calcule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AA496" s="21" t="s">
        <v>2484</v>
      </c>
      <c r="AB496" s="22" t="str">
        <f t="shared" si="2"/>
        <v>M3-MyM-15d-E-2</v>
      </c>
      <c r="AC496" s="22" t="str">
        <f t="shared" si="3"/>
        <v>M3-MyM-15d-E-2-BR</v>
      </c>
      <c r="AD496" s="20" t="s">
        <v>47</v>
      </c>
      <c r="AE496" s="24"/>
      <c r="AF496" s="9" t="s">
        <v>48</v>
      </c>
      <c r="AG496" s="9" t="s">
        <v>49</v>
      </c>
    </row>
    <row r="497" ht="112.5" customHeight="1">
      <c r="A497" s="9" t="s">
        <v>2459</v>
      </c>
      <c r="B497" s="69" t="s">
        <v>2460</v>
      </c>
      <c r="C497" s="9" t="s">
        <v>68</v>
      </c>
      <c r="D497" s="10" t="s">
        <v>36</v>
      </c>
      <c r="E497" s="11"/>
      <c r="F497" s="35" t="s">
        <v>2485</v>
      </c>
      <c r="G497" s="35"/>
      <c r="H497" s="66"/>
      <c r="I497" s="43" t="s">
        <v>38</v>
      </c>
      <c r="J497" s="24" t="s">
        <v>52</v>
      </c>
      <c r="K497" s="25" t="s">
        <v>2486</v>
      </c>
      <c r="L497" s="25" t="s">
        <v>2487</v>
      </c>
      <c r="M497" s="24" t="s">
        <v>291</v>
      </c>
      <c r="N497" s="18"/>
      <c r="O497" s="18"/>
      <c r="P497" s="18"/>
      <c r="Q497" s="22"/>
      <c r="R497" s="23"/>
      <c r="S497" s="23" t="s">
        <v>2488</v>
      </c>
      <c r="T497" s="23" t="s">
        <v>2489</v>
      </c>
      <c r="U497" s="23" t="s">
        <v>2490</v>
      </c>
      <c r="V497" s="23" t="s">
        <v>2491</v>
      </c>
      <c r="W497" s="18"/>
      <c r="X497" s="22"/>
      <c r="Y497" s="20" t="s">
        <v>1410</v>
      </c>
      <c r="Z497" s="21" t="str">
        <f t="shared" si="1"/>
        <v>{"id":"M3-MyM-15d-A-1-BR","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v>
      </c>
      <c r="AA497" s="21" t="s">
        <v>2492</v>
      </c>
      <c r="AB497" s="22" t="str">
        <f t="shared" si="2"/>
        <v>M3-MyM-15d-A-1</v>
      </c>
      <c r="AC497" s="22" t="str">
        <f t="shared" si="3"/>
        <v>M3-MyM-15d-A-1-BR</v>
      </c>
      <c r="AD497" s="20" t="s">
        <v>47</v>
      </c>
      <c r="AE497" s="24"/>
      <c r="AF497" s="9" t="s">
        <v>48</v>
      </c>
      <c r="AG497" s="9" t="s">
        <v>49</v>
      </c>
    </row>
    <row r="498" ht="112.5" customHeight="1">
      <c r="A498" s="9" t="s">
        <v>2459</v>
      </c>
      <c r="B498" s="69" t="s">
        <v>2460</v>
      </c>
      <c r="C498" s="9" t="s">
        <v>68</v>
      </c>
      <c r="D498" s="10" t="s">
        <v>36</v>
      </c>
      <c r="E498" s="11"/>
      <c r="F498" s="35" t="s">
        <v>2493</v>
      </c>
      <c r="G498" s="35"/>
      <c r="H498" s="66"/>
      <c r="I498" s="43" t="s">
        <v>38</v>
      </c>
      <c r="J498" s="24" t="s">
        <v>92</v>
      </c>
      <c r="K498" s="35" t="s">
        <v>2494</v>
      </c>
      <c r="L498" s="34" t="s">
        <v>2495</v>
      </c>
      <c r="M498" s="24" t="s">
        <v>291</v>
      </c>
      <c r="N498" s="18"/>
      <c r="O498" s="18"/>
      <c r="P498" s="18"/>
      <c r="Q498" s="22"/>
      <c r="R498" s="23"/>
      <c r="S498" s="23" t="s">
        <v>2496</v>
      </c>
      <c r="T498" s="23" t="s">
        <v>2497</v>
      </c>
      <c r="U498" s="23" t="s">
        <v>2498</v>
      </c>
      <c r="V498" s="23" t="s">
        <v>2499</v>
      </c>
      <c r="W498" s="18"/>
      <c r="X498" s="22"/>
      <c r="Y498" s="20" t="s">
        <v>1410</v>
      </c>
      <c r="Z498" s="21" t="str">
        <f t="shared" si="1"/>
        <v>{"id":"M3-MyM-15d-A-2-BR","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AA498" s="21" t="s">
        <v>2500</v>
      </c>
      <c r="AB498" s="22" t="str">
        <f t="shared" si="2"/>
        <v>M3-MyM-15d-A-2</v>
      </c>
      <c r="AC498" s="22" t="str">
        <f t="shared" si="3"/>
        <v>M3-MyM-15d-A-2-BR</v>
      </c>
      <c r="AD498" s="20" t="s">
        <v>47</v>
      </c>
      <c r="AE498" s="24"/>
      <c r="AF498" s="9" t="s">
        <v>48</v>
      </c>
      <c r="AG498" s="9" t="s">
        <v>49</v>
      </c>
    </row>
    <row r="499" ht="112.5" customHeight="1">
      <c r="A499" s="9" t="s">
        <v>2459</v>
      </c>
      <c r="B499" s="69" t="s">
        <v>2460</v>
      </c>
      <c r="C499" s="9" t="s">
        <v>68</v>
      </c>
      <c r="D499" s="10" t="s">
        <v>36</v>
      </c>
      <c r="E499" s="11"/>
      <c r="F499" s="35" t="s">
        <v>2501</v>
      </c>
      <c r="G499" s="35"/>
      <c r="H499" s="66"/>
      <c r="I499" s="43" t="s">
        <v>38</v>
      </c>
      <c r="J499" s="24" t="s">
        <v>92</v>
      </c>
      <c r="K499" s="25" t="s">
        <v>2502</v>
      </c>
      <c r="L499" s="25" t="s">
        <v>2503</v>
      </c>
      <c r="M499" s="24" t="s">
        <v>291</v>
      </c>
      <c r="N499" s="18"/>
      <c r="O499" s="18"/>
      <c r="P499" s="18"/>
      <c r="Q499" s="22"/>
      <c r="R499" s="66"/>
      <c r="S499" s="66" t="s">
        <v>2504</v>
      </c>
      <c r="T499" s="23" t="s">
        <v>2505</v>
      </c>
      <c r="U499" s="23" t="s">
        <v>2506</v>
      </c>
      <c r="V499" s="23" t="s">
        <v>2507</v>
      </c>
      <c r="W499" s="18"/>
      <c r="X499" s="22"/>
      <c r="Y499" s="20" t="s">
        <v>1410</v>
      </c>
      <c r="Z499" s="21" t="str">
        <f t="shared" si="1"/>
        <v>{"id":"M3-MyM-15d-A-3-BR","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v>
      </c>
      <c r="AA499" s="21" t="s">
        <v>2508</v>
      </c>
      <c r="AB499" s="22" t="str">
        <f t="shared" si="2"/>
        <v>M3-MyM-15d-A-3</v>
      </c>
      <c r="AC499" s="22" t="str">
        <f t="shared" si="3"/>
        <v>M3-MyM-15d-A-3-BR</v>
      </c>
      <c r="AD499" s="20" t="s">
        <v>47</v>
      </c>
      <c r="AE499" s="24"/>
      <c r="AF499" s="9" t="s">
        <v>48</v>
      </c>
      <c r="AG499" s="9" t="s">
        <v>49</v>
      </c>
    </row>
    <row r="500" ht="112.5" customHeight="1">
      <c r="A500" s="9" t="s">
        <v>2509</v>
      </c>
      <c r="B500" s="69" t="s">
        <v>2510</v>
      </c>
      <c r="C500" s="9" t="s">
        <v>35</v>
      </c>
      <c r="D500" s="10" t="s">
        <v>36</v>
      </c>
      <c r="E500" s="11"/>
      <c r="F500" s="34" t="s">
        <v>2511</v>
      </c>
      <c r="G500" s="50"/>
      <c r="H500" s="83"/>
      <c r="I500" s="43" t="s">
        <v>481</v>
      </c>
      <c r="J500" s="24" t="s">
        <v>509</v>
      </c>
      <c r="K500" s="25" t="s">
        <v>113</v>
      </c>
      <c r="L500" s="23" t="s">
        <v>2512</v>
      </c>
      <c r="M500" s="24" t="s">
        <v>42</v>
      </c>
      <c r="N500" s="23" t="s">
        <v>2513</v>
      </c>
      <c r="O500" s="23" t="s">
        <v>2514</v>
      </c>
      <c r="P500" s="18"/>
      <c r="Q500" s="22"/>
      <c r="R500" s="18"/>
      <c r="S500" s="18"/>
      <c r="T500" s="18"/>
      <c r="U500" s="18"/>
      <c r="V500" s="18"/>
      <c r="W500" s="18"/>
      <c r="X500" s="22"/>
      <c r="Y500" s="20" t="s">
        <v>1410</v>
      </c>
      <c r="Z500" s="21" t="str">
        <f t="shared" si="1"/>
        <v>{"id":"M3-MyM-15e-I-1-BR","stimulus":"&lt;p&gt;Arraste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v>
      </c>
      <c r="AA500" s="21" t="s">
        <v>2515</v>
      </c>
      <c r="AB500" s="22" t="str">
        <f t="shared" si="2"/>
        <v>M3-MyM-15e-I-1</v>
      </c>
      <c r="AC500" s="22" t="str">
        <f t="shared" si="3"/>
        <v>M3-MyM-15e-I-1-BR</v>
      </c>
      <c r="AD500" s="20" t="s">
        <v>47</v>
      </c>
      <c r="AE500" s="24"/>
      <c r="AF500" s="9" t="s">
        <v>48</v>
      </c>
      <c r="AG500" s="9" t="s">
        <v>49</v>
      </c>
    </row>
    <row r="501" ht="112.5" customHeight="1">
      <c r="A501" s="9" t="s">
        <v>2509</v>
      </c>
      <c r="B501" s="69" t="s">
        <v>2510</v>
      </c>
      <c r="C501" s="9" t="s">
        <v>35</v>
      </c>
      <c r="D501" s="10" t="s">
        <v>36</v>
      </c>
      <c r="E501" s="11"/>
      <c r="F501" s="34" t="s">
        <v>2516</v>
      </c>
      <c r="G501" s="50"/>
      <c r="H501" s="83"/>
      <c r="I501" s="43" t="s">
        <v>481</v>
      </c>
      <c r="J501" s="24" t="s">
        <v>509</v>
      </c>
      <c r="K501" s="25" t="s">
        <v>113</v>
      </c>
      <c r="L501" s="23" t="s">
        <v>2517</v>
      </c>
      <c r="M501" s="26" t="s">
        <v>42</v>
      </c>
      <c r="N501" s="23" t="s">
        <v>2513</v>
      </c>
      <c r="O501" s="23" t="s">
        <v>2514</v>
      </c>
      <c r="P501" s="18"/>
      <c r="Q501" s="22"/>
      <c r="R501" s="18"/>
      <c r="S501" s="18"/>
      <c r="T501" s="18"/>
      <c r="U501" s="18"/>
      <c r="V501" s="18"/>
      <c r="W501" s="18"/>
      <c r="X501" s="22"/>
      <c r="Y501" s="20" t="s">
        <v>1410</v>
      </c>
      <c r="Z501" s="21" t="str">
        <f t="shared" si="1"/>
        <v>{"id":"M3-MyM-15e-I-2-BR","stimulus":"&lt;p&gt;Arraste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v>
      </c>
      <c r="AA501" s="21" t="s">
        <v>2518</v>
      </c>
      <c r="AB501" s="22" t="str">
        <f t="shared" si="2"/>
        <v>M3-MyM-15e-I-2</v>
      </c>
      <c r="AC501" s="22" t="str">
        <f t="shared" si="3"/>
        <v>M3-MyM-15e-I-2-BR</v>
      </c>
      <c r="AD501" s="20" t="s">
        <v>47</v>
      </c>
      <c r="AE501" s="24"/>
      <c r="AF501" s="9" t="s">
        <v>48</v>
      </c>
      <c r="AG501" s="9" t="s">
        <v>49</v>
      </c>
    </row>
    <row r="502" ht="112.5" customHeight="1">
      <c r="A502" s="9" t="s">
        <v>2509</v>
      </c>
      <c r="B502" s="69" t="s">
        <v>2510</v>
      </c>
      <c r="C502" s="9" t="s">
        <v>35</v>
      </c>
      <c r="D502" s="10" t="s">
        <v>36</v>
      </c>
      <c r="E502" s="11"/>
      <c r="F502" s="34" t="s">
        <v>2519</v>
      </c>
      <c r="G502" s="50"/>
      <c r="H502" s="83"/>
      <c r="I502" s="43" t="s">
        <v>481</v>
      </c>
      <c r="J502" s="24" t="s">
        <v>509</v>
      </c>
      <c r="K502" s="25" t="s">
        <v>113</v>
      </c>
      <c r="L502" s="23" t="s">
        <v>2520</v>
      </c>
      <c r="M502" s="26" t="s">
        <v>42</v>
      </c>
      <c r="N502" s="23" t="s">
        <v>2513</v>
      </c>
      <c r="O502" s="23" t="s">
        <v>2521</v>
      </c>
      <c r="P502" s="18"/>
      <c r="Q502" s="22"/>
      <c r="R502" s="18"/>
      <c r="S502" s="18"/>
      <c r="T502" s="18"/>
      <c r="U502" s="18"/>
      <c r="V502" s="18"/>
      <c r="W502" s="18"/>
      <c r="X502" s="22"/>
      <c r="Y502" s="20" t="s">
        <v>1410</v>
      </c>
      <c r="Z502" s="21" t="str">
        <f t="shared" si="1"/>
        <v>{"id":"M3-MyM-15e-I-3-BR","stimulus":"&lt;p&gt;Arraste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v>
      </c>
      <c r="AA502" s="21" t="s">
        <v>2522</v>
      </c>
      <c r="AB502" s="22" t="str">
        <f t="shared" si="2"/>
        <v>M3-MyM-15e-I-3</v>
      </c>
      <c r="AC502" s="22" t="str">
        <f t="shared" si="3"/>
        <v>M3-MyM-15e-I-3-BR</v>
      </c>
      <c r="AD502" s="20" t="s">
        <v>47</v>
      </c>
      <c r="AE502" s="24"/>
      <c r="AF502" s="9" t="s">
        <v>48</v>
      </c>
      <c r="AG502" s="9" t="s">
        <v>49</v>
      </c>
    </row>
    <row r="503" ht="112.5" customHeight="1">
      <c r="A503" s="9" t="s">
        <v>2523</v>
      </c>
      <c r="B503" s="69" t="s">
        <v>2524</v>
      </c>
      <c r="C503" s="9" t="s">
        <v>35</v>
      </c>
      <c r="D503" s="10" t="s">
        <v>36</v>
      </c>
      <c r="E503" s="20"/>
      <c r="F503" s="23" t="s">
        <v>2525</v>
      </c>
      <c r="G503" s="23"/>
      <c r="H503" s="80"/>
      <c r="I503" s="56" t="s">
        <v>481</v>
      </c>
      <c r="J503" s="84" t="s">
        <v>2526</v>
      </c>
      <c r="K503" s="34" t="s">
        <v>113</v>
      </c>
      <c r="L503" s="34" t="s">
        <v>113</v>
      </c>
      <c r="M503" s="26" t="s">
        <v>42</v>
      </c>
      <c r="N503" s="8" t="s">
        <v>2527</v>
      </c>
      <c r="O503" s="8" t="s">
        <v>2528</v>
      </c>
      <c r="P503" s="18"/>
      <c r="Q503" s="22"/>
      <c r="R503" s="18"/>
      <c r="S503" s="18"/>
      <c r="T503" s="18"/>
      <c r="U503" s="18"/>
      <c r="V503" s="18"/>
      <c r="W503" s="18"/>
      <c r="X503" s="22"/>
      <c r="Y503" s="20" t="s">
        <v>1410</v>
      </c>
      <c r="Z503" s="21" t="str">
        <f t="shared" si="1"/>
        <v>{"id":"M3-MyM-16a-I-1-BR","stimulus":"&lt;p&gt;Selecione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3" s="21" t="s">
        <v>2529</v>
      </c>
      <c r="AB503" s="22" t="str">
        <f t="shared" si="2"/>
        <v>M3-MyM-16a-I-1</v>
      </c>
      <c r="AC503" s="22" t="str">
        <f t="shared" si="3"/>
        <v>M3-MyM-16a-I-1-BR</v>
      </c>
      <c r="AD503" s="20" t="s">
        <v>47</v>
      </c>
      <c r="AE503" s="24"/>
      <c r="AF503" s="9" t="s">
        <v>48</v>
      </c>
      <c r="AG503" s="9" t="s">
        <v>49</v>
      </c>
    </row>
    <row r="504" ht="112.5" customHeight="1">
      <c r="A504" s="9" t="s">
        <v>2523</v>
      </c>
      <c r="B504" s="69" t="s">
        <v>2524</v>
      </c>
      <c r="C504" s="9" t="s">
        <v>35</v>
      </c>
      <c r="D504" s="10" t="s">
        <v>36</v>
      </c>
      <c r="E504" s="20"/>
      <c r="F504" s="23" t="s">
        <v>2530</v>
      </c>
      <c r="G504" s="23"/>
      <c r="H504" s="80"/>
      <c r="I504" s="56" t="s">
        <v>481</v>
      </c>
      <c r="J504" s="84" t="s">
        <v>2526</v>
      </c>
      <c r="K504" s="34" t="s">
        <v>113</v>
      </c>
      <c r="L504" s="34" t="s">
        <v>113</v>
      </c>
      <c r="M504" s="26" t="s">
        <v>42</v>
      </c>
      <c r="N504" s="8" t="s">
        <v>2527</v>
      </c>
      <c r="O504" s="8" t="s">
        <v>2531</v>
      </c>
      <c r="P504" s="18"/>
      <c r="Q504" s="22"/>
      <c r="R504" s="18"/>
      <c r="S504" s="18"/>
      <c r="T504" s="18"/>
      <c r="U504" s="18"/>
      <c r="V504" s="18"/>
      <c r="W504" s="18"/>
      <c r="X504" s="22"/>
      <c r="Y504" s="20" t="s">
        <v>1410</v>
      </c>
      <c r="Z504" s="21" t="str">
        <f t="shared" si="1"/>
        <v>{"id":"M3-MyM-16a-I-2-BR","stimulus":"&lt;p&gt;Selecione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4" s="71" t="s">
        <v>2532</v>
      </c>
      <c r="AB504" s="22" t="str">
        <f t="shared" si="2"/>
        <v>M3-MyM-16a-I-2</v>
      </c>
      <c r="AC504" s="22" t="str">
        <f t="shared" si="3"/>
        <v>M3-MyM-16a-I-2-BR</v>
      </c>
      <c r="AD504" s="20" t="s">
        <v>47</v>
      </c>
      <c r="AE504" s="24"/>
      <c r="AF504" s="9" t="s">
        <v>48</v>
      </c>
      <c r="AG504" s="9" t="s">
        <v>49</v>
      </c>
    </row>
    <row r="505" ht="112.5" customHeight="1">
      <c r="A505" s="9" t="s">
        <v>2523</v>
      </c>
      <c r="B505" s="69" t="s">
        <v>2524</v>
      </c>
      <c r="C505" s="9" t="s">
        <v>35</v>
      </c>
      <c r="D505" s="10" t="s">
        <v>36</v>
      </c>
      <c r="E505" s="20"/>
      <c r="F505" s="23" t="s">
        <v>2533</v>
      </c>
      <c r="G505" s="23"/>
      <c r="H505" s="80"/>
      <c r="I505" s="56" t="s">
        <v>481</v>
      </c>
      <c r="J505" s="84" t="s">
        <v>2526</v>
      </c>
      <c r="K505" s="34" t="s">
        <v>113</v>
      </c>
      <c r="L505" s="34" t="s">
        <v>113</v>
      </c>
      <c r="M505" s="26" t="s">
        <v>42</v>
      </c>
      <c r="N505" s="8" t="s">
        <v>2527</v>
      </c>
      <c r="O505" s="8" t="s">
        <v>2534</v>
      </c>
      <c r="P505" s="18"/>
      <c r="Q505" s="22"/>
      <c r="R505" s="18"/>
      <c r="S505" s="18"/>
      <c r="T505" s="18"/>
      <c r="U505" s="18"/>
      <c r="V505" s="18"/>
      <c r="W505" s="18"/>
      <c r="X505" s="22"/>
      <c r="Y505" s="20" t="s">
        <v>1410</v>
      </c>
      <c r="Z505" s="21" t="str">
        <f t="shared" si="1"/>
        <v>{"id":"M3-MyM-16a-I-3-BR","stimulus":"&lt;p&gt;Selecione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5" s="71" t="s">
        <v>2535</v>
      </c>
      <c r="AB505" s="22" t="str">
        <f t="shared" si="2"/>
        <v>M3-MyM-16a-I-3</v>
      </c>
      <c r="AC505" s="22" t="str">
        <f t="shared" si="3"/>
        <v>M3-MyM-16a-I-3-BR</v>
      </c>
      <c r="AD505" s="20" t="s">
        <v>47</v>
      </c>
      <c r="AE505" s="24"/>
      <c r="AF505" s="9" t="s">
        <v>48</v>
      </c>
      <c r="AG505" s="9" t="s">
        <v>49</v>
      </c>
    </row>
    <row r="506" ht="112.5" customHeight="1">
      <c r="A506" s="9" t="s">
        <v>2523</v>
      </c>
      <c r="B506" s="69" t="s">
        <v>2524</v>
      </c>
      <c r="C506" s="9" t="s">
        <v>50</v>
      </c>
      <c r="D506" s="10" t="s">
        <v>36</v>
      </c>
      <c r="E506" s="20"/>
      <c r="F506" s="23" t="s">
        <v>2536</v>
      </c>
      <c r="G506" s="23"/>
      <c r="H506" s="72"/>
      <c r="I506" s="43" t="s">
        <v>38</v>
      </c>
      <c r="J506" s="24" t="s">
        <v>92</v>
      </c>
      <c r="K506" s="35" t="s">
        <v>2537</v>
      </c>
      <c r="L506" s="23" t="s">
        <v>2538</v>
      </c>
      <c r="M506" s="26" t="s">
        <v>42</v>
      </c>
      <c r="N506" s="8" t="s">
        <v>2539</v>
      </c>
      <c r="O506" s="8" t="s">
        <v>2540</v>
      </c>
      <c r="P506" s="8" t="s">
        <v>2541</v>
      </c>
      <c r="Q506" s="22"/>
      <c r="R506" s="18"/>
      <c r="S506" s="18"/>
      <c r="T506" s="18"/>
      <c r="U506" s="18"/>
      <c r="V506" s="18"/>
      <c r="W506" s="18"/>
      <c r="X506" s="22"/>
      <c r="Y506" s="20" t="s">
        <v>1410</v>
      </c>
      <c r="Z506" s="21" t="str">
        <f t="shared" si="1"/>
        <v>{
    "id": "M3-MyM-16a-E-1-BR",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v>
      </c>
      <c r="AA506" s="21" t="s">
        <v>2542</v>
      </c>
      <c r="AB506" s="22" t="str">
        <f t="shared" si="2"/>
        <v>M3-MyM-16a-E-1</v>
      </c>
      <c r="AC506" s="22" t="str">
        <f t="shared" si="3"/>
        <v>M3-MyM-16a-E-1-BR</v>
      </c>
      <c r="AD506" s="20" t="s">
        <v>47</v>
      </c>
      <c r="AE506" s="24"/>
      <c r="AF506" s="9" t="s">
        <v>48</v>
      </c>
      <c r="AG506" s="9" t="s">
        <v>49</v>
      </c>
    </row>
    <row r="507" ht="112.5" customHeight="1">
      <c r="A507" s="9" t="s">
        <v>2523</v>
      </c>
      <c r="B507" s="69" t="s">
        <v>2524</v>
      </c>
      <c r="C507" s="9" t="s">
        <v>50</v>
      </c>
      <c r="D507" s="10" t="s">
        <v>36</v>
      </c>
      <c r="E507" s="20"/>
      <c r="F507" s="23" t="s">
        <v>2543</v>
      </c>
      <c r="G507" s="23"/>
      <c r="H507" s="72"/>
      <c r="I507" s="43" t="s">
        <v>38</v>
      </c>
      <c r="J507" s="24" t="s">
        <v>92</v>
      </c>
      <c r="K507" s="35" t="s">
        <v>2544</v>
      </c>
      <c r="L507" s="23" t="s">
        <v>2545</v>
      </c>
      <c r="M507" s="26" t="s">
        <v>42</v>
      </c>
      <c r="N507" s="8" t="s">
        <v>2527</v>
      </c>
      <c r="O507" s="8" t="s">
        <v>2546</v>
      </c>
      <c r="P507" s="8" t="s">
        <v>2547</v>
      </c>
      <c r="Q507" s="22"/>
      <c r="R507" s="18"/>
      <c r="S507" s="18"/>
      <c r="T507" s="18"/>
      <c r="U507" s="18"/>
      <c r="V507" s="18"/>
      <c r="W507" s="18"/>
      <c r="X507" s="22"/>
      <c r="Y507" s="20" t="s">
        <v>1410</v>
      </c>
      <c r="Z507" s="21" t="str">
        <f t="shared" si="1"/>
        <v>{"id":"M3-MyM-16a-E-2-BR","stimulus":"&lt;p&gt;Quantos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v>
      </c>
      <c r="AA507" s="21" t="s">
        <v>2548</v>
      </c>
      <c r="AB507" s="22" t="str">
        <f t="shared" si="2"/>
        <v>M3-MyM-16a-E-2</v>
      </c>
      <c r="AC507" s="22" t="str">
        <f t="shared" si="3"/>
        <v>M3-MyM-16a-E-2-BR</v>
      </c>
      <c r="AD507" s="20" t="s">
        <v>47</v>
      </c>
      <c r="AE507" s="24"/>
      <c r="AF507" s="9" t="s">
        <v>48</v>
      </c>
      <c r="AG507" s="9" t="s">
        <v>49</v>
      </c>
    </row>
    <row r="508" ht="112.5" customHeight="1">
      <c r="A508" s="9" t="s">
        <v>2549</v>
      </c>
      <c r="B508" s="69" t="s">
        <v>2550</v>
      </c>
      <c r="C508" s="9" t="s">
        <v>35</v>
      </c>
      <c r="D508" s="10" t="s">
        <v>36</v>
      </c>
      <c r="E508" s="11"/>
      <c r="F508" s="23" t="s">
        <v>2551</v>
      </c>
      <c r="G508" s="23"/>
      <c r="H508" s="77"/>
      <c r="I508" s="24" t="s">
        <v>38</v>
      </c>
      <c r="J508" s="24" t="s">
        <v>278</v>
      </c>
      <c r="K508" s="25" t="s">
        <v>2552</v>
      </c>
      <c r="L508" s="25" t="s">
        <v>2553</v>
      </c>
      <c r="M508" s="26" t="s">
        <v>42</v>
      </c>
      <c r="N508" s="34" t="s">
        <v>2554</v>
      </c>
      <c r="O508" s="76" t="s">
        <v>2555</v>
      </c>
      <c r="P508" s="66" t="s">
        <v>2556</v>
      </c>
      <c r="Q508" s="22"/>
      <c r="R508" s="18"/>
      <c r="S508" s="18"/>
      <c r="T508" s="18"/>
      <c r="U508" s="18"/>
      <c r="V508" s="18"/>
      <c r="W508" s="18"/>
      <c r="X508" s="22"/>
      <c r="Y508" s="20" t="s">
        <v>1410</v>
      </c>
      <c r="Z508" s="21" t="str">
        <f t="shared" si="1"/>
        <v>{"id":"M3-MyM-16b-I-1-BR","stimulus":"&lt;p&gt;Se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v>
      </c>
      <c r="AA508" s="21" t="s">
        <v>2557</v>
      </c>
      <c r="AB508" s="22" t="str">
        <f t="shared" si="2"/>
        <v>M3-MyM-16b-I-1</v>
      </c>
      <c r="AC508" s="22" t="str">
        <f t="shared" si="3"/>
        <v>M3-MyM-16b-I-1-BR</v>
      </c>
      <c r="AD508" s="20" t="s">
        <v>47</v>
      </c>
      <c r="AE508" s="24"/>
      <c r="AF508" s="9" t="s">
        <v>48</v>
      </c>
      <c r="AG508" s="9" t="s">
        <v>49</v>
      </c>
    </row>
    <row r="509" ht="112.5" customHeight="1">
      <c r="A509" s="9" t="s">
        <v>2549</v>
      </c>
      <c r="B509" s="69" t="s">
        <v>2550</v>
      </c>
      <c r="C509" s="9" t="s">
        <v>35</v>
      </c>
      <c r="D509" s="10" t="s">
        <v>36</v>
      </c>
      <c r="E509" s="11"/>
      <c r="F509" s="23" t="s">
        <v>2558</v>
      </c>
      <c r="G509" s="23"/>
      <c r="H509" s="77"/>
      <c r="I509" s="24" t="s">
        <v>38</v>
      </c>
      <c r="J509" s="24" t="s">
        <v>39</v>
      </c>
      <c r="K509" s="23" t="s">
        <v>2559</v>
      </c>
      <c r="L509" s="23" t="s">
        <v>2560</v>
      </c>
      <c r="M509" s="24" t="s">
        <v>42</v>
      </c>
      <c r="N509" s="57" t="s">
        <v>2561</v>
      </c>
      <c r="O509" s="85" t="s">
        <v>2562</v>
      </c>
      <c r="P509" s="18"/>
      <c r="Q509" s="22"/>
      <c r="R509" s="18"/>
      <c r="S509" s="18"/>
      <c r="T509" s="18"/>
      <c r="U509" s="18"/>
      <c r="V509" s="18"/>
      <c r="W509" s="18"/>
      <c r="X509" s="22"/>
      <c r="Y509" s="20" t="s">
        <v>1410</v>
      </c>
      <c r="Z509" s="21" t="str">
        <f t="shared" si="1"/>
        <v>{"id":"M3-MyM-16b-I-2-BR","stimulus":"&lt;p&gt;Arraste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v>
      </c>
      <c r="AA509" s="21" t="s">
        <v>2563</v>
      </c>
      <c r="AB509" s="22" t="str">
        <f t="shared" si="2"/>
        <v>M3-MyM-16b-I-2</v>
      </c>
      <c r="AC509" s="22" t="str">
        <f t="shared" si="3"/>
        <v>M3-MyM-16b-I-2-BR</v>
      </c>
      <c r="AD509" s="20" t="s">
        <v>47</v>
      </c>
      <c r="AE509" s="24"/>
      <c r="AF509" s="9" t="s">
        <v>48</v>
      </c>
      <c r="AG509" s="9" t="s">
        <v>49</v>
      </c>
    </row>
    <row r="510" ht="112.5" customHeight="1">
      <c r="A510" s="9" t="s">
        <v>2549</v>
      </c>
      <c r="B510" s="69" t="s">
        <v>2550</v>
      </c>
      <c r="C510" s="9" t="s">
        <v>35</v>
      </c>
      <c r="D510" s="10" t="s">
        <v>36</v>
      </c>
      <c r="E510" s="10" t="s">
        <v>38</v>
      </c>
      <c r="F510" s="23" t="s">
        <v>2564</v>
      </c>
      <c r="G510" s="23"/>
      <c r="H510" s="77"/>
      <c r="I510" s="24" t="s">
        <v>38</v>
      </c>
      <c r="J510" s="24" t="s">
        <v>278</v>
      </c>
      <c r="K510" s="23" t="s">
        <v>2565</v>
      </c>
      <c r="L510" s="25" t="s">
        <v>2566</v>
      </c>
      <c r="M510" s="26" t="s">
        <v>291</v>
      </c>
      <c r="N510" s="18"/>
      <c r="O510" s="8"/>
      <c r="P510" s="18"/>
      <c r="Q510" s="22"/>
      <c r="R510" s="23"/>
      <c r="S510" s="23" t="s">
        <v>2567</v>
      </c>
      <c r="T510" s="23" t="s">
        <v>2568</v>
      </c>
      <c r="U510" s="66" t="s">
        <v>2569</v>
      </c>
      <c r="V510" s="66" t="s">
        <v>2570</v>
      </c>
      <c r="W510" s="23" t="s">
        <v>2571</v>
      </c>
      <c r="X510" s="22"/>
      <c r="Y510" s="20" t="s">
        <v>1410</v>
      </c>
      <c r="Z510" s="21" t="str">
        <f t="shared" si="1"/>
        <v>{
    "id": "M3-MyM-16b-I-3-BR",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AA510" s="21" t="s">
        <v>2572</v>
      </c>
      <c r="AB510" s="22" t="str">
        <f t="shared" si="2"/>
        <v>M3-MyM-16b-I-3</v>
      </c>
      <c r="AC510" s="22" t="str">
        <f t="shared" si="3"/>
        <v>M3-MyM-16b-I-3-BR</v>
      </c>
      <c r="AD510" s="20" t="s">
        <v>47</v>
      </c>
      <c r="AE510" s="24"/>
      <c r="AF510" s="9" t="s">
        <v>48</v>
      </c>
      <c r="AG510" s="9" t="s">
        <v>49</v>
      </c>
    </row>
    <row r="511" ht="112.5" customHeight="1">
      <c r="A511" s="9" t="s">
        <v>2549</v>
      </c>
      <c r="B511" s="69" t="s">
        <v>2550</v>
      </c>
      <c r="C511" s="9" t="s">
        <v>50</v>
      </c>
      <c r="D511" s="10" t="s">
        <v>36</v>
      </c>
      <c r="E511" s="11"/>
      <c r="F511" s="23" t="s">
        <v>2573</v>
      </c>
      <c r="G511" s="25"/>
      <c r="H511" s="77"/>
      <c r="I511" s="24" t="s">
        <v>38</v>
      </c>
      <c r="J511" s="24" t="s">
        <v>92</v>
      </c>
      <c r="K511" s="69" t="s">
        <v>2574</v>
      </c>
      <c r="L511" s="25" t="s">
        <v>2575</v>
      </c>
      <c r="M511" s="26" t="s">
        <v>291</v>
      </c>
      <c r="N511" s="18"/>
      <c r="O511" s="8"/>
      <c r="P511" s="18"/>
      <c r="Q511" s="22"/>
      <c r="R511" s="69"/>
      <c r="S511" s="69" t="s">
        <v>2576</v>
      </c>
      <c r="T511" s="69" t="s">
        <v>2577</v>
      </c>
      <c r="U511" s="23" t="s">
        <v>2578</v>
      </c>
      <c r="V511" s="23" t="s">
        <v>2579</v>
      </c>
      <c r="W511" s="23" t="s">
        <v>2580</v>
      </c>
      <c r="X511" s="22"/>
      <c r="Y511" s="20" t="s">
        <v>1410</v>
      </c>
      <c r="Z511" s="21" t="str">
        <f t="shared" si="1"/>
        <v>{"id":"M3-MyM-16b-E-1-BR","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v>
      </c>
      <c r="AA511" s="21" t="s">
        <v>2581</v>
      </c>
      <c r="AB511" s="22" t="str">
        <f t="shared" si="2"/>
        <v>M3-MyM-16b-E-1</v>
      </c>
      <c r="AC511" s="22" t="str">
        <f t="shared" si="3"/>
        <v>M3-MyM-16b-E-1-BR</v>
      </c>
      <c r="AD511" s="20" t="s">
        <v>47</v>
      </c>
      <c r="AE511" s="24"/>
      <c r="AF511" s="9" t="s">
        <v>48</v>
      </c>
      <c r="AG511" s="9" t="s">
        <v>49</v>
      </c>
    </row>
    <row r="512" ht="112.5" customHeight="1">
      <c r="A512" s="9" t="s">
        <v>2549</v>
      </c>
      <c r="B512" s="69" t="s">
        <v>2550</v>
      </c>
      <c r="C512" s="9" t="s">
        <v>50</v>
      </c>
      <c r="D512" s="10" t="s">
        <v>36</v>
      </c>
      <c r="E512" s="11"/>
      <c r="F512" s="23" t="s">
        <v>2582</v>
      </c>
      <c r="G512" s="23"/>
      <c r="H512" s="77"/>
      <c r="I512" s="24" t="s">
        <v>38</v>
      </c>
      <c r="J512" s="24" t="s">
        <v>92</v>
      </c>
      <c r="K512" s="25" t="s">
        <v>2583</v>
      </c>
      <c r="L512" s="25" t="s">
        <v>2584</v>
      </c>
      <c r="M512" s="26" t="s">
        <v>291</v>
      </c>
      <c r="N512" s="18"/>
      <c r="O512" s="8"/>
      <c r="P512" s="18"/>
      <c r="Q512" s="22"/>
      <c r="R512" s="23"/>
      <c r="S512" s="23" t="s">
        <v>2585</v>
      </c>
      <c r="T512" s="23" t="s">
        <v>2586</v>
      </c>
      <c r="U512" s="66" t="s">
        <v>2587</v>
      </c>
      <c r="V512" s="23" t="s">
        <v>2588</v>
      </c>
      <c r="W512" s="23" t="s">
        <v>2589</v>
      </c>
      <c r="X512" s="22"/>
      <c r="Y512" s="20" t="s">
        <v>1410</v>
      </c>
      <c r="Z512" s="21" t="str">
        <f t="shared" si="1"/>
        <v>{"id":"M3-MyM-16b-E-2-BR","seed":{"parameters":[{"name":"Q1","label":null,"min":5,"max":18,"step":1},{"name":"Q2","label":null,"min":25,"max":75,"step":1},{"name":"Q3","label":null,"list":[20,50,100]}],"uniques":true},"scaffolding":[{"id":"step-0","stimulus":"&lt;p&gt;Matheus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AA512" s="21" t="s">
        <v>2590</v>
      </c>
      <c r="AB512" s="22" t="str">
        <f t="shared" si="2"/>
        <v>M3-MyM-16b-E-2</v>
      </c>
      <c r="AC512" s="22" t="str">
        <f t="shared" si="3"/>
        <v>M3-MyM-16b-E-2-BR</v>
      </c>
      <c r="AD512" s="20" t="s">
        <v>47</v>
      </c>
      <c r="AE512" s="24"/>
      <c r="AF512" s="9" t="s">
        <v>48</v>
      </c>
      <c r="AG512" s="9" t="s">
        <v>49</v>
      </c>
    </row>
    <row r="513" ht="112.5" customHeight="1">
      <c r="A513" s="9" t="s">
        <v>2549</v>
      </c>
      <c r="B513" s="69" t="s">
        <v>2550</v>
      </c>
      <c r="C513" s="9" t="s">
        <v>50</v>
      </c>
      <c r="D513" s="10" t="s">
        <v>36</v>
      </c>
      <c r="E513" s="11"/>
      <c r="F513" s="23" t="s">
        <v>2591</v>
      </c>
      <c r="G513" s="23"/>
      <c r="H513" s="77"/>
      <c r="I513" s="24" t="s">
        <v>38</v>
      </c>
      <c r="J513" s="24" t="s">
        <v>92</v>
      </c>
      <c r="K513" s="25" t="s">
        <v>2592</v>
      </c>
      <c r="L513" s="25" t="s">
        <v>2584</v>
      </c>
      <c r="M513" s="26" t="s">
        <v>291</v>
      </c>
      <c r="N513" s="18"/>
      <c r="O513" s="8"/>
      <c r="P513" s="18"/>
      <c r="Q513" s="22"/>
      <c r="R513" s="23"/>
      <c r="S513" s="23" t="s">
        <v>2593</v>
      </c>
      <c r="T513" s="23" t="s">
        <v>2594</v>
      </c>
      <c r="U513" s="23" t="s">
        <v>2587</v>
      </c>
      <c r="V513" s="23" t="s">
        <v>2595</v>
      </c>
      <c r="W513" s="23" t="s">
        <v>2596</v>
      </c>
      <c r="X513" s="22"/>
      <c r="Y513" s="20" t="s">
        <v>1410</v>
      </c>
      <c r="Z513" s="21" t="str">
        <f t="shared" si="1"/>
        <v>{"id":"M3-MyM-16b-E-3-BR","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AA513" s="21" t="s">
        <v>2597</v>
      </c>
      <c r="AB513" s="22" t="str">
        <f t="shared" si="2"/>
        <v>M3-MyM-16b-E-3</v>
      </c>
      <c r="AC513" s="22" t="str">
        <f t="shared" si="3"/>
        <v>M3-MyM-16b-E-3-BR</v>
      </c>
      <c r="AD513" s="20" t="s">
        <v>47</v>
      </c>
      <c r="AE513" s="24"/>
      <c r="AF513" s="9" t="s">
        <v>48</v>
      </c>
      <c r="AG513" s="9" t="s">
        <v>49</v>
      </c>
    </row>
    <row r="514" ht="112.5" customHeight="1">
      <c r="A514" s="9" t="s">
        <v>2598</v>
      </c>
      <c r="B514" s="69" t="s">
        <v>2599</v>
      </c>
      <c r="C514" s="9" t="s">
        <v>35</v>
      </c>
      <c r="D514" s="10" t="s">
        <v>36</v>
      </c>
      <c r="E514" s="11"/>
      <c r="F514" s="13" t="s">
        <v>2600</v>
      </c>
      <c r="G514" s="13"/>
      <c r="H514" s="19"/>
      <c r="I514" s="11" t="s">
        <v>38</v>
      </c>
      <c r="J514" s="20" t="s">
        <v>1499</v>
      </c>
      <c r="K514" s="12" t="s">
        <v>113</v>
      </c>
      <c r="L514" s="12" t="s">
        <v>113</v>
      </c>
      <c r="M514" s="11" t="s">
        <v>42</v>
      </c>
      <c r="N514" s="8" t="s">
        <v>2601</v>
      </c>
      <c r="O514" s="8" t="s">
        <v>2602</v>
      </c>
      <c r="P514" s="18"/>
      <c r="Q514" s="22"/>
      <c r="R514" s="18"/>
      <c r="S514" s="18"/>
      <c r="T514" s="18"/>
      <c r="U514" s="18"/>
      <c r="V514" s="18"/>
      <c r="W514" s="18"/>
      <c r="X514" s="22"/>
      <c r="Y514" s="20" t="s">
        <v>2603</v>
      </c>
      <c r="Z514" s="21" t="str">
        <f t="shared" si="1"/>
        <v>{"id":"M3-G-1a-I-1-BR","stimulus":"&lt;p&gt;Indique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v>
      </c>
      <c r="AA514" s="28" t="s">
        <v>2604</v>
      </c>
      <c r="AB514" s="22" t="str">
        <f t="shared" si="2"/>
        <v>M3-G-1a-I-1</v>
      </c>
      <c r="AC514" s="22" t="str">
        <f t="shared" si="3"/>
        <v>M3-G-1a-I-1-BR</v>
      </c>
      <c r="AD514" s="20" t="s">
        <v>47</v>
      </c>
      <c r="AE514" s="24"/>
      <c r="AF514" s="9" t="s">
        <v>48</v>
      </c>
      <c r="AG514" s="9" t="s">
        <v>49</v>
      </c>
    </row>
    <row r="515" ht="112.5" customHeight="1">
      <c r="A515" s="9" t="s">
        <v>2598</v>
      </c>
      <c r="B515" s="69" t="s">
        <v>2599</v>
      </c>
      <c r="C515" s="9" t="s">
        <v>50</v>
      </c>
      <c r="D515" s="10" t="s">
        <v>36</v>
      </c>
      <c r="E515" s="20"/>
      <c r="F515" s="12" t="s">
        <v>2605</v>
      </c>
      <c r="G515" s="12"/>
      <c r="H515" s="19"/>
      <c r="I515" s="11" t="s">
        <v>481</v>
      </c>
      <c r="J515" s="11" t="s">
        <v>52</v>
      </c>
      <c r="K515" s="12" t="s">
        <v>2606</v>
      </c>
      <c r="L515" s="45" t="s">
        <v>2607</v>
      </c>
      <c r="M515" s="11" t="s">
        <v>42</v>
      </c>
      <c r="N515" s="8" t="s">
        <v>2608</v>
      </c>
      <c r="O515" s="27" t="s">
        <v>2609</v>
      </c>
      <c r="P515" s="18"/>
      <c r="Q515" s="22"/>
      <c r="R515" s="18"/>
      <c r="S515" s="18"/>
      <c r="T515" s="18"/>
      <c r="U515" s="18"/>
      <c r="V515" s="18"/>
      <c r="W515" s="18"/>
      <c r="X515" s="22"/>
      <c r="Y515" s="20" t="s">
        <v>2603</v>
      </c>
      <c r="Z515" s="21" t="str">
        <f t="shared" si="1"/>
        <v>{
    "id": "M3-G-1a-E-1-BR",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v>
      </c>
      <c r="AA515" s="28" t="s">
        <v>2610</v>
      </c>
      <c r="AB515" s="22" t="str">
        <f t="shared" si="2"/>
        <v>M3-G-1a-E-1</v>
      </c>
      <c r="AC515" s="22" t="str">
        <f t="shared" si="3"/>
        <v>M3-G-1a-E-1-BR</v>
      </c>
      <c r="AD515" s="20" t="s">
        <v>47</v>
      </c>
      <c r="AE515" s="24"/>
      <c r="AF515" s="9" t="s">
        <v>48</v>
      </c>
      <c r="AG515" s="9" t="s">
        <v>49</v>
      </c>
    </row>
    <row r="516" ht="112.5" customHeight="1">
      <c r="A516" s="9" t="s">
        <v>2598</v>
      </c>
      <c r="B516" s="69" t="s">
        <v>2599</v>
      </c>
      <c r="C516" s="9" t="s">
        <v>50</v>
      </c>
      <c r="D516" s="10" t="s">
        <v>36</v>
      </c>
      <c r="E516" s="11"/>
      <c r="F516" s="12" t="s">
        <v>2605</v>
      </c>
      <c r="G516" s="12"/>
      <c r="H516" s="19"/>
      <c r="I516" s="11" t="s">
        <v>481</v>
      </c>
      <c r="J516" s="11" t="s">
        <v>52</v>
      </c>
      <c r="K516" s="12" t="s">
        <v>2606</v>
      </c>
      <c r="L516" s="45" t="s">
        <v>2611</v>
      </c>
      <c r="M516" s="11" t="s">
        <v>42</v>
      </c>
      <c r="N516" s="8" t="s">
        <v>2612</v>
      </c>
      <c r="O516" s="27" t="s">
        <v>2609</v>
      </c>
      <c r="P516" s="18"/>
      <c r="Q516" s="22"/>
      <c r="R516" s="18"/>
      <c r="S516" s="18"/>
      <c r="T516" s="18"/>
      <c r="U516" s="18"/>
      <c r="V516" s="18"/>
      <c r="W516" s="18"/>
      <c r="X516" s="22"/>
      <c r="Y516" s="20" t="s">
        <v>2603</v>
      </c>
      <c r="Z516" s="21" t="str">
        <f t="shared" si="1"/>
        <v>{
    "id": "M3-G-1a-E-2-BR",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v>
      </c>
      <c r="AA516" s="21" t="s">
        <v>2613</v>
      </c>
      <c r="AB516" s="22" t="str">
        <f t="shared" si="2"/>
        <v>M3-G-1a-E-2</v>
      </c>
      <c r="AC516" s="22" t="str">
        <f t="shared" si="3"/>
        <v>M3-G-1a-E-2-BR</v>
      </c>
      <c r="AD516" s="20" t="s">
        <v>47</v>
      </c>
      <c r="AE516" s="24"/>
      <c r="AF516" s="9" t="s">
        <v>48</v>
      </c>
      <c r="AG516" s="9" t="s">
        <v>49</v>
      </c>
    </row>
    <row r="517" ht="112.5" customHeight="1">
      <c r="A517" s="9" t="s">
        <v>2598</v>
      </c>
      <c r="B517" s="69" t="s">
        <v>2599</v>
      </c>
      <c r="C517" s="9" t="s">
        <v>50</v>
      </c>
      <c r="D517" s="10" t="s">
        <v>36</v>
      </c>
      <c r="E517" s="11"/>
      <c r="F517" s="12" t="s">
        <v>2605</v>
      </c>
      <c r="G517" s="12"/>
      <c r="H517" s="19"/>
      <c r="I517" s="11" t="s">
        <v>481</v>
      </c>
      <c r="J517" s="11" t="s">
        <v>52</v>
      </c>
      <c r="K517" s="12" t="s">
        <v>2606</v>
      </c>
      <c r="L517" s="45" t="s">
        <v>2614</v>
      </c>
      <c r="M517" s="11" t="s">
        <v>42</v>
      </c>
      <c r="N517" s="8" t="s">
        <v>2615</v>
      </c>
      <c r="O517" s="27" t="s">
        <v>2609</v>
      </c>
      <c r="P517" s="18"/>
      <c r="Q517" s="22"/>
      <c r="R517" s="18"/>
      <c r="S517" s="18"/>
      <c r="T517" s="18"/>
      <c r="U517" s="18"/>
      <c r="V517" s="18"/>
      <c r="W517" s="18"/>
      <c r="X517" s="22"/>
      <c r="Y517" s="20" t="s">
        <v>2603</v>
      </c>
      <c r="Z517" s="21" t="str">
        <f t="shared" si="1"/>
        <v>{
    "id": "M3-G-1a-E-3-BR",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v>
      </c>
      <c r="AA517" s="28" t="s">
        <v>2616</v>
      </c>
      <c r="AB517" s="22" t="str">
        <f t="shared" si="2"/>
        <v>M3-G-1a-E-3</v>
      </c>
      <c r="AC517" s="22" t="str">
        <f t="shared" si="3"/>
        <v>M3-G-1a-E-3-BR</v>
      </c>
      <c r="AD517" s="20" t="s">
        <v>47</v>
      </c>
      <c r="AE517" s="24"/>
      <c r="AF517" s="9" t="s">
        <v>48</v>
      </c>
      <c r="AG517" s="9" t="s">
        <v>49</v>
      </c>
    </row>
    <row r="518" ht="112.5" customHeight="1">
      <c r="A518" s="9" t="s">
        <v>2617</v>
      </c>
      <c r="B518" s="69" t="s">
        <v>2618</v>
      </c>
      <c r="C518" s="9" t="s">
        <v>35</v>
      </c>
      <c r="D518" s="10" t="s">
        <v>36</v>
      </c>
      <c r="E518" s="11"/>
      <c r="F518" s="13" t="s">
        <v>2619</v>
      </c>
      <c r="G518" s="13"/>
      <c r="H518" s="12"/>
      <c r="I518" s="11" t="s">
        <v>481</v>
      </c>
      <c r="J518" s="11" t="s">
        <v>1499</v>
      </c>
      <c r="K518" s="12" t="s">
        <v>113</v>
      </c>
      <c r="L518" s="12" t="s">
        <v>113</v>
      </c>
      <c r="M518" s="11" t="s">
        <v>42</v>
      </c>
      <c r="N518" s="13" t="s">
        <v>2620</v>
      </c>
      <c r="O518" s="13" t="s">
        <v>2621</v>
      </c>
      <c r="P518" s="18"/>
      <c r="Q518" s="22"/>
      <c r="R518" s="18"/>
      <c r="S518" s="18"/>
      <c r="T518" s="18"/>
      <c r="U518" s="18"/>
      <c r="V518" s="18"/>
      <c r="W518" s="18"/>
      <c r="X518" s="22"/>
      <c r="Y518" s="20" t="s">
        <v>2603</v>
      </c>
      <c r="Z518" s="21" t="str">
        <f t="shared" si="1"/>
        <v>{"id":"M3-G-1b-I-1-BR","stimulus":"&lt;p&gt;Indique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v>
      </c>
      <c r="AA518" s="28" t="s">
        <v>2622</v>
      </c>
      <c r="AB518" s="22" t="str">
        <f t="shared" si="2"/>
        <v>M3-G-1b-I-1</v>
      </c>
      <c r="AC518" s="22" t="str">
        <f t="shared" si="3"/>
        <v>M3-G-1b-I-1-BR</v>
      </c>
      <c r="AD518" s="20" t="s">
        <v>47</v>
      </c>
      <c r="AE518" s="24"/>
      <c r="AF518" s="9" t="s">
        <v>48</v>
      </c>
      <c r="AG518" s="9" t="s">
        <v>49</v>
      </c>
    </row>
    <row r="519" ht="112.5" customHeight="1">
      <c r="A519" s="9" t="s">
        <v>2617</v>
      </c>
      <c r="B519" s="69" t="s">
        <v>2618</v>
      </c>
      <c r="C519" s="9" t="s">
        <v>35</v>
      </c>
      <c r="D519" s="10" t="s">
        <v>36</v>
      </c>
      <c r="E519" s="11"/>
      <c r="F519" s="13" t="s">
        <v>2623</v>
      </c>
      <c r="G519" s="13"/>
      <c r="H519" s="12"/>
      <c r="I519" s="11" t="s">
        <v>481</v>
      </c>
      <c r="J519" s="11" t="s">
        <v>1499</v>
      </c>
      <c r="K519" s="12" t="s">
        <v>113</v>
      </c>
      <c r="L519" s="12" t="s">
        <v>113</v>
      </c>
      <c r="M519" s="11" t="s">
        <v>42</v>
      </c>
      <c r="N519" s="13" t="s">
        <v>2620</v>
      </c>
      <c r="O519" s="13" t="s">
        <v>2624</v>
      </c>
      <c r="P519" s="18"/>
      <c r="Q519" s="22"/>
      <c r="R519" s="18"/>
      <c r="S519" s="18"/>
      <c r="T519" s="18"/>
      <c r="U519" s="18"/>
      <c r="V519" s="18"/>
      <c r="W519" s="18"/>
      <c r="X519" s="22"/>
      <c r="Y519" s="20" t="s">
        <v>2603</v>
      </c>
      <c r="Z519" s="21" t="str">
        <f t="shared" si="1"/>
        <v>{"id":"M3-G-1b-I-2-BR","stimulus":"&lt;p&gt;Indique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v>
      </c>
      <c r="AA519" s="28" t="s">
        <v>2625</v>
      </c>
      <c r="AB519" s="22" t="str">
        <f t="shared" si="2"/>
        <v>M3-G-1b-I-2</v>
      </c>
      <c r="AC519" s="22" t="str">
        <f t="shared" si="3"/>
        <v>M3-G-1b-I-2-BR</v>
      </c>
      <c r="AD519" s="20" t="s">
        <v>47</v>
      </c>
      <c r="AE519" s="9"/>
      <c r="AF519" s="9" t="s">
        <v>48</v>
      </c>
      <c r="AG519" s="9" t="s">
        <v>49</v>
      </c>
    </row>
    <row r="520" ht="112.5" customHeight="1">
      <c r="A520" s="9" t="s">
        <v>2617</v>
      </c>
      <c r="B520" s="69" t="s">
        <v>2618</v>
      </c>
      <c r="C520" s="9" t="s">
        <v>50</v>
      </c>
      <c r="D520" s="10" t="s">
        <v>36</v>
      </c>
      <c r="E520" s="11"/>
      <c r="F520" s="13" t="s">
        <v>2626</v>
      </c>
      <c r="G520" s="13"/>
      <c r="H520" s="19" t="s">
        <v>2627</v>
      </c>
      <c r="I520" s="11" t="s">
        <v>481</v>
      </c>
      <c r="J520" s="11" t="s">
        <v>52</v>
      </c>
      <c r="K520" s="12" t="s">
        <v>113</v>
      </c>
      <c r="L520" s="13" t="s">
        <v>2628</v>
      </c>
      <c r="M520" s="11" t="s">
        <v>42</v>
      </c>
      <c r="N520" s="12" t="s">
        <v>2629</v>
      </c>
      <c r="O520" s="13" t="s">
        <v>2630</v>
      </c>
      <c r="P520" s="18"/>
      <c r="Q520" s="22"/>
      <c r="R520" s="18"/>
      <c r="S520" s="18"/>
      <c r="T520" s="18"/>
      <c r="U520" s="18"/>
      <c r="V520" s="18"/>
      <c r="W520" s="18"/>
      <c r="X520" s="22"/>
      <c r="Y520" s="20" t="s">
        <v>2603</v>
      </c>
      <c r="Z520" s="21" t="str">
        <f t="shared" si="1"/>
        <v>{
    "id": "M3-G-1b-E-1-BR",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v>
      </c>
      <c r="AA520" s="28" t="s">
        <v>2631</v>
      </c>
      <c r="AB520" s="22" t="str">
        <f t="shared" si="2"/>
        <v>M3-G-1b-E-1</v>
      </c>
      <c r="AC520" s="22" t="str">
        <f t="shared" si="3"/>
        <v>M3-G-1b-E-1-BR</v>
      </c>
      <c r="AD520" s="20" t="s">
        <v>47</v>
      </c>
      <c r="AE520" s="24"/>
      <c r="AF520" s="9" t="s">
        <v>48</v>
      </c>
      <c r="AG520" s="9" t="s">
        <v>49</v>
      </c>
    </row>
    <row r="521" ht="112.5" customHeight="1">
      <c r="A521" s="9" t="s">
        <v>2617</v>
      </c>
      <c r="B521" s="69" t="s">
        <v>2618</v>
      </c>
      <c r="C521" s="9" t="s">
        <v>50</v>
      </c>
      <c r="D521" s="10" t="s">
        <v>36</v>
      </c>
      <c r="E521" s="11"/>
      <c r="F521" s="13" t="s">
        <v>2632</v>
      </c>
      <c r="G521" s="13"/>
      <c r="H521" s="19"/>
      <c r="I521" s="11" t="s">
        <v>481</v>
      </c>
      <c r="J521" s="11" t="s">
        <v>52</v>
      </c>
      <c r="K521" s="12" t="s">
        <v>113</v>
      </c>
      <c r="L521" s="13" t="s">
        <v>2633</v>
      </c>
      <c r="M521" s="11" t="s">
        <v>42</v>
      </c>
      <c r="N521" s="12" t="s">
        <v>2629</v>
      </c>
      <c r="O521" s="13" t="s">
        <v>2630</v>
      </c>
      <c r="P521" s="18"/>
      <c r="Q521" s="22"/>
      <c r="R521" s="18"/>
      <c r="S521" s="18"/>
      <c r="T521" s="18"/>
      <c r="U521" s="18"/>
      <c r="V521" s="18"/>
      <c r="W521" s="18"/>
      <c r="X521" s="22"/>
      <c r="Y521" s="20" t="s">
        <v>2603</v>
      </c>
      <c r="Z521" s="21" t="str">
        <f t="shared" si="1"/>
        <v>{
    "id": "M3-G-1b-E-2-BR",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v>
      </c>
      <c r="AA521" s="28" t="s">
        <v>2634</v>
      </c>
      <c r="AB521" s="22" t="str">
        <f t="shared" si="2"/>
        <v>M3-G-1b-E-2</v>
      </c>
      <c r="AC521" s="22" t="str">
        <f t="shared" si="3"/>
        <v>M3-G-1b-E-2-BR</v>
      </c>
      <c r="AD521" s="20" t="s">
        <v>47</v>
      </c>
      <c r="AE521" s="24"/>
      <c r="AF521" s="9" t="s">
        <v>48</v>
      </c>
      <c r="AG521" s="9" t="s">
        <v>49</v>
      </c>
    </row>
    <row r="522" ht="112.5" customHeight="1">
      <c r="A522" s="9" t="s">
        <v>2617</v>
      </c>
      <c r="B522" s="69" t="s">
        <v>2618</v>
      </c>
      <c r="C522" s="9" t="s">
        <v>50</v>
      </c>
      <c r="D522" s="10" t="s">
        <v>36</v>
      </c>
      <c r="E522" s="11"/>
      <c r="F522" s="13" t="s">
        <v>2635</v>
      </c>
      <c r="G522" s="13"/>
      <c r="H522" s="19"/>
      <c r="I522" s="11" t="s">
        <v>481</v>
      </c>
      <c r="J522" s="11" t="s">
        <v>52</v>
      </c>
      <c r="K522" s="12" t="s">
        <v>113</v>
      </c>
      <c r="L522" s="13" t="s">
        <v>2636</v>
      </c>
      <c r="M522" s="11" t="s">
        <v>42</v>
      </c>
      <c r="N522" s="12" t="s">
        <v>2629</v>
      </c>
      <c r="O522" s="13" t="s">
        <v>2630</v>
      </c>
      <c r="P522" s="18"/>
      <c r="Q522" s="22"/>
      <c r="R522" s="18"/>
      <c r="S522" s="18"/>
      <c r="T522" s="18"/>
      <c r="U522" s="18"/>
      <c r="V522" s="18"/>
      <c r="W522" s="18"/>
      <c r="X522" s="22"/>
      <c r="Y522" s="20" t="s">
        <v>2603</v>
      </c>
      <c r="Z522" s="21" t="str">
        <f t="shared" si="1"/>
        <v>{
    "id": "M3-G-1b-E-3-BR",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v>
      </c>
      <c r="AA522" s="28" t="s">
        <v>2637</v>
      </c>
      <c r="AB522" s="22" t="str">
        <f t="shared" si="2"/>
        <v>M3-G-1b-E-3</v>
      </c>
      <c r="AC522" s="22" t="str">
        <f t="shared" si="3"/>
        <v>M3-G-1b-E-3-BR</v>
      </c>
      <c r="AD522" s="20" t="s">
        <v>47</v>
      </c>
      <c r="AE522" s="24"/>
      <c r="AF522" s="9" t="s">
        <v>48</v>
      </c>
      <c r="AG522" s="9" t="s">
        <v>49</v>
      </c>
    </row>
    <row r="523" ht="112.5" customHeight="1">
      <c r="A523" s="24" t="s">
        <v>2638</v>
      </c>
      <c r="B523" s="25" t="s">
        <v>2639</v>
      </c>
      <c r="C523" s="24" t="s">
        <v>35</v>
      </c>
      <c r="D523" s="10" t="s">
        <v>36</v>
      </c>
      <c r="E523" s="11"/>
      <c r="F523" s="23" t="s">
        <v>2640</v>
      </c>
      <c r="G523" s="23"/>
      <c r="H523" s="66"/>
      <c r="I523" s="24" t="s">
        <v>2641</v>
      </c>
      <c r="J523" s="24" t="s">
        <v>278</v>
      </c>
      <c r="K523" s="12" t="s">
        <v>113</v>
      </c>
      <c r="L523" s="12" t="s">
        <v>113</v>
      </c>
      <c r="M523" s="24" t="s">
        <v>42</v>
      </c>
      <c r="N523" s="25" t="s">
        <v>2642</v>
      </c>
      <c r="O523" s="23" t="s">
        <v>2643</v>
      </c>
      <c r="P523" s="18"/>
      <c r="Q523" s="22"/>
      <c r="R523" s="18"/>
      <c r="S523" s="18"/>
      <c r="T523" s="18"/>
      <c r="U523" s="18"/>
      <c r="V523" s="18"/>
      <c r="W523" s="18"/>
      <c r="X523" s="22"/>
      <c r="Y523" s="20" t="s">
        <v>2603</v>
      </c>
      <c r="Z523" s="21" t="str">
        <f t="shared" si="1"/>
        <v>{"id":"M3-G-14a-I-1-BR","stimulus":"&lt;p&gt;Observe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v>
      </c>
      <c r="AA523" s="21" t="s">
        <v>2644</v>
      </c>
      <c r="AB523" s="22" t="str">
        <f t="shared" si="2"/>
        <v>M3-G-14a-I-1</v>
      </c>
      <c r="AC523" s="22" t="str">
        <f t="shared" si="3"/>
        <v>M3-G-14a-I-1-BR</v>
      </c>
      <c r="AD523" s="22"/>
      <c r="AE523" s="24"/>
      <c r="AF523" s="9" t="s">
        <v>48</v>
      </c>
      <c r="AG523" s="9"/>
    </row>
    <row r="524" ht="112.5" customHeight="1">
      <c r="A524" s="24" t="s">
        <v>2638</v>
      </c>
      <c r="B524" s="25" t="s">
        <v>2639</v>
      </c>
      <c r="C524" s="24" t="s">
        <v>35</v>
      </c>
      <c r="D524" s="10" t="s">
        <v>36</v>
      </c>
      <c r="E524" s="11"/>
      <c r="F524" s="86" t="s">
        <v>2645</v>
      </c>
      <c r="G524" s="86"/>
      <c r="H524" s="66"/>
      <c r="I524" s="24" t="s">
        <v>2641</v>
      </c>
      <c r="J524" s="24" t="s">
        <v>278</v>
      </c>
      <c r="K524" s="12" t="s">
        <v>113</v>
      </c>
      <c r="L524" s="12" t="s">
        <v>113</v>
      </c>
      <c r="M524" s="24" t="s">
        <v>42</v>
      </c>
      <c r="N524" s="25" t="s">
        <v>2642</v>
      </c>
      <c r="O524" s="23" t="s">
        <v>2643</v>
      </c>
      <c r="P524" s="18"/>
      <c r="Q524" s="22"/>
      <c r="R524" s="18"/>
      <c r="S524" s="18"/>
      <c r="T524" s="18"/>
      <c r="U524" s="18"/>
      <c r="V524" s="18"/>
      <c r="W524" s="18"/>
      <c r="X524" s="22"/>
      <c r="Y524" s="20" t="s">
        <v>2603</v>
      </c>
      <c r="Z524" s="21" t="str">
        <f t="shared" si="1"/>
        <v>{"id":"M3-G-14a-I-2-BR","stimulus":"&lt;p&gt;Observe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v>
      </c>
      <c r="AA524" s="21" t="s">
        <v>2646</v>
      </c>
      <c r="AB524" s="22" t="str">
        <f t="shared" si="2"/>
        <v>M3-G-14a-I-2</v>
      </c>
      <c r="AC524" s="22" t="str">
        <f t="shared" si="3"/>
        <v>M3-G-14a-I-2-BR</v>
      </c>
      <c r="AD524" s="22"/>
      <c r="AE524" s="24"/>
      <c r="AF524" s="9" t="s">
        <v>48</v>
      </c>
      <c r="AG524" s="9"/>
    </row>
    <row r="525" ht="112.5" customHeight="1">
      <c r="A525" s="24" t="s">
        <v>2638</v>
      </c>
      <c r="B525" s="25" t="s">
        <v>2639</v>
      </c>
      <c r="C525" s="24" t="s">
        <v>50</v>
      </c>
      <c r="D525" s="10" t="s">
        <v>36</v>
      </c>
      <c r="E525" s="11"/>
      <c r="F525" s="87" t="s">
        <v>2647</v>
      </c>
      <c r="G525" s="87"/>
      <c r="H525" s="66"/>
      <c r="I525" s="24" t="s">
        <v>2648</v>
      </c>
      <c r="J525" s="24" t="s">
        <v>156</v>
      </c>
      <c r="K525" s="12" t="s">
        <v>113</v>
      </c>
      <c r="L525" s="25" t="s">
        <v>2649</v>
      </c>
      <c r="M525" s="24" t="s">
        <v>42</v>
      </c>
      <c r="N525" s="25" t="s">
        <v>2642</v>
      </c>
      <c r="O525" s="23" t="s">
        <v>2643</v>
      </c>
      <c r="P525" s="18"/>
      <c r="Q525" s="22"/>
      <c r="R525" s="18"/>
      <c r="S525" s="18"/>
      <c r="T525" s="18"/>
      <c r="U525" s="18"/>
      <c r="V525" s="18"/>
      <c r="W525" s="18"/>
      <c r="X525" s="22"/>
      <c r="Y525" s="20" t="s">
        <v>2603</v>
      </c>
      <c r="Z525" s="21" t="str">
        <f t="shared" si="1"/>
        <v>{"id":"M3-G-14a-E-1-BR","stimulus":"&lt;p&gt;Observe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v>
      </c>
      <c r="AA525" s="21" t="s">
        <v>2650</v>
      </c>
      <c r="AB525" s="22" t="str">
        <f t="shared" si="2"/>
        <v>M3-G-14a-E-1</v>
      </c>
      <c r="AC525" s="22" t="str">
        <f t="shared" si="3"/>
        <v>M3-G-14a-E-1-BR</v>
      </c>
      <c r="AD525" s="22"/>
      <c r="AE525" s="24"/>
      <c r="AF525" s="9" t="s">
        <v>48</v>
      </c>
      <c r="AG525" s="9"/>
    </row>
    <row r="526" ht="112.5" customHeight="1">
      <c r="A526" s="24" t="s">
        <v>2638</v>
      </c>
      <c r="B526" s="25" t="s">
        <v>2639</v>
      </c>
      <c r="C526" s="24" t="s">
        <v>50</v>
      </c>
      <c r="D526" s="10" t="s">
        <v>36</v>
      </c>
      <c r="E526" s="11"/>
      <c r="F526" s="87" t="s">
        <v>2651</v>
      </c>
      <c r="G526" s="87"/>
      <c r="H526" s="66"/>
      <c r="I526" s="24" t="s">
        <v>2648</v>
      </c>
      <c r="J526" s="24" t="s">
        <v>156</v>
      </c>
      <c r="K526" s="12" t="s">
        <v>113</v>
      </c>
      <c r="L526" s="25" t="s">
        <v>2652</v>
      </c>
      <c r="M526" s="24" t="s">
        <v>42</v>
      </c>
      <c r="N526" s="25" t="s">
        <v>2642</v>
      </c>
      <c r="O526" s="23" t="s">
        <v>2643</v>
      </c>
      <c r="P526" s="18"/>
      <c r="Q526" s="22"/>
      <c r="R526" s="18"/>
      <c r="S526" s="18"/>
      <c r="T526" s="18"/>
      <c r="U526" s="18"/>
      <c r="V526" s="18"/>
      <c r="W526" s="18"/>
      <c r="X526" s="22"/>
      <c r="Y526" s="20" t="s">
        <v>2603</v>
      </c>
      <c r="Z526" s="21" t="str">
        <f t="shared" si="1"/>
        <v>{"id":"M3-G-14a-E-2-BR","stimulus":"&lt;p&gt;Observe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v>
      </c>
      <c r="AA526" s="21" t="s">
        <v>2653</v>
      </c>
      <c r="AB526" s="22" t="str">
        <f t="shared" si="2"/>
        <v>M3-G-14a-E-2</v>
      </c>
      <c r="AC526" s="22" t="str">
        <f t="shared" si="3"/>
        <v>M3-G-14a-E-2-BR</v>
      </c>
      <c r="AD526" s="22"/>
      <c r="AE526" s="24"/>
      <c r="AF526" s="9" t="s">
        <v>48</v>
      </c>
      <c r="AG526" s="9"/>
    </row>
    <row r="527" ht="112.5" customHeight="1">
      <c r="A527" s="24" t="s">
        <v>2638</v>
      </c>
      <c r="B527" s="25" t="s">
        <v>2639</v>
      </c>
      <c r="C527" s="24" t="s">
        <v>50</v>
      </c>
      <c r="D527" s="10" t="s">
        <v>36</v>
      </c>
      <c r="E527" s="11"/>
      <c r="F527" s="87" t="s">
        <v>2654</v>
      </c>
      <c r="G527" s="87"/>
      <c r="H527" s="66"/>
      <c r="I527" s="24" t="s">
        <v>2648</v>
      </c>
      <c r="J527" s="24" t="s">
        <v>156</v>
      </c>
      <c r="K527" s="12" t="s">
        <v>113</v>
      </c>
      <c r="L527" s="25" t="s">
        <v>2655</v>
      </c>
      <c r="M527" s="24" t="s">
        <v>42</v>
      </c>
      <c r="N527" s="25" t="s">
        <v>2642</v>
      </c>
      <c r="O527" s="23" t="s">
        <v>2643</v>
      </c>
      <c r="P527" s="18"/>
      <c r="Q527" s="22"/>
      <c r="R527" s="18"/>
      <c r="S527" s="18"/>
      <c r="T527" s="18"/>
      <c r="U527" s="18"/>
      <c r="V527" s="18"/>
      <c r="W527" s="18"/>
      <c r="X527" s="22"/>
      <c r="Y527" s="20" t="s">
        <v>2603</v>
      </c>
      <c r="Z527" s="21" t="str">
        <f t="shared" si="1"/>
        <v>{"id":"M3-G-14a-E-3-BR","stimulus":"&lt;p&gt;Observe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v>
      </c>
      <c r="AA527" s="21" t="s">
        <v>2656</v>
      </c>
      <c r="AB527" s="22" t="str">
        <f t="shared" si="2"/>
        <v>M3-G-14a-E-3</v>
      </c>
      <c r="AC527" s="22" t="str">
        <f t="shared" si="3"/>
        <v>M3-G-14a-E-3-BR</v>
      </c>
      <c r="AD527" s="22"/>
      <c r="AE527" s="24"/>
      <c r="AF527" s="9" t="s">
        <v>48</v>
      </c>
      <c r="AG527" s="9"/>
    </row>
    <row r="528" ht="112.5" customHeight="1">
      <c r="A528" s="24" t="s">
        <v>2638</v>
      </c>
      <c r="B528" s="25" t="s">
        <v>2639</v>
      </c>
      <c r="C528" s="24" t="s">
        <v>50</v>
      </c>
      <c r="D528" s="10" t="s">
        <v>36</v>
      </c>
      <c r="E528" s="11"/>
      <c r="F528" s="87" t="s">
        <v>2657</v>
      </c>
      <c r="G528" s="87"/>
      <c r="H528" s="66"/>
      <c r="I528" s="24" t="s">
        <v>2648</v>
      </c>
      <c r="J528" s="24" t="s">
        <v>156</v>
      </c>
      <c r="K528" s="12" t="s">
        <v>113</v>
      </c>
      <c r="L528" s="25" t="s">
        <v>2658</v>
      </c>
      <c r="M528" s="24" t="s">
        <v>42</v>
      </c>
      <c r="N528" s="25" t="s">
        <v>2642</v>
      </c>
      <c r="O528" s="23" t="s">
        <v>2643</v>
      </c>
      <c r="P528" s="18"/>
      <c r="Q528" s="22"/>
      <c r="R528" s="18"/>
      <c r="S528" s="18"/>
      <c r="T528" s="18"/>
      <c r="U528" s="18"/>
      <c r="V528" s="18"/>
      <c r="W528" s="18"/>
      <c r="X528" s="22"/>
      <c r="Y528" s="20" t="s">
        <v>2603</v>
      </c>
      <c r="Z528" s="21" t="str">
        <f t="shared" si="1"/>
        <v>{"id":"M3-G-14a-E-4-BR","stimulus":"&lt;p&gt;Observe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v>
      </c>
      <c r="AA528" s="21" t="s">
        <v>2659</v>
      </c>
      <c r="AB528" s="22" t="str">
        <f t="shared" si="2"/>
        <v>M3-G-14a-E-4</v>
      </c>
      <c r="AC528" s="22" t="str">
        <f t="shared" si="3"/>
        <v>M3-G-14a-E-4-BR</v>
      </c>
      <c r="AD528" s="22"/>
      <c r="AE528" s="24"/>
      <c r="AF528" s="9" t="s">
        <v>48</v>
      </c>
      <c r="AG528" s="9"/>
    </row>
    <row r="529" ht="112.5" customHeight="1">
      <c r="A529" s="9" t="s">
        <v>2660</v>
      </c>
      <c r="B529" s="69" t="s">
        <v>2661</v>
      </c>
      <c r="C529" s="24" t="s">
        <v>35</v>
      </c>
      <c r="D529" s="10" t="s">
        <v>36</v>
      </c>
      <c r="E529" s="11"/>
      <c r="F529" s="23" t="s">
        <v>2662</v>
      </c>
      <c r="G529" s="23"/>
      <c r="H529" s="66" t="s">
        <v>2663</v>
      </c>
      <c r="I529" s="24" t="s">
        <v>481</v>
      </c>
      <c r="J529" s="24" t="s">
        <v>1938</v>
      </c>
      <c r="K529" s="57" t="s">
        <v>113</v>
      </c>
      <c r="L529" s="25"/>
      <c r="M529" s="26" t="s">
        <v>42</v>
      </c>
      <c r="N529" s="35" t="s">
        <v>2664</v>
      </c>
      <c r="O529" s="34" t="s">
        <v>2665</v>
      </c>
      <c r="P529" s="18"/>
      <c r="Q529" s="22"/>
      <c r="R529" s="18"/>
      <c r="S529" s="18"/>
      <c r="T529" s="18"/>
      <c r="U529" s="18"/>
      <c r="V529" s="18"/>
      <c r="W529" s="18"/>
      <c r="X529" s="22"/>
      <c r="Y529" s="20" t="s">
        <v>2603</v>
      </c>
      <c r="Z529" s="21" t="str">
        <f t="shared" si="1"/>
        <v>{"id":"M3-G-6a-I-1-BR","stimulus":"&lt;p&gt;Selecione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v>
      </c>
      <c r="AA529" s="21" t="s">
        <v>2666</v>
      </c>
      <c r="AB529" s="22" t="str">
        <f t="shared" si="2"/>
        <v>M3-G-6a-I-1</v>
      </c>
      <c r="AC529" s="22" t="str">
        <f t="shared" si="3"/>
        <v>M3-G-6a-I-1-BR</v>
      </c>
      <c r="AD529" s="20" t="s">
        <v>47</v>
      </c>
      <c r="AE529" s="24"/>
      <c r="AF529" s="9" t="s">
        <v>48</v>
      </c>
      <c r="AG529" s="9"/>
    </row>
    <row r="530" ht="112.5" customHeight="1">
      <c r="A530" s="9" t="s">
        <v>2660</v>
      </c>
      <c r="B530" s="69" t="s">
        <v>2661</v>
      </c>
      <c r="C530" s="24" t="s">
        <v>50</v>
      </c>
      <c r="D530" s="10" t="s">
        <v>36</v>
      </c>
      <c r="E530" s="11"/>
      <c r="F530" s="23" t="s">
        <v>2667</v>
      </c>
      <c r="G530" s="23"/>
      <c r="H530" s="66" t="s">
        <v>2668</v>
      </c>
      <c r="I530" s="24" t="s">
        <v>481</v>
      </c>
      <c r="J530" s="24" t="s">
        <v>2526</v>
      </c>
      <c r="K530" s="34" t="s">
        <v>2669</v>
      </c>
      <c r="L530" s="25" t="s">
        <v>113</v>
      </c>
      <c r="M530" s="26" t="s">
        <v>42</v>
      </c>
      <c r="N530" s="35" t="s">
        <v>2664</v>
      </c>
      <c r="O530" s="34" t="s">
        <v>2670</v>
      </c>
      <c r="P530" s="18"/>
      <c r="Q530" s="22"/>
      <c r="R530" s="18"/>
      <c r="S530" s="18"/>
      <c r="T530" s="18"/>
      <c r="U530" s="18"/>
      <c r="V530" s="18"/>
      <c r="W530" s="18"/>
      <c r="X530" s="22"/>
      <c r="Y530" s="20" t="s">
        <v>2603</v>
      </c>
      <c r="Z530" s="21" t="str">
        <f t="shared" si="1"/>
        <v>{"id":"M3-G-6a-E-1-BR","stimulus":"&lt;p&gt;Em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AA530" s="28" t="s">
        <v>2671</v>
      </c>
      <c r="AB530" s="22" t="str">
        <f t="shared" si="2"/>
        <v>M3-G-6a-E-1</v>
      </c>
      <c r="AC530" s="22" t="str">
        <f t="shared" si="3"/>
        <v>M3-G-6a-E-1-BR</v>
      </c>
      <c r="AD530" s="20" t="s">
        <v>47</v>
      </c>
      <c r="AE530" s="24"/>
      <c r="AF530" s="9" t="s">
        <v>48</v>
      </c>
      <c r="AG530" s="9"/>
    </row>
    <row r="531" ht="112.5" customHeight="1">
      <c r="A531" s="9" t="s">
        <v>2660</v>
      </c>
      <c r="B531" s="69" t="s">
        <v>2661</v>
      </c>
      <c r="C531" s="24" t="s">
        <v>68</v>
      </c>
      <c r="D531" s="10" t="s">
        <v>36</v>
      </c>
      <c r="E531" s="11"/>
      <c r="F531" s="23" t="s">
        <v>2672</v>
      </c>
      <c r="G531" s="23"/>
      <c r="H531" s="66" t="s">
        <v>2673</v>
      </c>
      <c r="I531" s="24" t="s">
        <v>481</v>
      </c>
      <c r="J531" s="9" t="s">
        <v>2674</v>
      </c>
      <c r="K531" s="34" t="s">
        <v>113</v>
      </c>
      <c r="L531" s="25" t="s">
        <v>2675</v>
      </c>
      <c r="M531" s="26" t="s">
        <v>42</v>
      </c>
      <c r="N531" s="35" t="s">
        <v>2664</v>
      </c>
      <c r="O531" s="35" t="s">
        <v>2676</v>
      </c>
      <c r="P531" s="18"/>
      <c r="Q531" s="22"/>
      <c r="R531" s="18"/>
      <c r="S531" s="18"/>
      <c r="T531" s="18"/>
      <c r="U531" s="18"/>
      <c r="V531" s="18"/>
      <c r="W531" s="18"/>
      <c r="X531" s="22"/>
      <c r="Y531" s="20" t="s">
        <v>2603</v>
      </c>
      <c r="Z531" s="21" t="str">
        <f t="shared" si="1"/>
        <v>{"id":"M3-G-6a-A-1-BR","stimulus":"&lt;p&gt;Diego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v>
      </c>
      <c r="AA531" s="28" t="s">
        <v>2677</v>
      </c>
      <c r="AB531" s="22" t="str">
        <f t="shared" si="2"/>
        <v>M3-G-6a-A-1</v>
      </c>
      <c r="AC531" s="22" t="str">
        <f t="shared" si="3"/>
        <v>M3-G-6a-A-1-BR</v>
      </c>
      <c r="AD531" s="20" t="s">
        <v>47</v>
      </c>
      <c r="AE531" s="24"/>
      <c r="AF531" s="9" t="s">
        <v>48</v>
      </c>
      <c r="AG531" s="9"/>
    </row>
    <row r="532" ht="112.5" customHeight="1">
      <c r="A532" s="9" t="s">
        <v>2660</v>
      </c>
      <c r="B532" s="69" t="s">
        <v>2661</v>
      </c>
      <c r="C532" s="24" t="s">
        <v>68</v>
      </c>
      <c r="D532" s="10" t="s">
        <v>36</v>
      </c>
      <c r="E532" s="11"/>
      <c r="F532" s="23" t="s">
        <v>2678</v>
      </c>
      <c r="G532" s="23"/>
      <c r="H532" s="66" t="s">
        <v>2679</v>
      </c>
      <c r="I532" s="24" t="s">
        <v>481</v>
      </c>
      <c r="J532" s="9" t="s">
        <v>2674</v>
      </c>
      <c r="K532" s="34" t="s">
        <v>113</v>
      </c>
      <c r="L532" s="25" t="s">
        <v>2680</v>
      </c>
      <c r="M532" s="26" t="s">
        <v>42</v>
      </c>
      <c r="N532" s="35" t="s">
        <v>2664</v>
      </c>
      <c r="O532" s="35" t="s">
        <v>2681</v>
      </c>
      <c r="P532" s="18"/>
      <c r="Q532" s="22"/>
      <c r="R532" s="18"/>
      <c r="S532" s="18"/>
      <c r="T532" s="18"/>
      <c r="U532" s="18"/>
      <c r="V532" s="18"/>
      <c r="W532" s="18"/>
      <c r="X532" s="22"/>
      <c r="Y532" s="20" t="s">
        <v>2603</v>
      </c>
      <c r="Z532" s="21" t="str">
        <f t="shared" si="1"/>
        <v>{"id":"M3-G-6a-A-2-BR","stimulus":"&lt;p&gt;Em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v>
      </c>
      <c r="AA532" s="28" t="s">
        <v>2682</v>
      </c>
      <c r="AB532" s="22" t="str">
        <f t="shared" si="2"/>
        <v>M3-G-6a-A-2</v>
      </c>
      <c r="AC532" s="22" t="str">
        <f t="shared" si="3"/>
        <v>M3-G-6a-A-2-BR</v>
      </c>
      <c r="AD532" s="20" t="s">
        <v>47</v>
      </c>
      <c r="AE532" s="24"/>
      <c r="AF532" s="9" t="s">
        <v>48</v>
      </c>
      <c r="AG532" s="9"/>
    </row>
    <row r="533" ht="112.5" customHeight="1">
      <c r="A533" s="9" t="s">
        <v>2660</v>
      </c>
      <c r="B533" s="69" t="s">
        <v>2661</v>
      </c>
      <c r="C533" s="24" t="s">
        <v>68</v>
      </c>
      <c r="D533" s="10" t="s">
        <v>36</v>
      </c>
      <c r="E533" s="11"/>
      <c r="F533" s="23" t="s">
        <v>2683</v>
      </c>
      <c r="G533" s="23"/>
      <c r="H533" s="66" t="s">
        <v>2684</v>
      </c>
      <c r="I533" s="24" t="s">
        <v>481</v>
      </c>
      <c r="J533" s="9" t="s">
        <v>2674</v>
      </c>
      <c r="K533" s="34" t="s">
        <v>113</v>
      </c>
      <c r="L533" s="25" t="s">
        <v>2685</v>
      </c>
      <c r="M533" s="26" t="s">
        <v>42</v>
      </c>
      <c r="N533" s="35" t="s">
        <v>2664</v>
      </c>
      <c r="O533" s="57" t="s">
        <v>2670</v>
      </c>
      <c r="P533" s="18"/>
      <c r="Q533" s="22"/>
      <c r="R533" s="18"/>
      <c r="S533" s="18"/>
      <c r="T533" s="18"/>
      <c r="U533" s="18"/>
      <c r="V533" s="18"/>
      <c r="W533" s="18"/>
      <c r="X533" s="22"/>
      <c r="Y533" s="20" t="s">
        <v>2603</v>
      </c>
      <c r="Z533" s="21" t="str">
        <f t="shared" si="1"/>
        <v>{"id":"M3-G-6a-A-3-BR","stimulus":"&lt;p&gt;Observe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v>
      </c>
      <c r="AA533" s="28" t="s">
        <v>2686</v>
      </c>
      <c r="AB533" s="22" t="str">
        <f t="shared" si="2"/>
        <v>M3-G-6a-A-3</v>
      </c>
      <c r="AC533" s="22" t="str">
        <f t="shared" si="3"/>
        <v>M3-G-6a-A-3-BR</v>
      </c>
      <c r="AD533" s="20" t="s">
        <v>47</v>
      </c>
      <c r="AE533" s="24"/>
      <c r="AF533" s="9" t="s">
        <v>48</v>
      </c>
      <c r="AG533" s="9"/>
    </row>
    <row r="534" ht="112.5" customHeight="1">
      <c r="A534" s="24" t="s">
        <v>2687</v>
      </c>
      <c r="B534" s="25" t="s">
        <v>2688</v>
      </c>
      <c r="C534" s="24" t="s">
        <v>35</v>
      </c>
      <c r="D534" s="10" t="s">
        <v>36</v>
      </c>
      <c r="E534" s="11"/>
      <c r="F534" s="25" t="s">
        <v>2689</v>
      </c>
      <c r="G534" s="23"/>
      <c r="H534" s="66"/>
      <c r="I534" s="24"/>
      <c r="J534" s="24" t="s">
        <v>2690</v>
      </c>
      <c r="K534" s="25"/>
      <c r="L534" s="25"/>
      <c r="M534" s="9" t="s">
        <v>42</v>
      </c>
      <c r="N534" s="25" t="s">
        <v>2691</v>
      </c>
      <c r="O534" s="25" t="s">
        <v>2691</v>
      </c>
      <c r="P534" s="18"/>
      <c r="Q534" s="22"/>
      <c r="R534" s="18"/>
      <c r="S534" s="18"/>
      <c r="T534" s="18"/>
      <c r="U534" s="18"/>
      <c r="V534" s="18"/>
      <c r="W534" s="18"/>
      <c r="X534" s="22"/>
      <c r="Y534" s="20" t="s">
        <v>2603</v>
      </c>
      <c r="Z534" s="21" t="str">
        <f t="shared" si="1"/>
        <v>{
    "id": "M3-G-16a-I-1-BR",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v>
      </c>
      <c r="AA534" s="28" t="s">
        <v>2692</v>
      </c>
      <c r="AB534" s="22" t="str">
        <f t="shared" si="2"/>
        <v>M3-G-16a-I-1</v>
      </c>
      <c r="AC534" s="22" t="str">
        <f t="shared" si="3"/>
        <v>M3-G-16a-I-1-BR</v>
      </c>
      <c r="AD534" s="20" t="s">
        <v>47</v>
      </c>
      <c r="AE534" s="9" t="s">
        <v>268</v>
      </c>
      <c r="AF534" s="9" t="s">
        <v>48</v>
      </c>
      <c r="AG534" s="9"/>
    </row>
    <row r="535" ht="112.5" customHeight="1">
      <c r="A535" s="24" t="s">
        <v>2687</v>
      </c>
      <c r="B535" s="25" t="s">
        <v>2688</v>
      </c>
      <c r="C535" s="24" t="s">
        <v>35</v>
      </c>
      <c r="D535" s="10" t="s">
        <v>36</v>
      </c>
      <c r="E535" s="11"/>
      <c r="F535" s="25" t="s">
        <v>2693</v>
      </c>
      <c r="G535" s="23"/>
      <c r="H535" s="66"/>
      <c r="I535" s="24"/>
      <c r="J535" s="24" t="s">
        <v>2690</v>
      </c>
      <c r="K535" s="25"/>
      <c r="L535" s="25"/>
      <c r="M535" s="9" t="s">
        <v>42</v>
      </c>
      <c r="N535" s="25" t="s">
        <v>2691</v>
      </c>
      <c r="O535" s="25" t="s">
        <v>2691</v>
      </c>
      <c r="P535" s="18"/>
      <c r="Q535" s="22"/>
      <c r="R535" s="18"/>
      <c r="S535" s="18"/>
      <c r="T535" s="18"/>
      <c r="U535" s="18"/>
      <c r="V535" s="18"/>
      <c r="W535" s="18"/>
      <c r="X535" s="22"/>
      <c r="Y535" s="20" t="s">
        <v>2603</v>
      </c>
      <c r="Z535" s="21" t="str">
        <f t="shared" si="1"/>
        <v>{
    "id": "M3-G-16a-I-2-BR",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v>
      </c>
      <c r="AA535" s="28" t="s">
        <v>2694</v>
      </c>
      <c r="AB535" s="22" t="str">
        <f t="shared" si="2"/>
        <v>M3-G-16a-I-2</v>
      </c>
      <c r="AC535" s="22" t="str">
        <f t="shared" si="3"/>
        <v>M3-G-16a-I-2-BR</v>
      </c>
      <c r="AD535" s="20" t="s">
        <v>47</v>
      </c>
      <c r="AE535" s="9" t="s">
        <v>268</v>
      </c>
      <c r="AF535" s="9" t="s">
        <v>48</v>
      </c>
      <c r="AG535" s="9"/>
    </row>
    <row r="536" ht="112.5" customHeight="1">
      <c r="A536" s="24" t="s">
        <v>2687</v>
      </c>
      <c r="B536" s="25" t="s">
        <v>2688</v>
      </c>
      <c r="C536" s="24" t="s">
        <v>35</v>
      </c>
      <c r="D536" s="10" t="s">
        <v>36</v>
      </c>
      <c r="E536" s="11"/>
      <c r="F536" s="25" t="s">
        <v>2695</v>
      </c>
      <c r="G536" s="23"/>
      <c r="H536" s="66"/>
      <c r="I536" s="24"/>
      <c r="J536" s="24" t="s">
        <v>2690</v>
      </c>
      <c r="K536" s="25"/>
      <c r="L536" s="25"/>
      <c r="M536" s="9" t="s">
        <v>42</v>
      </c>
      <c r="N536" s="25" t="s">
        <v>2691</v>
      </c>
      <c r="O536" s="25" t="s">
        <v>2691</v>
      </c>
      <c r="P536" s="18"/>
      <c r="Q536" s="22"/>
      <c r="R536" s="18"/>
      <c r="S536" s="18"/>
      <c r="T536" s="18"/>
      <c r="U536" s="18"/>
      <c r="V536" s="18"/>
      <c r="W536" s="18"/>
      <c r="X536" s="22"/>
      <c r="Y536" s="20" t="s">
        <v>2603</v>
      </c>
      <c r="Z536" s="21" t="str">
        <f t="shared" si="1"/>
        <v>{
    "id": "M3-G-16a-I-3-BR",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v>
      </c>
      <c r="AA536" s="28" t="s">
        <v>2696</v>
      </c>
      <c r="AB536" s="22" t="str">
        <f t="shared" si="2"/>
        <v>M3-G-16a-I-3</v>
      </c>
      <c r="AC536" s="22" t="str">
        <f t="shared" si="3"/>
        <v>M3-G-16a-I-3-BR</v>
      </c>
      <c r="AD536" s="20" t="s">
        <v>47</v>
      </c>
      <c r="AE536" s="9" t="s">
        <v>268</v>
      </c>
      <c r="AF536" s="9" t="s">
        <v>48</v>
      </c>
      <c r="AG536" s="9"/>
    </row>
    <row r="537" ht="112.5" customHeight="1">
      <c r="A537" s="9" t="s">
        <v>2697</v>
      </c>
      <c r="B537" s="8" t="s">
        <v>2698</v>
      </c>
      <c r="C537" s="43" t="s">
        <v>35</v>
      </c>
      <c r="D537" s="10" t="s">
        <v>36</v>
      </c>
      <c r="E537" s="20"/>
      <c r="F537" s="13" t="s">
        <v>2699</v>
      </c>
      <c r="G537" s="13"/>
      <c r="H537" s="19"/>
      <c r="I537" s="22" t="s">
        <v>38</v>
      </c>
      <c r="J537" s="20" t="s">
        <v>1499</v>
      </c>
      <c r="K537" s="46" t="s">
        <v>113</v>
      </c>
      <c r="L537" s="12" t="s">
        <v>113</v>
      </c>
      <c r="M537" s="14" t="s">
        <v>42</v>
      </c>
      <c r="N537" s="27" t="s">
        <v>2700</v>
      </c>
      <c r="O537" s="15" t="s">
        <v>2701</v>
      </c>
      <c r="P537" s="18"/>
      <c r="Q537" s="22" t="s">
        <v>481</v>
      </c>
      <c r="R537" s="18"/>
      <c r="S537" s="18"/>
      <c r="T537" s="18"/>
      <c r="U537" s="18"/>
      <c r="V537" s="18"/>
      <c r="W537" s="18"/>
      <c r="X537" s="22"/>
      <c r="Y537" s="20" t="s">
        <v>2603</v>
      </c>
      <c r="Z537" s="21" t="str">
        <f t="shared" si="1"/>
        <v>{"id":"M3-G-7a-I-1-BR","stimulus":"&lt;p&gt;Indique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v>
      </c>
      <c r="AA537" s="21" t="s">
        <v>2702</v>
      </c>
      <c r="AB537" s="22" t="str">
        <f t="shared" si="2"/>
        <v>M3-G-7a-I-1</v>
      </c>
      <c r="AC537" s="22" t="str">
        <f t="shared" si="3"/>
        <v>M3-G-7a-I-1-BR</v>
      </c>
      <c r="AD537" s="20" t="s">
        <v>47</v>
      </c>
      <c r="AE537" s="24"/>
      <c r="AF537" s="9" t="s">
        <v>48</v>
      </c>
      <c r="AG537" s="9" t="s">
        <v>49</v>
      </c>
    </row>
    <row r="538" ht="112.5" customHeight="1">
      <c r="A538" s="9" t="s">
        <v>2697</v>
      </c>
      <c r="B538" s="8" t="s">
        <v>2698</v>
      </c>
      <c r="C538" s="43" t="s">
        <v>50</v>
      </c>
      <c r="D538" s="10" t="s">
        <v>36</v>
      </c>
      <c r="E538" s="11"/>
      <c r="F538" s="12" t="s">
        <v>2703</v>
      </c>
      <c r="G538" s="12"/>
      <c r="H538" s="19"/>
      <c r="I538" s="22" t="s">
        <v>481</v>
      </c>
      <c r="J538" s="11" t="s">
        <v>92</v>
      </c>
      <c r="K538" s="46" t="s">
        <v>2704</v>
      </c>
      <c r="L538" s="13" t="s">
        <v>2705</v>
      </c>
      <c r="M538" s="14" t="s">
        <v>42</v>
      </c>
      <c r="N538" s="18" t="s">
        <v>2706</v>
      </c>
      <c r="O538" s="15" t="s">
        <v>2707</v>
      </c>
      <c r="P538" s="18"/>
      <c r="Q538" s="22"/>
      <c r="R538" s="18"/>
      <c r="S538" s="18"/>
      <c r="T538" s="18"/>
      <c r="U538" s="18"/>
      <c r="V538" s="18"/>
      <c r="W538" s="18"/>
      <c r="X538" s="22"/>
      <c r="Y538" s="20" t="s">
        <v>2603</v>
      </c>
      <c r="Z538" s="21" t="str">
        <f t="shared" si="1"/>
        <v>{
    "id": "M3-G-7a-E-1-BR",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AA538" s="21" t="s">
        <v>2708</v>
      </c>
      <c r="AB538" s="22" t="str">
        <f t="shared" si="2"/>
        <v>M3-G-7a-E-1</v>
      </c>
      <c r="AC538" s="22" t="str">
        <f t="shared" si="3"/>
        <v>M3-G-7a-E-1-BR</v>
      </c>
      <c r="AD538" s="20" t="s">
        <v>47</v>
      </c>
      <c r="AE538" s="24"/>
      <c r="AF538" s="9" t="s">
        <v>48</v>
      </c>
      <c r="AG538" s="9" t="s">
        <v>49</v>
      </c>
    </row>
    <row r="539" ht="112.5" customHeight="1">
      <c r="A539" s="9" t="s">
        <v>2697</v>
      </c>
      <c r="B539" s="8" t="s">
        <v>2698</v>
      </c>
      <c r="C539" s="43" t="s">
        <v>50</v>
      </c>
      <c r="D539" s="10" t="s">
        <v>36</v>
      </c>
      <c r="E539" s="11"/>
      <c r="F539" s="12" t="s">
        <v>2709</v>
      </c>
      <c r="G539" s="12"/>
      <c r="H539" s="19"/>
      <c r="I539" s="22" t="s">
        <v>481</v>
      </c>
      <c r="J539" s="11" t="s">
        <v>92</v>
      </c>
      <c r="K539" s="46" t="s">
        <v>113</v>
      </c>
      <c r="L539" s="13" t="s">
        <v>2710</v>
      </c>
      <c r="M539" s="14" t="s">
        <v>42</v>
      </c>
      <c r="N539" s="18" t="s">
        <v>2711</v>
      </c>
      <c r="O539" s="15" t="s">
        <v>2712</v>
      </c>
      <c r="P539" s="18"/>
      <c r="Q539" s="22"/>
      <c r="R539" s="18"/>
      <c r="S539" s="18"/>
      <c r="T539" s="18"/>
      <c r="U539" s="18"/>
      <c r="V539" s="18"/>
      <c r="W539" s="18"/>
      <c r="X539" s="22"/>
      <c r="Y539" s="20" t="s">
        <v>2603</v>
      </c>
      <c r="Z539" s="21" t="str">
        <f t="shared" si="1"/>
        <v>{
    "id": "M3-G-7a-E-2-BR",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v>
      </c>
      <c r="AA539" s="21" t="s">
        <v>2713</v>
      </c>
      <c r="AB539" s="22" t="str">
        <f t="shared" si="2"/>
        <v>M3-G-7a-E-2</v>
      </c>
      <c r="AC539" s="22" t="str">
        <f t="shared" si="3"/>
        <v>M3-G-7a-E-2-BR</v>
      </c>
      <c r="AD539" s="20" t="s">
        <v>47</v>
      </c>
      <c r="AE539" s="24"/>
      <c r="AF539" s="9" t="s">
        <v>48</v>
      </c>
      <c r="AG539" s="9" t="s">
        <v>49</v>
      </c>
    </row>
    <row r="540" ht="112.5" customHeight="1">
      <c r="A540" s="9" t="s">
        <v>2697</v>
      </c>
      <c r="B540" s="8" t="s">
        <v>2698</v>
      </c>
      <c r="C540" s="43" t="s">
        <v>50</v>
      </c>
      <c r="D540" s="10" t="s">
        <v>36</v>
      </c>
      <c r="E540" s="11"/>
      <c r="F540" s="12" t="s">
        <v>2714</v>
      </c>
      <c r="G540" s="12"/>
      <c r="H540" s="19"/>
      <c r="I540" s="22" t="s">
        <v>481</v>
      </c>
      <c r="J540" s="11" t="s">
        <v>92</v>
      </c>
      <c r="K540" s="12" t="s">
        <v>113</v>
      </c>
      <c r="L540" s="13" t="s">
        <v>2715</v>
      </c>
      <c r="M540" s="11" t="s">
        <v>42</v>
      </c>
      <c r="N540" s="18" t="s">
        <v>2716</v>
      </c>
      <c r="O540" s="8" t="s">
        <v>2717</v>
      </c>
      <c r="P540" s="18"/>
      <c r="Q540" s="22"/>
      <c r="R540" s="18"/>
      <c r="S540" s="18"/>
      <c r="T540" s="18"/>
      <c r="U540" s="18"/>
      <c r="V540" s="18"/>
      <c r="W540" s="18"/>
      <c r="X540" s="22"/>
      <c r="Y540" s="20" t="s">
        <v>2603</v>
      </c>
      <c r="Z540" s="21" t="str">
        <f t="shared" si="1"/>
        <v>{
    "id": "M3-G-7a-E-3-BR",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v>
      </c>
      <c r="AA540" s="21" t="s">
        <v>2718</v>
      </c>
      <c r="AB540" s="22" t="str">
        <f t="shared" si="2"/>
        <v>M3-G-7a-E-3</v>
      </c>
      <c r="AC540" s="22" t="str">
        <f t="shared" si="3"/>
        <v>M3-G-7a-E-3-BR</v>
      </c>
      <c r="AD540" s="20" t="s">
        <v>47</v>
      </c>
      <c r="AE540" s="24"/>
      <c r="AF540" s="9" t="s">
        <v>48</v>
      </c>
      <c r="AG540" s="9" t="s">
        <v>49</v>
      </c>
    </row>
    <row r="541" ht="112.5" customHeight="1">
      <c r="A541" s="9" t="s">
        <v>2719</v>
      </c>
      <c r="B541" s="69" t="s">
        <v>2720</v>
      </c>
      <c r="C541" s="43" t="s">
        <v>35</v>
      </c>
      <c r="D541" s="10" t="s">
        <v>36</v>
      </c>
      <c r="E541" s="11"/>
      <c r="F541" s="13" t="s">
        <v>2721</v>
      </c>
      <c r="G541" s="13"/>
      <c r="H541" s="12"/>
      <c r="I541" s="11" t="s">
        <v>38</v>
      </c>
      <c r="J541" s="11" t="s">
        <v>2722</v>
      </c>
      <c r="K541" s="12" t="s">
        <v>113</v>
      </c>
      <c r="L541" s="12" t="s">
        <v>113</v>
      </c>
      <c r="M541" s="11" t="s">
        <v>42</v>
      </c>
      <c r="N541" s="8" t="s">
        <v>2723</v>
      </c>
      <c r="O541" s="8" t="s">
        <v>2724</v>
      </c>
      <c r="P541" s="18"/>
      <c r="Q541" s="22" t="s">
        <v>481</v>
      </c>
      <c r="R541" s="18"/>
      <c r="S541" s="18"/>
      <c r="T541" s="18"/>
      <c r="U541" s="18"/>
      <c r="V541" s="18"/>
      <c r="W541" s="18"/>
      <c r="X541" s="22"/>
      <c r="Y541" s="20" t="s">
        <v>2603</v>
      </c>
      <c r="Z541" s="21" t="str">
        <f t="shared" si="1"/>
        <v>{"id":"M3-G-8a-I-1-BR","stimulus":"&lt;p&gt;Indique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v>
      </c>
      <c r="AA541" s="21" t="s">
        <v>2725</v>
      </c>
      <c r="AB541" s="22" t="str">
        <f t="shared" si="2"/>
        <v>M3-G-8a-I-1</v>
      </c>
      <c r="AC541" s="22" t="str">
        <f t="shared" si="3"/>
        <v>M3-G-8a-I-1-BR</v>
      </c>
      <c r="AD541" s="20" t="s">
        <v>47</v>
      </c>
      <c r="AE541" s="24"/>
      <c r="AF541" s="9" t="s">
        <v>48</v>
      </c>
      <c r="AG541" s="9" t="s">
        <v>49</v>
      </c>
    </row>
    <row r="542" ht="112.5" customHeight="1">
      <c r="A542" s="9" t="s">
        <v>2719</v>
      </c>
      <c r="B542" s="69" t="s">
        <v>2720</v>
      </c>
      <c r="C542" s="43" t="s">
        <v>50</v>
      </c>
      <c r="D542" s="10" t="s">
        <v>36</v>
      </c>
      <c r="E542" s="11"/>
      <c r="F542" s="12" t="s">
        <v>2726</v>
      </c>
      <c r="G542" s="12"/>
      <c r="H542" s="19"/>
      <c r="I542" s="11" t="s">
        <v>481</v>
      </c>
      <c r="J542" s="11" t="s">
        <v>52</v>
      </c>
      <c r="K542" s="12" t="s">
        <v>2606</v>
      </c>
      <c r="L542" s="13" t="s">
        <v>2727</v>
      </c>
      <c r="M542" s="22" t="s">
        <v>42</v>
      </c>
      <c r="N542" s="8" t="s">
        <v>2723</v>
      </c>
      <c r="O542" s="8" t="s">
        <v>2728</v>
      </c>
      <c r="P542" s="18"/>
      <c r="Q542" s="22" t="s">
        <v>481</v>
      </c>
      <c r="R542" s="18"/>
      <c r="S542" s="18"/>
      <c r="T542" s="18"/>
      <c r="U542" s="18"/>
      <c r="V542" s="18"/>
      <c r="W542" s="18"/>
      <c r="X542" s="22"/>
      <c r="Y542" s="20" t="s">
        <v>2603</v>
      </c>
      <c r="Z542" s="21" t="str">
        <f t="shared" si="1"/>
        <v>{
    "id": "M3-G-8a-E-1-BR",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AA542" s="28" t="s">
        <v>2729</v>
      </c>
      <c r="AB542" s="22" t="str">
        <f t="shared" si="2"/>
        <v>M3-G-8a-E-1</v>
      </c>
      <c r="AC542" s="22" t="str">
        <f t="shared" si="3"/>
        <v>M3-G-8a-E-1-BR</v>
      </c>
      <c r="AD542" s="20" t="s">
        <v>47</v>
      </c>
      <c r="AE542" s="24"/>
      <c r="AF542" s="9" t="s">
        <v>48</v>
      </c>
      <c r="AG542" s="9" t="s">
        <v>49</v>
      </c>
    </row>
    <row r="543" ht="112.5" customHeight="1">
      <c r="A543" s="9" t="s">
        <v>2719</v>
      </c>
      <c r="B543" s="69" t="s">
        <v>2720</v>
      </c>
      <c r="C543" s="9" t="s">
        <v>50</v>
      </c>
      <c r="D543" s="10" t="s">
        <v>36</v>
      </c>
      <c r="E543" s="11"/>
      <c r="F543" s="12" t="s">
        <v>2730</v>
      </c>
      <c r="G543" s="12"/>
      <c r="H543" s="12"/>
      <c r="I543" s="11" t="s">
        <v>481</v>
      </c>
      <c r="J543" s="11" t="s">
        <v>52</v>
      </c>
      <c r="K543" s="12" t="s">
        <v>113</v>
      </c>
      <c r="L543" s="13" t="s">
        <v>2731</v>
      </c>
      <c r="M543" s="22" t="s">
        <v>42</v>
      </c>
      <c r="N543" s="8" t="s">
        <v>2723</v>
      </c>
      <c r="O543" s="8" t="s">
        <v>2728</v>
      </c>
      <c r="P543" s="18"/>
      <c r="Q543" s="22" t="s">
        <v>481</v>
      </c>
      <c r="R543" s="18"/>
      <c r="S543" s="18"/>
      <c r="T543" s="18"/>
      <c r="U543" s="18"/>
      <c r="V543" s="18"/>
      <c r="W543" s="18"/>
      <c r="X543" s="22"/>
      <c r="Y543" s="20" t="s">
        <v>2603</v>
      </c>
      <c r="Z543" s="21" t="str">
        <f t="shared" si="1"/>
        <v>{
    "id": "M3-G-8a-E-2-BR",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AA543" s="28" t="s">
        <v>2732</v>
      </c>
      <c r="AB543" s="22" t="str">
        <f t="shared" si="2"/>
        <v>M3-G-8a-E-2</v>
      </c>
      <c r="AC543" s="22" t="str">
        <f t="shared" si="3"/>
        <v>M3-G-8a-E-2-BR</v>
      </c>
      <c r="AD543" s="20" t="s">
        <v>47</v>
      </c>
      <c r="AE543" s="24"/>
      <c r="AF543" s="9" t="s">
        <v>48</v>
      </c>
      <c r="AG543" s="9" t="s">
        <v>49</v>
      </c>
    </row>
    <row r="544" ht="112.5" customHeight="1">
      <c r="A544" s="9" t="s">
        <v>2719</v>
      </c>
      <c r="B544" s="69" t="s">
        <v>2720</v>
      </c>
      <c r="C544" s="9" t="s">
        <v>50</v>
      </c>
      <c r="D544" s="10" t="s">
        <v>36</v>
      </c>
      <c r="E544" s="11"/>
      <c r="F544" s="12" t="s">
        <v>2733</v>
      </c>
      <c r="G544" s="12"/>
      <c r="H544" s="12"/>
      <c r="I544" s="11" t="s">
        <v>481</v>
      </c>
      <c r="J544" s="11" t="s">
        <v>52</v>
      </c>
      <c r="K544" s="12" t="s">
        <v>113</v>
      </c>
      <c r="L544" s="13" t="s">
        <v>2734</v>
      </c>
      <c r="M544" s="22" t="s">
        <v>42</v>
      </c>
      <c r="N544" s="8" t="s">
        <v>2723</v>
      </c>
      <c r="O544" s="8" t="s">
        <v>2728</v>
      </c>
      <c r="P544" s="18"/>
      <c r="Q544" s="22" t="s">
        <v>481</v>
      </c>
      <c r="R544" s="18"/>
      <c r="S544" s="18"/>
      <c r="T544" s="18"/>
      <c r="U544" s="18"/>
      <c r="V544" s="18"/>
      <c r="W544" s="18"/>
      <c r="X544" s="22"/>
      <c r="Y544" s="20" t="s">
        <v>2603</v>
      </c>
      <c r="Z544" s="21" t="str">
        <f t="shared" si="1"/>
        <v>{
    "id": "M3-G-8a-E-3-BR",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AA544" s="28" t="s">
        <v>2735</v>
      </c>
      <c r="AB544" s="22" t="str">
        <f t="shared" si="2"/>
        <v>M3-G-8a-E-3</v>
      </c>
      <c r="AC544" s="22" t="str">
        <f t="shared" si="3"/>
        <v>M3-G-8a-E-3-BR</v>
      </c>
      <c r="AD544" s="20" t="s">
        <v>47</v>
      </c>
      <c r="AE544" s="24"/>
      <c r="AF544" s="9" t="s">
        <v>48</v>
      </c>
      <c r="AG544" s="9" t="s">
        <v>49</v>
      </c>
    </row>
    <row r="545" ht="112.5" customHeight="1">
      <c r="A545" s="9" t="s">
        <v>2736</v>
      </c>
      <c r="B545" s="69" t="s">
        <v>2737</v>
      </c>
      <c r="C545" s="43" t="s">
        <v>35</v>
      </c>
      <c r="D545" s="10" t="s">
        <v>36</v>
      </c>
      <c r="E545" s="11"/>
      <c r="F545" s="13" t="s">
        <v>2738</v>
      </c>
      <c r="G545" s="13"/>
      <c r="H545" s="19"/>
      <c r="I545" s="11" t="s">
        <v>38</v>
      </c>
      <c r="J545" s="11" t="s">
        <v>278</v>
      </c>
      <c r="K545" s="12" t="s">
        <v>113</v>
      </c>
      <c r="L545" s="12" t="s">
        <v>113</v>
      </c>
      <c r="M545" s="11" t="s">
        <v>42</v>
      </c>
      <c r="N545" s="8" t="s">
        <v>2739</v>
      </c>
      <c r="O545" s="8" t="s">
        <v>2740</v>
      </c>
      <c r="P545" s="18"/>
      <c r="Q545" s="22" t="s">
        <v>481</v>
      </c>
      <c r="R545" s="18"/>
      <c r="S545" s="18"/>
      <c r="T545" s="18"/>
      <c r="U545" s="18"/>
      <c r="V545" s="18"/>
      <c r="W545" s="18"/>
      <c r="X545" s="22"/>
      <c r="Y545" s="20" t="s">
        <v>2603</v>
      </c>
      <c r="Z545" s="21" t="str">
        <f t="shared" si="1"/>
        <v>{
    "id": "M3-G-8b-I-1-BR",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v>
      </c>
      <c r="AA545" s="21" t="s">
        <v>2741</v>
      </c>
      <c r="AB545" s="22" t="str">
        <f t="shared" si="2"/>
        <v>M3-G-8b-I-1</v>
      </c>
      <c r="AC545" s="22" t="str">
        <f t="shared" si="3"/>
        <v>M3-G-8b-I-1-BR</v>
      </c>
      <c r="AD545" s="20" t="s">
        <v>47</v>
      </c>
      <c r="AE545" s="24"/>
      <c r="AF545" s="9" t="s">
        <v>48</v>
      </c>
      <c r="AG545" s="9" t="s">
        <v>49</v>
      </c>
    </row>
    <row r="546" ht="112.5" customHeight="1">
      <c r="A546" s="9" t="s">
        <v>2736</v>
      </c>
      <c r="B546" s="69" t="s">
        <v>2737</v>
      </c>
      <c r="C546" s="43" t="s">
        <v>50</v>
      </c>
      <c r="D546" s="10" t="s">
        <v>36</v>
      </c>
      <c r="E546" s="11"/>
      <c r="F546" s="12" t="s">
        <v>2742</v>
      </c>
      <c r="G546" s="12"/>
      <c r="H546" s="19"/>
      <c r="I546" s="11" t="s">
        <v>481</v>
      </c>
      <c r="J546" s="11" t="s">
        <v>52</v>
      </c>
      <c r="K546" s="12" t="s">
        <v>2743</v>
      </c>
      <c r="L546" s="13" t="s">
        <v>2744</v>
      </c>
      <c r="M546" s="22" t="s">
        <v>42</v>
      </c>
      <c r="N546" s="8" t="s">
        <v>2739</v>
      </c>
      <c r="O546" s="8" t="s">
        <v>2745</v>
      </c>
      <c r="P546" s="18"/>
      <c r="Q546" s="22" t="s">
        <v>481</v>
      </c>
      <c r="R546" s="18"/>
      <c r="S546" s="18"/>
      <c r="T546" s="18"/>
      <c r="U546" s="18"/>
      <c r="V546" s="18"/>
      <c r="W546" s="18"/>
      <c r="X546" s="22"/>
      <c r="Y546" s="20" t="s">
        <v>2603</v>
      </c>
      <c r="Z546" s="21" t="str">
        <f t="shared" si="1"/>
        <v>{
    "id": "M3-G-8b-E-1-BR",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v>
      </c>
      <c r="AA546" s="28" t="s">
        <v>2746</v>
      </c>
      <c r="AB546" s="22" t="str">
        <f t="shared" si="2"/>
        <v>M3-G-8b-E-1</v>
      </c>
      <c r="AC546" s="22" t="str">
        <f t="shared" si="3"/>
        <v>M3-G-8b-E-1-BR</v>
      </c>
      <c r="AD546" s="20" t="s">
        <v>47</v>
      </c>
      <c r="AE546" s="24"/>
      <c r="AF546" s="9" t="s">
        <v>48</v>
      </c>
      <c r="AG546" s="9" t="s">
        <v>49</v>
      </c>
    </row>
    <row r="547" ht="112.5" customHeight="1">
      <c r="A547" s="9" t="s">
        <v>2736</v>
      </c>
      <c r="B547" s="69" t="s">
        <v>2737</v>
      </c>
      <c r="C547" s="9" t="s">
        <v>50</v>
      </c>
      <c r="D547" s="10" t="s">
        <v>36</v>
      </c>
      <c r="E547" s="11"/>
      <c r="F547" s="12" t="s">
        <v>2747</v>
      </c>
      <c r="G547" s="12"/>
      <c r="H547" s="12"/>
      <c r="I547" s="11" t="s">
        <v>481</v>
      </c>
      <c r="J547" s="11" t="s">
        <v>52</v>
      </c>
      <c r="K547" s="12" t="s">
        <v>113</v>
      </c>
      <c r="L547" s="13" t="s">
        <v>2748</v>
      </c>
      <c r="M547" s="22" t="s">
        <v>42</v>
      </c>
      <c r="N547" s="8" t="s">
        <v>2739</v>
      </c>
      <c r="O547" s="8" t="s">
        <v>2745</v>
      </c>
      <c r="P547" s="18"/>
      <c r="Q547" s="22" t="s">
        <v>481</v>
      </c>
      <c r="R547" s="18"/>
      <c r="S547" s="18"/>
      <c r="T547" s="18"/>
      <c r="U547" s="18"/>
      <c r="V547" s="18"/>
      <c r="W547" s="18"/>
      <c r="X547" s="22"/>
      <c r="Y547" s="20" t="s">
        <v>2603</v>
      </c>
      <c r="Z547" s="21" t="str">
        <f t="shared" si="1"/>
        <v>{
    "id": "M3-G-8b-E-2-BR",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v>
      </c>
      <c r="AA547" s="28" t="s">
        <v>2749</v>
      </c>
      <c r="AB547" s="22" t="str">
        <f t="shared" si="2"/>
        <v>M3-G-8b-E-2</v>
      </c>
      <c r="AC547" s="22" t="str">
        <f t="shared" si="3"/>
        <v>M3-G-8b-E-2-BR</v>
      </c>
      <c r="AD547" s="20" t="s">
        <v>47</v>
      </c>
      <c r="AE547" s="24"/>
      <c r="AF547" s="9" t="s">
        <v>48</v>
      </c>
      <c r="AG547" s="9" t="s">
        <v>49</v>
      </c>
    </row>
    <row r="548" ht="112.5" customHeight="1">
      <c r="A548" s="9" t="s">
        <v>2736</v>
      </c>
      <c r="B548" s="69" t="s">
        <v>2737</v>
      </c>
      <c r="C548" s="9" t="s">
        <v>50</v>
      </c>
      <c r="D548" s="10" t="s">
        <v>36</v>
      </c>
      <c r="E548" s="11"/>
      <c r="F548" s="12" t="s">
        <v>2750</v>
      </c>
      <c r="G548" s="12"/>
      <c r="H548" s="12"/>
      <c r="I548" s="11" t="s">
        <v>481</v>
      </c>
      <c r="J548" s="11" t="s">
        <v>52</v>
      </c>
      <c r="K548" s="12" t="s">
        <v>113</v>
      </c>
      <c r="L548" s="13" t="s">
        <v>2751</v>
      </c>
      <c r="M548" s="22" t="s">
        <v>42</v>
      </c>
      <c r="N548" s="8" t="s">
        <v>2739</v>
      </c>
      <c r="O548" s="8" t="s">
        <v>2745</v>
      </c>
      <c r="P548" s="18"/>
      <c r="Q548" s="22" t="s">
        <v>481</v>
      </c>
      <c r="R548" s="18"/>
      <c r="S548" s="18"/>
      <c r="T548" s="18"/>
      <c r="U548" s="18"/>
      <c r="V548" s="18"/>
      <c r="W548" s="18"/>
      <c r="X548" s="22"/>
      <c r="Y548" s="20" t="s">
        <v>2603</v>
      </c>
      <c r="Z548" s="21" t="str">
        <f t="shared" si="1"/>
        <v>{
    "id": "M3-G-8b-E-3-BR",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v>
      </c>
      <c r="AA548" s="28" t="s">
        <v>2752</v>
      </c>
      <c r="AB548" s="22" t="str">
        <f t="shared" si="2"/>
        <v>M3-G-8b-E-3</v>
      </c>
      <c r="AC548" s="22" t="str">
        <f t="shared" si="3"/>
        <v>M3-G-8b-E-3-BR</v>
      </c>
      <c r="AD548" s="20" t="s">
        <v>47</v>
      </c>
      <c r="AE548" s="24"/>
      <c r="AF548" s="9" t="s">
        <v>48</v>
      </c>
      <c r="AG548" s="9" t="s">
        <v>49</v>
      </c>
    </row>
    <row r="549" ht="112.5" customHeight="1">
      <c r="A549" s="9" t="s">
        <v>2753</v>
      </c>
      <c r="B549" s="69" t="s">
        <v>2754</v>
      </c>
      <c r="C549" s="43" t="s">
        <v>35</v>
      </c>
      <c r="D549" s="9" t="s">
        <v>36</v>
      </c>
      <c r="E549" s="11"/>
      <c r="F549" s="12" t="s">
        <v>2755</v>
      </c>
      <c r="G549" s="12"/>
      <c r="H549" s="12"/>
      <c r="I549" s="11" t="s">
        <v>38</v>
      </c>
      <c r="J549" s="20" t="s">
        <v>1499</v>
      </c>
      <c r="K549" s="12" t="s">
        <v>2756</v>
      </c>
      <c r="L549" s="12" t="s">
        <v>2756</v>
      </c>
      <c r="M549" s="11" t="s">
        <v>42</v>
      </c>
      <c r="N549" s="8" t="s">
        <v>2757</v>
      </c>
      <c r="O549" s="8" t="s">
        <v>2758</v>
      </c>
      <c r="P549" s="18"/>
      <c r="Q549" s="22" t="s">
        <v>481</v>
      </c>
      <c r="R549" s="18"/>
      <c r="S549" s="18"/>
      <c r="T549" s="18"/>
      <c r="U549" s="18"/>
      <c r="V549" s="18"/>
      <c r="W549" s="18"/>
      <c r="X549" s="22"/>
      <c r="Y549" s="20" t="s">
        <v>2603</v>
      </c>
      <c r="Z549" s="21" t="str">
        <f t="shared" si="1"/>
        <v>{"id":"M3-G-9a-I-1-BR","stimulus":"&lt;p&gt;Indique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v>
      </c>
      <c r="AA549" s="28" t="s">
        <v>2759</v>
      </c>
      <c r="AB549" s="22" t="str">
        <f t="shared" si="2"/>
        <v>M3-G-9a-I-1</v>
      </c>
      <c r="AC549" s="22" t="str">
        <f t="shared" si="3"/>
        <v>M3-G-9a-I-1-BR</v>
      </c>
      <c r="AD549" s="20" t="s">
        <v>47</v>
      </c>
      <c r="AE549" s="24"/>
      <c r="AF549" s="9" t="s">
        <v>48</v>
      </c>
      <c r="AG549" s="9" t="s">
        <v>49</v>
      </c>
    </row>
    <row r="550" ht="112.5" customHeight="1">
      <c r="A550" s="9" t="s">
        <v>2753</v>
      </c>
      <c r="B550" s="69" t="s">
        <v>2754</v>
      </c>
      <c r="C550" s="43" t="s">
        <v>50</v>
      </c>
      <c r="D550" s="10" t="s">
        <v>36</v>
      </c>
      <c r="E550" s="11"/>
      <c r="F550" s="12" t="s">
        <v>2760</v>
      </c>
      <c r="G550" s="12"/>
      <c r="H550" s="12"/>
      <c r="I550" s="11" t="s">
        <v>481</v>
      </c>
      <c r="J550" s="11" t="s">
        <v>52</v>
      </c>
      <c r="K550" s="12" t="s">
        <v>2761</v>
      </c>
      <c r="L550" s="12" t="s">
        <v>2756</v>
      </c>
      <c r="M550" s="11" t="s">
        <v>42</v>
      </c>
      <c r="N550" s="8" t="s">
        <v>2757</v>
      </c>
      <c r="O550" s="8" t="s">
        <v>2762</v>
      </c>
      <c r="P550" s="18"/>
      <c r="Q550" s="22" t="s">
        <v>481</v>
      </c>
      <c r="R550" s="18"/>
      <c r="S550" s="18"/>
      <c r="T550" s="18"/>
      <c r="U550" s="18"/>
      <c r="V550" s="18"/>
      <c r="W550" s="18"/>
      <c r="X550" s="22"/>
      <c r="Y550" s="20" t="s">
        <v>2603</v>
      </c>
      <c r="Z550" s="21" t="str">
        <f t="shared" si="1"/>
        <v>{
    "id": "M3-G-9a-E-1-BR",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v>
      </c>
      <c r="AA550" s="28" t="s">
        <v>2763</v>
      </c>
      <c r="AB550" s="22" t="str">
        <f t="shared" si="2"/>
        <v>M3-G-9a-E-1</v>
      </c>
      <c r="AC550" s="22" t="str">
        <f t="shared" si="3"/>
        <v>M3-G-9a-E-1-BR</v>
      </c>
      <c r="AD550" s="20" t="s">
        <v>47</v>
      </c>
      <c r="AE550" s="24"/>
      <c r="AF550" s="9" t="s">
        <v>48</v>
      </c>
      <c r="AG550" s="9" t="s">
        <v>49</v>
      </c>
    </row>
    <row r="551" ht="112.5" customHeight="1">
      <c r="A551" s="9" t="s">
        <v>2753</v>
      </c>
      <c r="B551" s="69" t="s">
        <v>2754</v>
      </c>
      <c r="C551" s="9" t="s">
        <v>50</v>
      </c>
      <c r="D551" s="10" t="s">
        <v>36</v>
      </c>
      <c r="E551" s="11"/>
      <c r="F551" s="12" t="s">
        <v>2760</v>
      </c>
      <c r="G551" s="12"/>
      <c r="H551" s="12"/>
      <c r="I551" s="11" t="s">
        <v>481</v>
      </c>
      <c r="J551" s="11" t="s">
        <v>52</v>
      </c>
      <c r="K551" s="13" t="s">
        <v>2764</v>
      </c>
      <c r="L551" s="12" t="s">
        <v>2756</v>
      </c>
      <c r="M551" s="11" t="s">
        <v>42</v>
      </c>
      <c r="N551" s="8" t="s">
        <v>2757</v>
      </c>
      <c r="O551" s="8" t="s">
        <v>2762</v>
      </c>
      <c r="P551" s="18"/>
      <c r="Q551" s="22" t="s">
        <v>481</v>
      </c>
      <c r="R551" s="18"/>
      <c r="S551" s="18"/>
      <c r="T551" s="18"/>
      <c r="U551" s="18"/>
      <c r="V551" s="18"/>
      <c r="W551" s="18"/>
      <c r="X551" s="22"/>
      <c r="Y551" s="20" t="s">
        <v>2603</v>
      </c>
      <c r="Z551" s="21" t="str">
        <f t="shared" si="1"/>
        <v>{
    "id": "M3-G-9a-E-2-BR",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v>
      </c>
      <c r="AA551" s="28" t="s">
        <v>2765</v>
      </c>
      <c r="AB551" s="22" t="str">
        <f t="shared" si="2"/>
        <v>M3-G-9a-E-2</v>
      </c>
      <c r="AC551" s="22" t="str">
        <f t="shared" si="3"/>
        <v>M3-G-9a-E-2-BR</v>
      </c>
      <c r="AD551" s="20" t="s">
        <v>47</v>
      </c>
      <c r="AE551" s="24"/>
      <c r="AF551" s="9" t="s">
        <v>48</v>
      </c>
      <c r="AG551" s="9" t="s">
        <v>49</v>
      </c>
    </row>
    <row r="552" ht="112.5" customHeight="1">
      <c r="A552" s="9" t="s">
        <v>2753</v>
      </c>
      <c r="B552" s="69" t="s">
        <v>2754</v>
      </c>
      <c r="C552" s="9" t="s">
        <v>50</v>
      </c>
      <c r="D552" s="10" t="s">
        <v>36</v>
      </c>
      <c r="E552" s="11"/>
      <c r="F552" s="12" t="s">
        <v>2760</v>
      </c>
      <c r="G552" s="12"/>
      <c r="H552" s="12"/>
      <c r="I552" s="11" t="s">
        <v>481</v>
      </c>
      <c r="J552" s="11" t="s">
        <v>52</v>
      </c>
      <c r="K552" s="12" t="s">
        <v>2766</v>
      </c>
      <c r="L552" s="12" t="s">
        <v>2756</v>
      </c>
      <c r="M552" s="11" t="s">
        <v>42</v>
      </c>
      <c r="N552" s="8" t="s">
        <v>2757</v>
      </c>
      <c r="O552" s="8" t="s">
        <v>2762</v>
      </c>
      <c r="P552" s="18"/>
      <c r="Q552" s="22" t="s">
        <v>481</v>
      </c>
      <c r="R552" s="18"/>
      <c r="S552" s="18"/>
      <c r="T552" s="18"/>
      <c r="U552" s="18"/>
      <c r="V552" s="18"/>
      <c r="W552" s="18"/>
      <c r="X552" s="22"/>
      <c r="Y552" s="20" t="s">
        <v>2603</v>
      </c>
      <c r="Z552" s="21" t="str">
        <f t="shared" si="1"/>
        <v>{"id":"M3-G-9a-E-3-BR","stimulus":"&lt;p&gt;Escreva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v>
      </c>
      <c r="AA552" s="28" t="s">
        <v>2767</v>
      </c>
      <c r="AB552" s="22" t="str">
        <f t="shared" si="2"/>
        <v>M3-G-9a-E-3</v>
      </c>
      <c r="AC552" s="22" t="str">
        <f t="shared" si="3"/>
        <v>M3-G-9a-E-3-BR</v>
      </c>
      <c r="AD552" s="20" t="s">
        <v>47</v>
      </c>
      <c r="AE552" s="24"/>
      <c r="AF552" s="9" t="s">
        <v>48</v>
      </c>
      <c r="AG552" s="9" t="s">
        <v>49</v>
      </c>
    </row>
    <row r="553" ht="112.5" customHeight="1">
      <c r="A553" s="9" t="s">
        <v>2768</v>
      </c>
      <c r="B553" s="69" t="s">
        <v>2769</v>
      </c>
      <c r="C553" s="43" t="s">
        <v>35</v>
      </c>
      <c r="D553" s="10" t="s">
        <v>36</v>
      </c>
      <c r="E553" s="20"/>
      <c r="F553" s="13" t="s">
        <v>2770</v>
      </c>
      <c r="G553" s="13"/>
      <c r="H553" s="12"/>
      <c r="I553" s="11" t="s">
        <v>38</v>
      </c>
      <c r="J553" s="20" t="s">
        <v>1499</v>
      </c>
      <c r="K553" s="12" t="s">
        <v>113</v>
      </c>
      <c r="L553" s="12" t="s">
        <v>113</v>
      </c>
      <c r="M553" s="11" t="s">
        <v>42</v>
      </c>
      <c r="N553" s="8" t="s">
        <v>2771</v>
      </c>
      <c r="O553" s="8" t="s">
        <v>2772</v>
      </c>
      <c r="P553" s="18"/>
      <c r="Q553" s="22"/>
      <c r="R553" s="18"/>
      <c r="S553" s="18"/>
      <c r="T553" s="18"/>
      <c r="U553" s="18"/>
      <c r="V553" s="18"/>
      <c r="W553" s="18"/>
      <c r="X553" s="22"/>
      <c r="Y553" s="20" t="s">
        <v>2603</v>
      </c>
      <c r="Z553" s="21" t="str">
        <f t="shared" si="1"/>
        <v>{"id":"M3-G-10a-I-1-BR","stimulus":"&lt;p&gt;Indique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v>
      </c>
      <c r="AA553" s="81" t="s">
        <v>2773</v>
      </c>
      <c r="AB553" s="22" t="str">
        <f t="shared" si="2"/>
        <v>M3-G-10a-I-1</v>
      </c>
      <c r="AC553" s="22" t="str">
        <f t="shared" si="3"/>
        <v>M3-G-10a-I-1-BR</v>
      </c>
      <c r="AD553" s="20" t="s">
        <v>47</v>
      </c>
      <c r="AE553" s="24"/>
      <c r="AF553" s="9" t="s">
        <v>48</v>
      </c>
      <c r="AG553" s="9"/>
    </row>
    <row r="554" ht="112.5" customHeight="1">
      <c r="A554" s="9" t="s">
        <v>2768</v>
      </c>
      <c r="B554" s="69" t="s">
        <v>2769</v>
      </c>
      <c r="C554" s="43" t="s">
        <v>50</v>
      </c>
      <c r="D554" s="10" t="s">
        <v>36</v>
      </c>
      <c r="E554" s="10"/>
      <c r="F554" s="13" t="s">
        <v>2774</v>
      </c>
      <c r="G554" s="13"/>
      <c r="H554" s="12"/>
      <c r="I554" s="11" t="s">
        <v>481</v>
      </c>
      <c r="J554" s="11" t="s">
        <v>2775</v>
      </c>
      <c r="K554" s="13" t="s">
        <v>2776</v>
      </c>
      <c r="L554" s="12" t="s">
        <v>113</v>
      </c>
      <c r="M554" s="11" t="s">
        <v>42</v>
      </c>
      <c r="N554" s="23" t="s">
        <v>2777</v>
      </c>
      <c r="O554" s="8" t="s">
        <v>2778</v>
      </c>
      <c r="P554" s="18"/>
      <c r="Q554" s="22"/>
      <c r="R554" s="18"/>
      <c r="S554" s="18"/>
      <c r="T554" s="18"/>
      <c r="U554" s="18"/>
      <c r="V554" s="18"/>
      <c r="W554" s="18"/>
      <c r="X554" s="22"/>
      <c r="Y554" s="20" t="s">
        <v>2603</v>
      </c>
      <c r="Z554" s="21" t="str">
        <f t="shared" si="1"/>
        <v>{"id":"M3-G-10a-E-1-BR","stimulus":"&lt;p&gt;Arraste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AA554" s="28" t="s">
        <v>2779</v>
      </c>
      <c r="AB554" s="22" t="str">
        <f t="shared" si="2"/>
        <v>M3-G-10a-E-1</v>
      </c>
      <c r="AC554" s="22" t="str">
        <f t="shared" si="3"/>
        <v>M3-G-10a-E-1-BR</v>
      </c>
      <c r="AD554" s="20" t="s">
        <v>47</v>
      </c>
      <c r="AE554" s="24"/>
      <c r="AF554" s="9" t="s">
        <v>48</v>
      </c>
      <c r="AG554" s="9"/>
    </row>
    <row r="555" ht="112.5" customHeight="1">
      <c r="A555" s="9" t="s">
        <v>2768</v>
      </c>
      <c r="B555" s="69" t="s">
        <v>2769</v>
      </c>
      <c r="C555" s="43" t="s">
        <v>50</v>
      </c>
      <c r="D555" s="10" t="s">
        <v>36</v>
      </c>
      <c r="E555" s="11"/>
      <c r="F555" s="13" t="s">
        <v>2780</v>
      </c>
      <c r="G555" s="13"/>
      <c r="H555" s="12"/>
      <c r="I555" s="11" t="s">
        <v>481</v>
      </c>
      <c r="J555" s="11" t="s">
        <v>2775</v>
      </c>
      <c r="K555" s="13" t="s">
        <v>2781</v>
      </c>
      <c r="L555" s="12" t="s">
        <v>113</v>
      </c>
      <c r="M555" s="11" t="s">
        <v>42</v>
      </c>
      <c r="N555" s="23" t="s">
        <v>2782</v>
      </c>
      <c r="O555" s="8" t="s">
        <v>2783</v>
      </c>
      <c r="P555" s="18"/>
      <c r="Q555" s="22"/>
      <c r="R555" s="18"/>
      <c r="S555" s="18"/>
      <c r="T555" s="18"/>
      <c r="U555" s="18"/>
      <c r="V555" s="18"/>
      <c r="W555" s="18"/>
      <c r="X555" s="22"/>
      <c r="Y555" s="20" t="s">
        <v>2603</v>
      </c>
      <c r="Z555" s="21" t="str">
        <f t="shared" si="1"/>
        <v>{"id":"M3-G-10a-E-2-BR","stimulus":"&lt;p&gt;Arraste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AA555" s="28" t="s">
        <v>2784</v>
      </c>
      <c r="AB555" s="22" t="str">
        <f t="shared" si="2"/>
        <v>M3-G-10a-E-2</v>
      </c>
      <c r="AC555" s="22" t="str">
        <f t="shared" si="3"/>
        <v>M3-G-10a-E-2-BR</v>
      </c>
      <c r="AD555" s="20" t="s">
        <v>47</v>
      </c>
      <c r="AE555" s="24"/>
      <c r="AF555" s="9" t="s">
        <v>48</v>
      </c>
      <c r="AG555" s="9"/>
    </row>
    <row r="556" ht="112.5" customHeight="1">
      <c r="A556" s="9" t="s">
        <v>2768</v>
      </c>
      <c r="B556" s="69" t="s">
        <v>2769</v>
      </c>
      <c r="C556" s="43" t="s">
        <v>50</v>
      </c>
      <c r="D556" s="10" t="s">
        <v>36</v>
      </c>
      <c r="E556" s="11"/>
      <c r="F556" s="13" t="s">
        <v>2785</v>
      </c>
      <c r="G556" s="13"/>
      <c r="H556" s="12"/>
      <c r="I556" s="11" t="s">
        <v>481</v>
      </c>
      <c r="J556" s="11" t="s">
        <v>2775</v>
      </c>
      <c r="K556" s="13" t="s">
        <v>2786</v>
      </c>
      <c r="L556" s="12" t="s">
        <v>113</v>
      </c>
      <c r="M556" s="11" t="s">
        <v>42</v>
      </c>
      <c r="N556" s="23" t="s">
        <v>2787</v>
      </c>
      <c r="O556" s="8" t="s">
        <v>2788</v>
      </c>
      <c r="P556" s="18"/>
      <c r="Q556" s="22"/>
      <c r="R556" s="18"/>
      <c r="S556" s="18"/>
      <c r="T556" s="18"/>
      <c r="U556" s="18"/>
      <c r="V556" s="18"/>
      <c r="W556" s="18"/>
      <c r="X556" s="22"/>
      <c r="Y556" s="20" t="s">
        <v>2603</v>
      </c>
      <c r="Z556" s="21" t="str">
        <f t="shared" si="1"/>
        <v>{"id":"M3-G-10a-E-3-BR","stimulus":"&lt;p&gt;Arraste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AA556" s="28" t="s">
        <v>2789</v>
      </c>
      <c r="AB556" s="22" t="str">
        <f t="shared" si="2"/>
        <v>M3-G-10a-E-3</v>
      </c>
      <c r="AC556" s="22" t="str">
        <f t="shared" si="3"/>
        <v>M3-G-10a-E-3-BR</v>
      </c>
      <c r="AD556" s="20" t="s">
        <v>47</v>
      </c>
      <c r="AE556" s="24"/>
      <c r="AF556" s="9" t="s">
        <v>48</v>
      </c>
      <c r="AG556" s="9"/>
    </row>
    <row r="557" ht="112.5" customHeight="1">
      <c r="A557" s="9" t="s">
        <v>2790</v>
      </c>
      <c r="B557" s="69" t="s">
        <v>2791</v>
      </c>
      <c r="C557" s="43" t="s">
        <v>35</v>
      </c>
      <c r="D557" s="10" t="s">
        <v>36</v>
      </c>
      <c r="E557" s="20"/>
      <c r="F557" s="23" t="s">
        <v>2792</v>
      </c>
      <c r="G557" s="23"/>
      <c r="H557" s="34"/>
      <c r="I557" s="24" t="s">
        <v>481</v>
      </c>
      <c r="J557" s="26" t="s">
        <v>962</v>
      </c>
      <c r="K557" s="34" t="s">
        <v>113</v>
      </c>
      <c r="L557" s="25" t="s">
        <v>2793</v>
      </c>
      <c r="M557" s="26" t="s">
        <v>42</v>
      </c>
      <c r="N557" s="35" t="s">
        <v>2794</v>
      </c>
      <c r="O557" s="35" t="s">
        <v>2795</v>
      </c>
      <c r="P557" s="18"/>
      <c r="Q557" s="22"/>
      <c r="R557" s="18"/>
      <c r="S557" s="18"/>
      <c r="T557" s="18"/>
      <c r="U557" s="18"/>
      <c r="V557" s="18"/>
      <c r="W557" s="18"/>
      <c r="X557" s="22"/>
      <c r="Y557" s="20" t="s">
        <v>2603</v>
      </c>
      <c r="Z557" s="21" t="str">
        <f t="shared" si="1"/>
        <v>{
    "id": "M3-G-10b-I-1-BR",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v>
      </c>
      <c r="AA557" s="28" t="s">
        <v>2796</v>
      </c>
      <c r="AB557" s="22" t="str">
        <f t="shared" si="2"/>
        <v>M3-G-10b-I-1</v>
      </c>
      <c r="AC557" s="22" t="str">
        <f t="shared" si="3"/>
        <v>M3-G-10b-I-1-BR</v>
      </c>
      <c r="AD557" s="20" t="s">
        <v>47</v>
      </c>
      <c r="AE557" s="24"/>
      <c r="AF557" s="9" t="s">
        <v>48</v>
      </c>
      <c r="AG557" s="9"/>
    </row>
    <row r="558" ht="112.5" customHeight="1">
      <c r="A558" s="9" t="s">
        <v>2790</v>
      </c>
      <c r="B558" s="69" t="s">
        <v>2791</v>
      </c>
      <c r="C558" s="43" t="s">
        <v>35</v>
      </c>
      <c r="D558" s="10" t="s">
        <v>36</v>
      </c>
      <c r="E558" s="20"/>
      <c r="F558" s="23" t="s">
        <v>2797</v>
      </c>
      <c r="G558" s="23"/>
      <c r="H558" s="34"/>
      <c r="I558" s="24" t="s">
        <v>481</v>
      </c>
      <c r="J558" s="26" t="s">
        <v>962</v>
      </c>
      <c r="K558" s="34" t="s">
        <v>113</v>
      </c>
      <c r="L558" s="25" t="s">
        <v>2798</v>
      </c>
      <c r="M558" s="26" t="s">
        <v>42</v>
      </c>
      <c r="N558" s="35" t="s">
        <v>2794</v>
      </c>
      <c r="O558" s="35" t="s">
        <v>2795</v>
      </c>
      <c r="P558" s="18"/>
      <c r="Q558" s="22"/>
      <c r="R558" s="18"/>
      <c r="S558" s="18"/>
      <c r="T558" s="18"/>
      <c r="U558" s="18"/>
      <c r="V558" s="18"/>
      <c r="W558" s="18"/>
      <c r="X558" s="22"/>
      <c r="Y558" s="20" t="s">
        <v>2603</v>
      </c>
      <c r="Z558" s="21" t="str">
        <f t="shared" si="1"/>
        <v>{
    "id": "M3-G-10b-I-2-BR",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v>
      </c>
      <c r="AA558" s="28" t="s">
        <v>2799</v>
      </c>
      <c r="AB558" s="22" t="str">
        <f t="shared" si="2"/>
        <v>M3-G-10b-I-2</v>
      </c>
      <c r="AC558" s="22" t="str">
        <f t="shared" si="3"/>
        <v>M3-G-10b-I-2-BR</v>
      </c>
      <c r="AD558" s="20" t="s">
        <v>47</v>
      </c>
      <c r="AE558" s="24"/>
      <c r="AF558" s="9" t="s">
        <v>48</v>
      </c>
      <c r="AG558" s="9"/>
    </row>
    <row r="559" ht="112.5" customHeight="1">
      <c r="A559" s="9" t="s">
        <v>2790</v>
      </c>
      <c r="B559" s="69" t="s">
        <v>2791</v>
      </c>
      <c r="C559" s="43" t="s">
        <v>50</v>
      </c>
      <c r="D559" s="10" t="s">
        <v>36</v>
      </c>
      <c r="E559" s="11"/>
      <c r="F559" s="23" t="s">
        <v>2800</v>
      </c>
      <c r="G559" s="23"/>
      <c r="H559" s="34"/>
      <c r="I559" s="26" t="s">
        <v>481</v>
      </c>
      <c r="J559" s="9" t="s">
        <v>2526</v>
      </c>
      <c r="K559" s="34" t="s">
        <v>113</v>
      </c>
      <c r="L559" s="34" t="s">
        <v>113</v>
      </c>
      <c r="M559" s="26" t="s">
        <v>42</v>
      </c>
      <c r="N559" s="57" t="s">
        <v>2801</v>
      </c>
      <c r="O559" s="35" t="s">
        <v>2802</v>
      </c>
      <c r="P559" s="18"/>
      <c r="Q559" s="22"/>
      <c r="R559" s="18"/>
      <c r="S559" s="18"/>
      <c r="T559" s="18"/>
      <c r="U559" s="18"/>
      <c r="V559" s="18"/>
      <c r="W559" s="18"/>
      <c r="X559" s="22"/>
      <c r="Y559" s="20" t="s">
        <v>2603</v>
      </c>
      <c r="Z559" s="21" t="str">
        <f t="shared" si="1"/>
        <v>{"id":"M3-G-10b-E-1-BR","stimulus":"&lt;p&gt;Escolha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AA559" s="28" t="s">
        <v>2803</v>
      </c>
      <c r="AB559" s="22" t="str">
        <f t="shared" si="2"/>
        <v>M3-G-10b-E-1</v>
      </c>
      <c r="AC559" s="22" t="str">
        <f t="shared" si="3"/>
        <v>M3-G-10b-E-1-BR</v>
      </c>
      <c r="AD559" s="20" t="s">
        <v>47</v>
      </c>
      <c r="AE559" s="24"/>
      <c r="AF559" s="9" t="s">
        <v>48</v>
      </c>
      <c r="AG559" s="9"/>
    </row>
    <row r="560" ht="112.5" customHeight="1">
      <c r="A560" s="9" t="s">
        <v>2790</v>
      </c>
      <c r="B560" s="69" t="s">
        <v>2791</v>
      </c>
      <c r="C560" s="43" t="s">
        <v>50</v>
      </c>
      <c r="D560" s="10" t="s">
        <v>36</v>
      </c>
      <c r="E560" s="11"/>
      <c r="F560" s="23" t="s">
        <v>2804</v>
      </c>
      <c r="G560" s="23"/>
      <c r="H560" s="34"/>
      <c r="I560" s="26" t="s">
        <v>481</v>
      </c>
      <c r="J560" s="9" t="s">
        <v>2526</v>
      </c>
      <c r="K560" s="34" t="s">
        <v>113</v>
      </c>
      <c r="L560" s="34" t="s">
        <v>113</v>
      </c>
      <c r="M560" s="26" t="s">
        <v>42</v>
      </c>
      <c r="N560" s="57" t="s">
        <v>2805</v>
      </c>
      <c r="O560" s="35" t="s">
        <v>2806</v>
      </c>
      <c r="P560" s="18"/>
      <c r="Q560" s="22"/>
      <c r="R560" s="18"/>
      <c r="S560" s="18"/>
      <c r="T560" s="18"/>
      <c r="U560" s="18"/>
      <c r="V560" s="18"/>
      <c r="W560" s="18"/>
      <c r="X560" s="22"/>
      <c r="Y560" s="20" t="s">
        <v>2603</v>
      </c>
      <c r="Z560" s="21" t="str">
        <f t="shared" si="1"/>
        <v>{"id":"M3-G-10b-E-2-BR","stimulus":"&lt;p&gt;Escolha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AA560" s="28" t="s">
        <v>2807</v>
      </c>
      <c r="AB560" s="22" t="str">
        <f t="shared" si="2"/>
        <v>M3-G-10b-E-2</v>
      </c>
      <c r="AC560" s="22" t="str">
        <f t="shared" si="3"/>
        <v>M3-G-10b-E-2-BR</v>
      </c>
      <c r="AD560" s="20" t="s">
        <v>47</v>
      </c>
      <c r="AE560" s="24"/>
      <c r="AF560" s="9" t="s">
        <v>48</v>
      </c>
      <c r="AG560" s="9"/>
    </row>
    <row r="561" ht="112.5" customHeight="1">
      <c r="A561" s="9" t="s">
        <v>2808</v>
      </c>
      <c r="B561" s="69" t="s">
        <v>2809</v>
      </c>
      <c r="C561" s="43" t="s">
        <v>35</v>
      </c>
      <c r="D561" s="10" t="s">
        <v>36</v>
      </c>
      <c r="E561" s="11"/>
      <c r="F561" s="13" t="s">
        <v>2810</v>
      </c>
      <c r="G561" s="13"/>
      <c r="H561" s="19"/>
      <c r="I561" s="11" t="s">
        <v>481</v>
      </c>
      <c r="J561" s="11" t="s">
        <v>278</v>
      </c>
      <c r="K561" s="12" t="s">
        <v>2811</v>
      </c>
      <c r="L561" s="12" t="s">
        <v>2812</v>
      </c>
      <c r="M561" s="14" t="s">
        <v>42</v>
      </c>
      <c r="N561" s="46" t="s">
        <v>2813</v>
      </c>
      <c r="O561" s="45" t="s">
        <v>2814</v>
      </c>
      <c r="P561" s="18"/>
      <c r="Q561" s="22"/>
      <c r="R561" s="18"/>
      <c r="S561" s="18"/>
      <c r="T561" s="18"/>
      <c r="U561" s="18"/>
      <c r="V561" s="18"/>
      <c r="W561" s="18"/>
      <c r="X561" s="22"/>
      <c r="Y561" s="20" t="s">
        <v>2603</v>
      </c>
      <c r="Z561" s="21" t="str">
        <f t="shared" si="1"/>
        <v>{"id":"M3-G-11a-I-1-BR","stimulus":"&lt;p&gt;Qual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v>
      </c>
      <c r="AA561" s="21" t="s">
        <v>2815</v>
      </c>
      <c r="AB561" s="22" t="str">
        <f t="shared" si="2"/>
        <v>M3-G-11a-I-1</v>
      </c>
      <c r="AC561" s="22" t="str">
        <f t="shared" si="3"/>
        <v>M3-G-11a-I-1-BR</v>
      </c>
      <c r="AD561" s="20" t="s">
        <v>47</v>
      </c>
      <c r="AE561" s="24"/>
      <c r="AF561" s="9" t="s">
        <v>48</v>
      </c>
      <c r="AG561" s="9" t="s">
        <v>49</v>
      </c>
    </row>
    <row r="562" ht="112.5" customHeight="1">
      <c r="A562" s="9" t="s">
        <v>2808</v>
      </c>
      <c r="B562" s="69" t="s">
        <v>2809</v>
      </c>
      <c r="C562" s="43" t="s">
        <v>35</v>
      </c>
      <c r="D562" s="10" t="s">
        <v>36</v>
      </c>
      <c r="E562" s="11"/>
      <c r="F562" s="35" t="s">
        <v>2816</v>
      </c>
      <c r="G562" s="35"/>
      <c r="H562" s="57" t="s">
        <v>2817</v>
      </c>
      <c r="I562" s="24" t="s">
        <v>481</v>
      </c>
      <c r="J562" s="24" t="s">
        <v>278</v>
      </c>
      <c r="K562" s="25" t="s">
        <v>2818</v>
      </c>
      <c r="L562" s="25" t="s">
        <v>2819</v>
      </c>
      <c r="M562" s="26" t="s">
        <v>42</v>
      </c>
      <c r="N562" s="35" t="s">
        <v>2813</v>
      </c>
      <c r="O562" s="35" t="s">
        <v>2820</v>
      </c>
      <c r="P562" s="18"/>
      <c r="Q562" s="22"/>
      <c r="R562" s="18"/>
      <c r="S562" s="18"/>
      <c r="T562" s="18"/>
      <c r="U562" s="18"/>
      <c r="V562" s="18"/>
      <c r="W562" s="18"/>
      <c r="X562" s="22"/>
      <c r="Y562" s="20" t="s">
        <v>2603</v>
      </c>
      <c r="Z562" s="21" t="str">
        <f t="shared" si="1"/>
        <v>{"id":"M3-G-11a-I-2-BR","stimulus":"&lt;p&gt;Qual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AA562" s="21" t="s">
        <v>2821</v>
      </c>
      <c r="AB562" s="22" t="str">
        <f t="shared" si="2"/>
        <v>M3-G-11a-I-2</v>
      </c>
      <c r="AC562" s="22" t="str">
        <f t="shared" si="3"/>
        <v>M3-G-11a-I-2-BR</v>
      </c>
      <c r="AD562" s="20" t="s">
        <v>47</v>
      </c>
      <c r="AE562" s="24"/>
      <c r="AF562" s="9" t="s">
        <v>48</v>
      </c>
      <c r="AG562" s="9" t="s">
        <v>49</v>
      </c>
    </row>
    <row r="563" ht="112.5" customHeight="1">
      <c r="A563" s="9" t="s">
        <v>2808</v>
      </c>
      <c r="B563" s="69" t="s">
        <v>2809</v>
      </c>
      <c r="C563" s="43" t="s">
        <v>50</v>
      </c>
      <c r="D563" s="10" t="s">
        <v>36</v>
      </c>
      <c r="E563" s="11"/>
      <c r="F563" s="23" t="s">
        <v>2822</v>
      </c>
      <c r="G563" s="23"/>
      <c r="H563" s="25"/>
      <c r="I563" s="24" t="s">
        <v>481</v>
      </c>
      <c r="J563" s="24" t="s">
        <v>156</v>
      </c>
      <c r="K563" s="25" t="s">
        <v>2823</v>
      </c>
      <c r="L563" s="25" t="s">
        <v>2824</v>
      </c>
      <c r="M563" s="26" t="s">
        <v>291</v>
      </c>
      <c r="N563" s="18"/>
      <c r="O563" s="18"/>
      <c r="P563" s="18"/>
      <c r="Q563" s="22"/>
      <c r="R563" s="66"/>
      <c r="S563" s="66" t="s">
        <v>2825</v>
      </c>
      <c r="T563" s="23" t="s">
        <v>2826</v>
      </c>
      <c r="U563" s="66" t="s">
        <v>2827</v>
      </c>
      <c r="V563" s="66" t="s">
        <v>2828</v>
      </c>
      <c r="W563" s="18"/>
      <c r="X563" s="22"/>
      <c r="Y563" s="20" t="s">
        <v>2603</v>
      </c>
      <c r="Z563" s="21" t="str">
        <f t="shared" si="1"/>
        <v>{"id":"M3-G-11a-E-1-BR","seed":{"parameters":[{"name":"Q1","label":null,"min":2,"max":25,"step":1}],"uniques":true},"scaffolding":[{"id":"step-0","stimulus":"&lt;p&gt;Determine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v>
      </c>
      <c r="AA563" s="21" t="s">
        <v>2829</v>
      </c>
      <c r="AB563" s="22" t="str">
        <f t="shared" si="2"/>
        <v>M3-G-11a-E-1</v>
      </c>
      <c r="AC563" s="22" t="str">
        <f t="shared" si="3"/>
        <v>M3-G-11a-E-1-BR</v>
      </c>
      <c r="AD563" s="20" t="s">
        <v>47</v>
      </c>
      <c r="AE563" s="24"/>
      <c r="AF563" s="9" t="s">
        <v>48</v>
      </c>
      <c r="AG563" s="9" t="s">
        <v>49</v>
      </c>
    </row>
    <row r="564" ht="112.5" customHeight="1">
      <c r="A564" s="9" t="s">
        <v>2808</v>
      </c>
      <c r="B564" s="69" t="s">
        <v>2809</v>
      </c>
      <c r="C564" s="43" t="s">
        <v>50</v>
      </c>
      <c r="D564" s="10" t="s">
        <v>36</v>
      </c>
      <c r="E564" s="11"/>
      <c r="F564" s="23" t="s">
        <v>2830</v>
      </c>
      <c r="G564" s="23"/>
      <c r="H564" s="25" t="s">
        <v>2831</v>
      </c>
      <c r="I564" s="24" t="s">
        <v>481</v>
      </c>
      <c r="J564" s="24" t="s">
        <v>156</v>
      </c>
      <c r="K564" s="25" t="s">
        <v>2832</v>
      </c>
      <c r="L564" s="25" t="s">
        <v>2833</v>
      </c>
      <c r="M564" s="26" t="s">
        <v>291</v>
      </c>
      <c r="N564" s="18"/>
      <c r="O564" s="18"/>
      <c r="P564" s="18"/>
      <c r="Q564" s="22"/>
      <c r="R564" s="66"/>
      <c r="S564" s="66" t="s">
        <v>2834</v>
      </c>
      <c r="T564" s="23" t="s">
        <v>2835</v>
      </c>
      <c r="U564" s="66" t="s">
        <v>2827</v>
      </c>
      <c r="V564" s="23" t="s">
        <v>2836</v>
      </c>
      <c r="W564" s="18"/>
      <c r="X564" s="22"/>
      <c r="Y564" s="20" t="s">
        <v>2603</v>
      </c>
      <c r="Z564" s="21" t="str">
        <f t="shared" si="1"/>
        <v>{"id":"M3-G-11a-E-2-BR","seed":{"parameters":[{"name":"Q1","label":null,"list":[2,3,4,5]},{"name":"Q2","label":null,"list":[0,1,2]}],"uniques":true},"scaffolding":[{"id":"step-0","stimulus":"&lt;p&gt;Calcule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v>
      </c>
      <c r="AA564" s="21" t="s">
        <v>2837</v>
      </c>
      <c r="AB564" s="22" t="str">
        <f t="shared" si="2"/>
        <v>M3-G-11a-E-2</v>
      </c>
      <c r="AC564" s="22" t="str">
        <f t="shared" si="3"/>
        <v>M3-G-11a-E-2-BR</v>
      </c>
      <c r="AD564" s="20" t="s">
        <v>47</v>
      </c>
      <c r="AE564" s="24"/>
      <c r="AF564" s="9" t="s">
        <v>48</v>
      </c>
      <c r="AG564" s="9" t="s">
        <v>49</v>
      </c>
    </row>
    <row r="565" ht="112.5" customHeight="1">
      <c r="A565" s="9" t="s">
        <v>2808</v>
      </c>
      <c r="B565" s="69" t="s">
        <v>2809</v>
      </c>
      <c r="C565" s="9" t="s">
        <v>68</v>
      </c>
      <c r="D565" s="10" t="s">
        <v>36</v>
      </c>
      <c r="E565" s="11"/>
      <c r="F565" s="23" t="s">
        <v>2838</v>
      </c>
      <c r="G565" s="23"/>
      <c r="H565" s="25"/>
      <c r="I565" s="24" t="s">
        <v>481</v>
      </c>
      <c r="J565" s="24" t="s">
        <v>156</v>
      </c>
      <c r="K565" s="25" t="s">
        <v>2839</v>
      </c>
      <c r="L565" s="25" t="s">
        <v>2840</v>
      </c>
      <c r="M565" s="84" t="s">
        <v>291</v>
      </c>
      <c r="N565" s="18"/>
      <c r="O565" s="18"/>
      <c r="P565" s="18"/>
      <c r="Q565" s="22"/>
      <c r="R565" s="8"/>
      <c r="S565" s="8" t="s">
        <v>2841</v>
      </c>
      <c r="T565" s="8" t="s">
        <v>2842</v>
      </c>
      <c r="U565" s="66" t="s">
        <v>2827</v>
      </c>
      <c r="V565" s="8" t="s">
        <v>2843</v>
      </c>
      <c r="W565" s="18"/>
      <c r="X565" s="22"/>
      <c r="Y565" s="20" t="s">
        <v>2603</v>
      </c>
      <c r="Z565" s="21" t="str">
        <f t="shared" si="1"/>
        <v>{"id":"M3-G-11a-A-1-BR","seed":{"parameters":[{"name":"Q1","label":null,"min":90,"max":120,"step":1}],"uniques":true},"scaffolding":[{"id":"step-0","stimulus":"&lt;p&gt;Calcule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v>
      </c>
      <c r="AA565" s="21" t="s">
        <v>2844</v>
      </c>
      <c r="AB565" s="22" t="str">
        <f t="shared" si="2"/>
        <v>M3-G-11a-A-1</v>
      </c>
      <c r="AC565" s="22" t="str">
        <f t="shared" si="3"/>
        <v>M3-G-11a-A-1-BR</v>
      </c>
      <c r="AD565" s="20" t="s">
        <v>47</v>
      </c>
      <c r="AE565" s="24"/>
      <c r="AF565" s="9" t="s">
        <v>48</v>
      </c>
      <c r="AG565" s="9" t="s">
        <v>49</v>
      </c>
    </row>
    <row r="566" ht="112.5" customHeight="1">
      <c r="A566" s="9" t="s">
        <v>2808</v>
      </c>
      <c r="B566" s="69" t="s">
        <v>2809</v>
      </c>
      <c r="C566" s="43" t="s">
        <v>68</v>
      </c>
      <c r="D566" s="10" t="s">
        <v>36</v>
      </c>
      <c r="E566" s="11"/>
      <c r="F566" s="23" t="s">
        <v>2845</v>
      </c>
      <c r="G566" s="23"/>
      <c r="H566" s="66"/>
      <c r="I566" s="24" t="s">
        <v>481</v>
      </c>
      <c r="J566" s="43" t="s">
        <v>156</v>
      </c>
      <c r="K566" s="66" t="s">
        <v>2846</v>
      </c>
      <c r="L566" s="66" t="s">
        <v>2847</v>
      </c>
      <c r="M566" s="56" t="s">
        <v>291</v>
      </c>
      <c r="N566" s="18"/>
      <c r="O566" s="8"/>
      <c r="P566" s="18"/>
      <c r="Q566" s="22"/>
      <c r="R566" s="23"/>
      <c r="S566" s="23" t="s">
        <v>2848</v>
      </c>
      <c r="T566" s="23" t="s">
        <v>2849</v>
      </c>
      <c r="U566" s="66" t="s">
        <v>2827</v>
      </c>
      <c r="V566" s="8" t="s">
        <v>2850</v>
      </c>
      <c r="W566" s="18"/>
      <c r="X566" s="22"/>
      <c r="Y566" s="20" t="s">
        <v>2603</v>
      </c>
      <c r="Z566" s="21" t="str">
        <f t="shared" si="1"/>
        <v>{"id":"M3-G-11a-A-2-BR","seed":{"parameters":[{"name":"Q1","label":null,"min":35,"max":80,"step":1}],"uniques":true},"scaffolding":[{"id":"step-0","stimulus":"&lt;p&gt;Em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v>
      </c>
      <c r="AA566" s="21" t="s">
        <v>2851</v>
      </c>
      <c r="AB566" s="22" t="str">
        <f t="shared" si="2"/>
        <v>M3-G-11a-A-2</v>
      </c>
      <c r="AC566" s="22" t="str">
        <f t="shared" si="3"/>
        <v>M3-G-11a-A-2-BR</v>
      </c>
      <c r="AD566" s="20" t="s">
        <v>47</v>
      </c>
      <c r="AE566" s="24"/>
      <c r="AF566" s="9" t="s">
        <v>48</v>
      </c>
      <c r="AG566" s="9" t="s">
        <v>49</v>
      </c>
    </row>
    <row r="567" ht="112.5" customHeight="1">
      <c r="A567" s="9" t="s">
        <v>2808</v>
      </c>
      <c r="B567" s="69" t="s">
        <v>2809</v>
      </c>
      <c r="C567" s="43" t="s">
        <v>68</v>
      </c>
      <c r="D567" s="10" t="s">
        <v>36</v>
      </c>
      <c r="E567" s="11"/>
      <c r="F567" s="23" t="s">
        <v>2852</v>
      </c>
      <c r="G567" s="23"/>
      <c r="H567" s="66"/>
      <c r="I567" s="24" t="s">
        <v>481</v>
      </c>
      <c r="J567" s="43" t="s">
        <v>156</v>
      </c>
      <c r="K567" s="66" t="s">
        <v>2853</v>
      </c>
      <c r="L567" s="23" t="s">
        <v>2854</v>
      </c>
      <c r="M567" s="20" t="s">
        <v>291</v>
      </c>
      <c r="N567" s="18"/>
      <c r="O567" s="18"/>
      <c r="P567" s="18"/>
      <c r="Q567" s="22"/>
      <c r="R567" s="23"/>
      <c r="S567" s="23" t="s">
        <v>2834</v>
      </c>
      <c r="T567" s="23" t="s">
        <v>2855</v>
      </c>
      <c r="U567" s="66" t="s">
        <v>2827</v>
      </c>
      <c r="V567" s="69" t="s">
        <v>2856</v>
      </c>
      <c r="W567" s="18"/>
      <c r="X567" s="22"/>
      <c r="Y567" s="20" t="s">
        <v>2603</v>
      </c>
      <c r="Z567" s="21" t="str">
        <f t="shared" si="1"/>
        <v>{"id":"M3-G-11a-A-3-BR","seed":{"parameters":[{"name":"Q1","label":null,"min":20,"max":50,"step":1},{"name":"Q2","label":null,"list":[0,1,2,3,4]}],"uniques":true},"scaffolding":[{"id":"step-0","stimulus":"&lt;p&gt;Renata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v>
      </c>
      <c r="AA567" s="21" t="s">
        <v>2857</v>
      </c>
      <c r="AB567" s="22" t="str">
        <f t="shared" si="2"/>
        <v>M3-G-11a-A-3</v>
      </c>
      <c r="AC567" s="22" t="str">
        <f t="shared" si="3"/>
        <v>M3-G-11a-A-3-BR</v>
      </c>
      <c r="AD567" s="20" t="s">
        <v>47</v>
      </c>
      <c r="AE567" s="24"/>
      <c r="AF567" s="9" t="s">
        <v>48</v>
      </c>
      <c r="AG567" s="9" t="s">
        <v>49</v>
      </c>
    </row>
    <row r="568" ht="112.5" customHeight="1">
      <c r="A568" s="24" t="s">
        <v>2858</v>
      </c>
      <c r="B568" s="25" t="s">
        <v>2859</v>
      </c>
      <c r="C568" s="9" t="s">
        <v>35</v>
      </c>
      <c r="D568" s="10" t="s">
        <v>36</v>
      </c>
      <c r="E568" s="11"/>
      <c r="F568" s="23" t="s">
        <v>2860</v>
      </c>
      <c r="G568" s="23"/>
      <c r="H568" s="66"/>
      <c r="I568" s="24" t="s">
        <v>481</v>
      </c>
      <c r="J568" s="43" t="s">
        <v>2526</v>
      </c>
      <c r="K568" s="66"/>
      <c r="L568" s="66"/>
      <c r="M568" s="84" t="s">
        <v>42</v>
      </c>
      <c r="N568" s="23" t="s">
        <v>2861</v>
      </c>
      <c r="O568" s="66" t="s">
        <v>2862</v>
      </c>
      <c r="P568" s="18"/>
      <c r="Q568" s="22"/>
      <c r="R568" s="18"/>
      <c r="S568" s="8"/>
      <c r="T568" s="18"/>
      <c r="U568" s="18"/>
      <c r="V568" s="18"/>
      <c r="W568" s="18"/>
      <c r="X568" s="22"/>
      <c r="Y568" s="20" t="s">
        <v>2603</v>
      </c>
      <c r="Z568" s="21" t="str">
        <f t="shared" si="1"/>
        <v>{"id":"M3-G-15a-I-1-BR","stimulus":"&lt;p&gt;Selecione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AA568" s="28" t="s">
        <v>2863</v>
      </c>
      <c r="AB568" s="22" t="str">
        <f t="shared" si="2"/>
        <v>M3-G-15a-I-1</v>
      </c>
      <c r="AC568" s="22" t="str">
        <f t="shared" si="3"/>
        <v>M3-G-15a-I-1-BR</v>
      </c>
      <c r="AD568" s="22"/>
      <c r="AE568" s="24"/>
      <c r="AF568" s="9" t="s">
        <v>48</v>
      </c>
      <c r="AG568" s="9"/>
    </row>
    <row r="569" ht="112.5" customHeight="1">
      <c r="A569" s="24" t="s">
        <v>2858</v>
      </c>
      <c r="B569" s="25" t="s">
        <v>2859</v>
      </c>
      <c r="C569" s="9" t="s">
        <v>35</v>
      </c>
      <c r="D569" s="10" t="s">
        <v>36</v>
      </c>
      <c r="E569" s="11"/>
      <c r="F569" s="23" t="s">
        <v>2864</v>
      </c>
      <c r="G569" s="23"/>
      <c r="H569" s="66"/>
      <c r="I569" s="24" t="s">
        <v>481</v>
      </c>
      <c r="J569" s="43" t="s">
        <v>2526</v>
      </c>
      <c r="K569" s="66"/>
      <c r="L569" s="66"/>
      <c r="M569" s="56" t="s">
        <v>42</v>
      </c>
      <c r="N569" s="66" t="s">
        <v>2865</v>
      </c>
      <c r="O569" s="66" t="s">
        <v>2866</v>
      </c>
      <c r="P569" s="18"/>
      <c r="Q569" s="22"/>
      <c r="R569" s="18"/>
      <c r="S569" s="18"/>
      <c r="T569" s="18"/>
      <c r="U569" s="18"/>
      <c r="V569" s="18"/>
      <c r="W569" s="18"/>
      <c r="X569" s="22"/>
      <c r="Y569" s="20" t="s">
        <v>2603</v>
      </c>
      <c r="Z569" s="21" t="str">
        <f t="shared" si="1"/>
        <v>{"id":"M3-G-15a-I-2-BR","stimulus":"&lt;p&gt;Selecione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AA569" s="28" t="s">
        <v>2867</v>
      </c>
      <c r="AB569" s="22" t="str">
        <f t="shared" si="2"/>
        <v>M3-G-15a-I-2</v>
      </c>
      <c r="AC569" s="22" t="str">
        <f t="shared" si="3"/>
        <v>M3-G-15a-I-2-BR</v>
      </c>
      <c r="AD569" s="22"/>
      <c r="AE569" s="24"/>
      <c r="AF569" s="9" t="s">
        <v>48</v>
      </c>
      <c r="AG569" s="9"/>
    </row>
    <row r="570" ht="112.5" customHeight="1">
      <c r="A570" s="24" t="s">
        <v>2858</v>
      </c>
      <c r="B570" s="25" t="s">
        <v>2859</v>
      </c>
      <c r="C570" s="9" t="s">
        <v>35</v>
      </c>
      <c r="D570" s="10" t="s">
        <v>36</v>
      </c>
      <c r="E570" s="11"/>
      <c r="F570" s="23" t="s">
        <v>2868</v>
      </c>
      <c r="G570" s="23"/>
      <c r="H570" s="66"/>
      <c r="I570" s="24" t="s">
        <v>481</v>
      </c>
      <c r="J570" s="43" t="s">
        <v>2526</v>
      </c>
      <c r="K570" s="66"/>
      <c r="L570" s="66"/>
      <c r="M570" s="56" t="s">
        <v>42</v>
      </c>
      <c r="N570" s="23" t="s">
        <v>2861</v>
      </c>
      <c r="O570" s="66" t="s">
        <v>2862</v>
      </c>
      <c r="P570" s="18"/>
      <c r="Q570" s="22"/>
      <c r="R570" s="18"/>
      <c r="S570" s="18"/>
      <c r="T570" s="18"/>
      <c r="U570" s="18"/>
      <c r="V570" s="18"/>
      <c r="W570" s="18"/>
      <c r="X570" s="22"/>
      <c r="Y570" s="20" t="s">
        <v>2603</v>
      </c>
      <c r="Z570" s="21" t="str">
        <f t="shared" si="1"/>
        <v>{"id":"M3-G-15a-I-3-BR","stimulus":"&lt;p&gt;Selecione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AA570" s="28" t="s">
        <v>2869</v>
      </c>
      <c r="AB570" s="22" t="str">
        <f t="shared" si="2"/>
        <v>M3-G-15a-I-3</v>
      </c>
      <c r="AC570" s="22" t="str">
        <f t="shared" si="3"/>
        <v>M3-G-15a-I-3-BR</v>
      </c>
      <c r="AD570" s="22"/>
      <c r="AE570" s="24"/>
      <c r="AF570" s="9" t="s">
        <v>48</v>
      </c>
      <c r="AG570" s="9"/>
    </row>
    <row r="571" ht="112.5" customHeight="1">
      <c r="A571" s="24" t="s">
        <v>2858</v>
      </c>
      <c r="B571" s="25" t="s">
        <v>2859</v>
      </c>
      <c r="C571" s="9" t="s">
        <v>35</v>
      </c>
      <c r="D571" s="10" t="s">
        <v>36</v>
      </c>
      <c r="E571" s="11"/>
      <c r="F571" s="23" t="s">
        <v>2870</v>
      </c>
      <c r="G571" s="23"/>
      <c r="H571" s="66"/>
      <c r="I571" s="24" t="s">
        <v>481</v>
      </c>
      <c r="J571" s="43" t="s">
        <v>2526</v>
      </c>
      <c r="K571" s="66"/>
      <c r="L571" s="66"/>
      <c r="M571" s="56" t="s">
        <v>42</v>
      </c>
      <c r="N571" s="66" t="s">
        <v>2865</v>
      </c>
      <c r="O571" s="66" t="s">
        <v>2866</v>
      </c>
      <c r="P571" s="18"/>
      <c r="Q571" s="22"/>
      <c r="R571" s="18"/>
      <c r="S571" s="18"/>
      <c r="T571" s="18"/>
      <c r="U571" s="18"/>
      <c r="V571" s="18"/>
      <c r="W571" s="18"/>
      <c r="X571" s="22"/>
      <c r="Y571" s="20" t="s">
        <v>2603</v>
      </c>
      <c r="Z571" s="21" t="str">
        <f t="shared" si="1"/>
        <v>{"id":"M3-G-15a-I-4-BR","stimulus":"&lt;p&gt;Selecione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AA571" s="28" t="s">
        <v>2871</v>
      </c>
      <c r="AB571" s="22" t="str">
        <f t="shared" si="2"/>
        <v>M3-G-15a-I-4</v>
      </c>
      <c r="AC571" s="22" t="str">
        <f t="shared" si="3"/>
        <v>M3-G-15a-I-4-BR</v>
      </c>
      <c r="AD571" s="22"/>
      <c r="AE571" s="24"/>
      <c r="AF571" s="9" t="s">
        <v>48</v>
      </c>
      <c r="AG571" s="9"/>
    </row>
    <row r="572" ht="112.5" customHeight="1">
      <c r="A572" s="24" t="s">
        <v>2858</v>
      </c>
      <c r="B572" s="25" t="s">
        <v>2859</v>
      </c>
      <c r="C572" s="9" t="s">
        <v>35</v>
      </c>
      <c r="D572" s="10" t="s">
        <v>36</v>
      </c>
      <c r="E572" s="11"/>
      <c r="F572" s="23" t="s">
        <v>2872</v>
      </c>
      <c r="G572" s="23"/>
      <c r="H572" s="66"/>
      <c r="I572" s="24" t="s">
        <v>481</v>
      </c>
      <c r="J572" s="43" t="s">
        <v>2526</v>
      </c>
      <c r="K572" s="66"/>
      <c r="L572" s="66"/>
      <c r="M572" s="56" t="s">
        <v>42</v>
      </c>
      <c r="N572" s="23" t="s">
        <v>2861</v>
      </c>
      <c r="O572" s="66" t="s">
        <v>2862</v>
      </c>
      <c r="P572" s="18"/>
      <c r="Q572" s="22"/>
      <c r="R572" s="18"/>
      <c r="S572" s="18"/>
      <c r="T572" s="18"/>
      <c r="U572" s="18"/>
      <c r="V572" s="18"/>
      <c r="W572" s="18"/>
      <c r="X572" s="22"/>
      <c r="Y572" s="20" t="s">
        <v>2603</v>
      </c>
      <c r="Z572" s="21" t="str">
        <f t="shared" si="1"/>
        <v>{"id":"M3-G-15a-I-5-BR","stimulus":"&lt;p&gt;Selecione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AA572" s="28" t="s">
        <v>2873</v>
      </c>
      <c r="AB572" s="22" t="str">
        <f t="shared" si="2"/>
        <v>M3-G-15a-I-5</v>
      </c>
      <c r="AC572" s="22" t="str">
        <f t="shared" si="3"/>
        <v>M3-G-15a-I-5-BR</v>
      </c>
      <c r="AD572" s="22"/>
      <c r="AE572" s="24"/>
      <c r="AF572" s="9" t="s">
        <v>48</v>
      </c>
      <c r="AG572" s="9"/>
    </row>
    <row r="573" ht="112.5" customHeight="1">
      <c r="A573" s="24" t="s">
        <v>2858</v>
      </c>
      <c r="B573" s="25" t="s">
        <v>2859</v>
      </c>
      <c r="C573" s="9" t="s">
        <v>35</v>
      </c>
      <c r="D573" s="10" t="s">
        <v>36</v>
      </c>
      <c r="E573" s="11"/>
      <c r="F573" s="23" t="s">
        <v>2874</v>
      </c>
      <c r="G573" s="23"/>
      <c r="H573" s="66"/>
      <c r="I573" s="24" t="s">
        <v>481</v>
      </c>
      <c r="J573" s="43" t="s">
        <v>2526</v>
      </c>
      <c r="K573" s="66"/>
      <c r="L573" s="66"/>
      <c r="M573" s="56" t="s">
        <v>42</v>
      </c>
      <c r="N573" s="66" t="s">
        <v>2865</v>
      </c>
      <c r="O573" s="66" t="s">
        <v>2866</v>
      </c>
      <c r="P573" s="18"/>
      <c r="Q573" s="22"/>
      <c r="R573" s="18"/>
      <c r="S573" s="18"/>
      <c r="T573" s="18"/>
      <c r="U573" s="18"/>
      <c r="V573" s="18"/>
      <c r="W573" s="18"/>
      <c r="X573" s="22"/>
      <c r="Y573" s="20" t="s">
        <v>2603</v>
      </c>
      <c r="Z573" s="21" t="str">
        <f t="shared" si="1"/>
        <v>{"id":"M3-G-15a-I-6-BR","stimulus":"&lt;p&gt;Selecione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AA573" s="28" t="s">
        <v>2875</v>
      </c>
      <c r="AB573" s="22" t="str">
        <f t="shared" si="2"/>
        <v>M3-G-15a-I-6</v>
      </c>
      <c r="AC573" s="22" t="str">
        <f t="shared" si="3"/>
        <v>M3-G-15a-I-6-BR</v>
      </c>
      <c r="AD573" s="22"/>
      <c r="AE573" s="24"/>
      <c r="AF573" s="9" t="s">
        <v>48</v>
      </c>
      <c r="AG573" s="9"/>
    </row>
    <row r="574" ht="112.5" customHeight="1">
      <c r="A574" s="9" t="s">
        <v>2876</v>
      </c>
      <c r="B574" s="69" t="s">
        <v>2877</v>
      </c>
      <c r="C574" s="43" t="s">
        <v>35</v>
      </c>
      <c r="D574" s="10" t="s">
        <v>36</v>
      </c>
      <c r="E574" s="11"/>
      <c r="F574" s="35" t="s">
        <v>2878</v>
      </c>
      <c r="G574" s="35"/>
      <c r="H574" s="66"/>
      <c r="I574" s="24" t="s">
        <v>38</v>
      </c>
      <c r="J574" s="24" t="s">
        <v>111</v>
      </c>
      <c r="K574" s="34" t="s">
        <v>113</v>
      </c>
      <c r="L574" s="25" t="s">
        <v>113</v>
      </c>
      <c r="M574" s="26" t="s">
        <v>42</v>
      </c>
      <c r="N574" s="35" t="s">
        <v>2879</v>
      </c>
      <c r="O574" s="23" t="s">
        <v>2880</v>
      </c>
      <c r="P574" s="18"/>
      <c r="Q574" s="22"/>
      <c r="R574" s="18"/>
      <c r="S574" s="18"/>
      <c r="T574" s="18"/>
      <c r="U574" s="18"/>
      <c r="V574" s="18"/>
      <c r="W574" s="18"/>
      <c r="X574" s="19"/>
      <c r="Y574" s="20" t="s">
        <v>2603</v>
      </c>
      <c r="Z574" s="21" t="str">
        <f t="shared" si="1"/>
        <v>{"id":"M3-G-12a-I-1-BR","stimulus":"&lt;p&gt;Indique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v>
      </c>
      <c r="AA574" s="28" t="s">
        <v>2881</v>
      </c>
      <c r="AB574" s="22" t="str">
        <f t="shared" si="2"/>
        <v>M3-G-12a-I-1</v>
      </c>
      <c r="AC574" s="22" t="str">
        <f t="shared" si="3"/>
        <v>M3-G-12a-I-1-BR</v>
      </c>
      <c r="AD574" s="20" t="s">
        <v>47</v>
      </c>
      <c r="AE574" s="9"/>
      <c r="AF574" s="9" t="s">
        <v>48</v>
      </c>
      <c r="AG574" s="9" t="s">
        <v>49</v>
      </c>
    </row>
    <row r="575" ht="112.5" customHeight="1">
      <c r="A575" s="9" t="s">
        <v>2876</v>
      </c>
      <c r="B575" s="69" t="s">
        <v>2877</v>
      </c>
      <c r="C575" s="43" t="s">
        <v>50</v>
      </c>
      <c r="D575" s="10" t="s">
        <v>36</v>
      </c>
      <c r="E575" s="11"/>
      <c r="F575" s="23" t="s">
        <v>2882</v>
      </c>
      <c r="G575" s="23"/>
      <c r="H575" s="66"/>
      <c r="I575" s="24" t="s">
        <v>481</v>
      </c>
      <c r="J575" s="24" t="s">
        <v>156</v>
      </c>
      <c r="K575" s="25" t="s">
        <v>113</v>
      </c>
      <c r="L575" s="25" t="s">
        <v>2883</v>
      </c>
      <c r="M575" s="24" t="s">
        <v>42</v>
      </c>
      <c r="N575" s="35" t="s">
        <v>2884</v>
      </c>
      <c r="O575" s="23" t="s">
        <v>2885</v>
      </c>
      <c r="P575" s="18"/>
      <c r="Q575" s="22"/>
      <c r="R575" s="18"/>
      <c r="S575" s="18"/>
      <c r="T575" s="18"/>
      <c r="U575" s="18"/>
      <c r="V575" s="18"/>
      <c r="W575" s="18"/>
      <c r="X575" s="19"/>
      <c r="Y575" s="20" t="s">
        <v>2603</v>
      </c>
      <c r="Z575" s="21" t="str">
        <f t="shared" si="1"/>
        <v>{"id":"M3-G-12a-E-1-BR","stimulus":"&lt;p&gt;Responda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v>
      </c>
      <c r="AA575" s="21" t="s">
        <v>2886</v>
      </c>
      <c r="AB575" s="22" t="str">
        <f t="shared" si="2"/>
        <v>M3-G-12a-E-1</v>
      </c>
      <c r="AC575" s="22" t="str">
        <f t="shared" si="3"/>
        <v>M3-G-12a-E-1-BR</v>
      </c>
      <c r="AD575" s="20" t="s">
        <v>47</v>
      </c>
      <c r="AE575" s="9"/>
      <c r="AF575" s="9" t="s">
        <v>48</v>
      </c>
      <c r="AG575" s="9" t="s">
        <v>49</v>
      </c>
    </row>
    <row r="576" ht="112.5" customHeight="1">
      <c r="A576" s="9" t="s">
        <v>2876</v>
      </c>
      <c r="B576" s="69" t="s">
        <v>2877</v>
      </c>
      <c r="C576" s="43" t="s">
        <v>50</v>
      </c>
      <c r="D576" s="10" t="s">
        <v>36</v>
      </c>
      <c r="E576" s="11"/>
      <c r="F576" s="23" t="s">
        <v>2887</v>
      </c>
      <c r="G576" s="23"/>
      <c r="H576" s="66"/>
      <c r="I576" s="24" t="s">
        <v>481</v>
      </c>
      <c r="J576" s="24" t="s">
        <v>156</v>
      </c>
      <c r="K576" s="25" t="s">
        <v>113</v>
      </c>
      <c r="L576" s="25" t="s">
        <v>2888</v>
      </c>
      <c r="M576" s="24" t="s">
        <v>42</v>
      </c>
      <c r="N576" s="35" t="s">
        <v>2884</v>
      </c>
      <c r="O576" s="23" t="s">
        <v>2889</v>
      </c>
      <c r="P576" s="18"/>
      <c r="Q576" s="22"/>
      <c r="R576" s="18"/>
      <c r="S576" s="18"/>
      <c r="T576" s="18"/>
      <c r="U576" s="18"/>
      <c r="V576" s="18"/>
      <c r="W576" s="18"/>
      <c r="X576" s="19"/>
      <c r="Y576" s="20" t="s">
        <v>2603</v>
      </c>
      <c r="Z576" s="21" t="str">
        <f t="shared" si="1"/>
        <v>{"id":"M3-G-12a-E-2-BR","stimulus":"&lt;p&gt;Responda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v>
      </c>
      <c r="AA576" s="21" t="s">
        <v>2890</v>
      </c>
      <c r="AB576" s="22" t="str">
        <f t="shared" si="2"/>
        <v>M3-G-12a-E-2</v>
      </c>
      <c r="AC576" s="22" t="str">
        <f t="shared" si="3"/>
        <v>M3-G-12a-E-2-BR</v>
      </c>
      <c r="AD576" s="20" t="s">
        <v>47</v>
      </c>
      <c r="AE576" s="9"/>
      <c r="AF576" s="9" t="s">
        <v>48</v>
      </c>
      <c r="AG576" s="9" t="s">
        <v>49</v>
      </c>
    </row>
    <row r="577" ht="112.5" customHeight="1">
      <c r="A577" s="9" t="s">
        <v>2876</v>
      </c>
      <c r="B577" s="69" t="s">
        <v>2877</v>
      </c>
      <c r="C577" s="43" t="s">
        <v>50</v>
      </c>
      <c r="D577" s="10" t="s">
        <v>36</v>
      </c>
      <c r="E577" s="11"/>
      <c r="F577" s="23" t="s">
        <v>2891</v>
      </c>
      <c r="G577" s="23"/>
      <c r="H577" s="66"/>
      <c r="I577" s="24" t="s">
        <v>481</v>
      </c>
      <c r="J577" s="24" t="s">
        <v>156</v>
      </c>
      <c r="K577" s="25" t="s">
        <v>113</v>
      </c>
      <c r="L577" s="25" t="s">
        <v>2892</v>
      </c>
      <c r="M577" s="24" t="s">
        <v>42</v>
      </c>
      <c r="N577" s="57" t="s">
        <v>2893</v>
      </c>
      <c r="O577" s="23" t="s">
        <v>2894</v>
      </c>
      <c r="P577" s="18"/>
      <c r="Q577" s="22"/>
      <c r="R577" s="18"/>
      <c r="S577" s="18"/>
      <c r="T577" s="18"/>
      <c r="U577" s="18"/>
      <c r="V577" s="18"/>
      <c r="W577" s="18"/>
      <c r="X577" s="19"/>
      <c r="Y577" s="20" t="s">
        <v>2603</v>
      </c>
      <c r="Z577" s="21" t="str">
        <f t="shared" si="1"/>
        <v>{"id":"M3-G-12a-E-3-BR","stimulus":"&lt;p&gt;Responda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v>
      </c>
      <c r="AA577" s="21" t="s">
        <v>2895</v>
      </c>
      <c r="AB577" s="22" t="str">
        <f t="shared" si="2"/>
        <v>M3-G-12a-E-3</v>
      </c>
      <c r="AC577" s="22" t="str">
        <f t="shared" si="3"/>
        <v>M3-G-12a-E-3-BR</v>
      </c>
      <c r="AD577" s="20" t="s">
        <v>47</v>
      </c>
      <c r="AE577" s="9"/>
      <c r="AF577" s="9" t="s">
        <v>48</v>
      </c>
      <c r="AG577" s="9" t="s">
        <v>49</v>
      </c>
    </row>
    <row r="578" ht="112.5" customHeight="1">
      <c r="A578" s="9" t="s">
        <v>2876</v>
      </c>
      <c r="B578" s="69" t="s">
        <v>2877</v>
      </c>
      <c r="C578" s="43" t="s">
        <v>50</v>
      </c>
      <c r="D578" s="10" t="s">
        <v>36</v>
      </c>
      <c r="E578" s="11"/>
      <c r="F578" s="23" t="s">
        <v>2896</v>
      </c>
      <c r="G578" s="23"/>
      <c r="H578" s="66"/>
      <c r="I578" s="24" t="s">
        <v>481</v>
      </c>
      <c r="J578" s="24" t="s">
        <v>156</v>
      </c>
      <c r="K578" s="25" t="s">
        <v>113</v>
      </c>
      <c r="L578" s="25" t="s">
        <v>2897</v>
      </c>
      <c r="M578" s="24" t="s">
        <v>42</v>
      </c>
      <c r="N578" s="57" t="s">
        <v>2893</v>
      </c>
      <c r="O578" s="23" t="s">
        <v>2894</v>
      </c>
      <c r="P578" s="18"/>
      <c r="Q578" s="22"/>
      <c r="R578" s="18"/>
      <c r="S578" s="18"/>
      <c r="T578" s="18"/>
      <c r="U578" s="18"/>
      <c r="V578" s="18"/>
      <c r="W578" s="18"/>
      <c r="X578" s="19"/>
      <c r="Y578" s="20" t="s">
        <v>2603</v>
      </c>
      <c r="Z578" s="21" t="str">
        <f t="shared" si="1"/>
        <v>{"id":"M3-G-12a-E-4-BR","stimulus":"&lt;p&gt;Responda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v>
      </c>
      <c r="AA578" s="21" t="s">
        <v>2898</v>
      </c>
      <c r="AB578" s="22" t="str">
        <f t="shared" si="2"/>
        <v>M3-G-12a-E-4</v>
      </c>
      <c r="AC578" s="22" t="str">
        <f t="shared" si="3"/>
        <v>M3-G-12a-E-4-BR</v>
      </c>
      <c r="AD578" s="20" t="s">
        <v>47</v>
      </c>
      <c r="AE578" s="9"/>
      <c r="AF578" s="9" t="s">
        <v>48</v>
      </c>
      <c r="AG578" s="9" t="s">
        <v>49</v>
      </c>
    </row>
    <row r="579" ht="112.5" customHeight="1">
      <c r="A579" s="9" t="s">
        <v>2899</v>
      </c>
      <c r="B579" s="69" t="s">
        <v>2900</v>
      </c>
      <c r="C579" s="43" t="s">
        <v>35</v>
      </c>
      <c r="D579" s="10" t="s">
        <v>36</v>
      </c>
      <c r="E579" s="11"/>
      <c r="F579" s="23" t="s">
        <v>2901</v>
      </c>
      <c r="G579" s="23"/>
      <c r="H579" s="66"/>
      <c r="I579" s="24" t="s">
        <v>38</v>
      </c>
      <c r="J579" s="24" t="s">
        <v>1938</v>
      </c>
      <c r="K579" s="34" t="s">
        <v>113</v>
      </c>
      <c r="L579" s="34" t="s">
        <v>113</v>
      </c>
      <c r="M579" s="26" t="s">
        <v>42</v>
      </c>
      <c r="N579" s="35" t="s">
        <v>2902</v>
      </c>
      <c r="O579" s="35" t="s">
        <v>2903</v>
      </c>
      <c r="P579" s="18"/>
      <c r="Q579" s="22"/>
      <c r="R579" s="18"/>
      <c r="S579" s="18"/>
      <c r="T579" s="18"/>
      <c r="U579" s="18"/>
      <c r="V579" s="18"/>
      <c r="W579" s="18"/>
      <c r="X579" s="22"/>
      <c r="Y579" s="20" t="s">
        <v>2603</v>
      </c>
      <c r="Z579" s="21" t="str">
        <f t="shared" si="1"/>
        <v>{"id":"M3-G-17a-I-1-BR","stimulus":"&lt;p&gt;Marque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v>
      </c>
      <c r="AA579" s="21" t="s">
        <v>2904</v>
      </c>
      <c r="AB579" s="22" t="str">
        <f t="shared" si="2"/>
        <v>M3-G-17a-I-1</v>
      </c>
      <c r="AC579" s="22" t="str">
        <f t="shared" si="3"/>
        <v>M3-G-17a-I-1-BR</v>
      </c>
      <c r="AD579" s="20" t="s">
        <v>47</v>
      </c>
      <c r="AE579" s="24"/>
      <c r="AF579" s="9" t="s">
        <v>48</v>
      </c>
      <c r="AG579" s="9" t="s">
        <v>49</v>
      </c>
    </row>
    <row r="580" ht="112.5" customHeight="1">
      <c r="A580" s="9" t="s">
        <v>2899</v>
      </c>
      <c r="B580" s="69" t="s">
        <v>2900</v>
      </c>
      <c r="C580" s="9" t="s">
        <v>50</v>
      </c>
      <c r="D580" s="10" t="s">
        <v>36</v>
      </c>
      <c r="E580" s="11"/>
      <c r="F580" s="23" t="s">
        <v>2905</v>
      </c>
      <c r="G580" s="23"/>
      <c r="H580" s="66"/>
      <c r="I580" s="24" t="s">
        <v>481</v>
      </c>
      <c r="J580" s="24" t="s">
        <v>2775</v>
      </c>
      <c r="K580" s="34" t="s">
        <v>2906</v>
      </c>
      <c r="L580" s="25" t="s">
        <v>2907</v>
      </c>
      <c r="M580" s="56" t="s">
        <v>42</v>
      </c>
      <c r="N580" s="35" t="s">
        <v>2908</v>
      </c>
      <c r="O580" s="35" t="s">
        <v>2909</v>
      </c>
      <c r="P580" s="18"/>
      <c r="Q580" s="22"/>
      <c r="R580" s="18"/>
      <c r="S580" s="18"/>
      <c r="T580" s="18"/>
      <c r="U580" s="18"/>
      <c r="V580" s="18"/>
      <c r="W580" s="18"/>
      <c r="X580" s="22"/>
      <c r="Y580" s="20" t="s">
        <v>2603</v>
      </c>
      <c r="Z580" s="21" t="str">
        <f t="shared" si="1"/>
        <v>{"id":"M3-G-17a-E-1-BR","stimulus":"&lt;p&gt;Arraste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AA580" s="28" t="s">
        <v>2910</v>
      </c>
      <c r="AB580" s="22" t="str">
        <f t="shared" si="2"/>
        <v>M3-G-17a-E-1</v>
      </c>
      <c r="AC580" s="22" t="str">
        <f t="shared" si="3"/>
        <v>M3-G-17a-E-1-BR</v>
      </c>
      <c r="AD580" s="20" t="s">
        <v>47</v>
      </c>
      <c r="AE580" s="24"/>
      <c r="AF580" s="9" t="s">
        <v>48</v>
      </c>
      <c r="AG580" s="9" t="s">
        <v>49</v>
      </c>
    </row>
    <row r="581" ht="112.5" customHeight="1">
      <c r="A581" s="9" t="s">
        <v>2899</v>
      </c>
      <c r="B581" s="69" t="s">
        <v>2900</v>
      </c>
      <c r="C581" s="9" t="s">
        <v>50</v>
      </c>
      <c r="D581" s="10" t="s">
        <v>36</v>
      </c>
      <c r="E581" s="11"/>
      <c r="F581" s="23" t="s">
        <v>2911</v>
      </c>
      <c r="G581" s="23"/>
      <c r="H581" s="66"/>
      <c r="I581" s="24" t="s">
        <v>481</v>
      </c>
      <c r="J581" s="24" t="s">
        <v>2775</v>
      </c>
      <c r="K581" s="34" t="s">
        <v>2912</v>
      </c>
      <c r="L581" s="25" t="s">
        <v>2913</v>
      </c>
      <c r="M581" s="56" t="s">
        <v>42</v>
      </c>
      <c r="N581" s="35" t="s">
        <v>2914</v>
      </c>
      <c r="O581" s="35" t="s">
        <v>2915</v>
      </c>
      <c r="P581" s="18"/>
      <c r="Q581" s="22"/>
      <c r="R581" s="18"/>
      <c r="S581" s="18"/>
      <c r="T581" s="18"/>
      <c r="U581" s="18"/>
      <c r="V581" s="18"/>
      <c r="W581" s="18"/>
      <c r="X581" s="22"/>
      <c r="Y581" s="20" t="s">
        <v>2603</v>
      </c>
      <c r="Z581" s="21" t="str">
        <f t="shared" si="1"/>
        <v>{"id":"M3-G-17a-E-2-BR","stimulus":"&lt;p&gt;Arraste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AA581" s="28" t="s">
        <v>2916</v>
      </c>
      <c r="AB581" s="22" t="str">
        <f t="shared" si="2"/>
        <v>M3-G-17a-E-2</v>
      </c>
      <c r="AC581" s="22" t="str">
        <f t="shared" si="3"/>
        <v>M3-G-17a-E-2-BR</v>
      </c>
      <c r="AD581" s="20" t="s">
        <v>47</v>
      </c>
      <c r="AE581" s="24"/>
      <c r="AF581" s="9" t="s">
        <v>48</v>
      </c>
      <c r="AG581" s="9" t="s">
        <v>49</v>
      </c>
    </row>
    <row r="582" ht="112.5" customHeight="1">
      <c r="A582" s="9" t="s">
        <v>2899</v>
      </c>
      <c r="B582" s="69" t="s">
        <v>2900</v>
      </c>
      <c r="C582" s="9" t="s">
        <v>68</v>
      </c>
      <c r="D582" s="10" t="s">
        <v>36</v>
      </c>
      <c r="E582" s="11"/>
      <c r="F582" s="23" t="s">
        <v>2917</v>
      </c>
      <c r="G582" s="23"/>
      <c r="H582" s="66"/>
      <c r="I582" s="24" t="s">
        <v>481</v>
      </c>
      <c r="J582" s="24" t="s">
        <v>52</v>
      </c>
      <c r="K582" s="34" t="s">
        <v>113</v>
      </c>
      <c r="L582" s="23" t="s">
        <v>2918</v>
      </c>
      <c r="M582" s="56" t="s">
        <v>42</v>
      </c>
      <c r="N582" s="35" t="s">
        <v>2902</v>
      </c>
      <c r="O582" s="35" t="s">
        <v>2919</v>
      </c>
      <c r="P582" s="18"/>
      <c r="Q582" s="22"/>
      <c r="R582" s="18"/>
      <c r="S582" s="18"/>
      <c r="T582" s="18"/>
      <c r="U582" s="18"/>
      <c r="V582" s="18"/>
      <c r="W582" s="18"/>
      <c r="X582" s="22"/>
      <c r="Y582" s="20" t="s">
        <v>2603</v>
      </c>
      <c r="Z582" s="21" t="str">
        <f t="shared" si="1"/>
        <v>{
    "id": "M3-G-17a-A-1-BR",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v>
      </c>
      <c r="AA582" s="28" t="s">
        <v>2920</v>
      </c>
      <c r="AB582" s="22" t="str">
        <f t="shared" si="2"/>
        <v>M3-G-17a-A-1</v>
      </c>
      <c r="AC582" s="22" t="str">
        <f t="shared" si="3"/>
        <v>M3-G-17a-A-1-BR</v>
      </c>
      <c r="AD582" s="20" t="s">
        <v>47</v>
      </c>
      <c r="AE582" s="24"/>
      <c r="AF582" s="9" t="s">
        <v>48</v>
      </c>
      <c r="AG582" s="9" t="s">
        <v>49</v>
      </c>
    </row>
    <row r="583" ht="112.5" customHeight="1">
      <c r="A583" s="9" t="s">
        <v>2899</v>
      </c>
      <c r="B583" s="69" t="s">
        <v>2900</v>
      </c>
      <c r="C583" s="9" t="s">
        <v>68</v>
      </c>
      <c r="D583" s="10" t="s">
        <v>36</v>
      </c>
      <c r="E583" s="11"/>
      <c r="F583" s="23" t="s">
        <v>2921</v>
      </c>
      <c r="G583" s="23"/>
      <c r="H583" s="66"/>
      <c r="I583" s="24" t="s">
        <v>481</v>
      </c>
      <c r="J583" s="24" t="s">
        <v>52</v>
      </c>
      <c r="K583" s="34" t="s">
        <v>113</v>
      </c>
      <c r="L583" s="23" t="s">
        <v>2922</v>
      </c>
      <c r="M583" s="56" t="s">
        <v>42</v>
      </c>
      <c r="N583" s="35" t="s">
        <v>2902</v>
      </c>
      <c r="O583" s="35" t="s">
        <v>2919</v>
      </c>
      <c r="P583" s="18"/>
      <c r="Q583" s="22"/>
      <c r="R583" s="18"/>
      <c r="S583" s="18"/>
      <c r="T583" s="18"/>
      <c r="U583" s="18"/>
      <c r="V583" s="18"/>
      <c r="W583" s="18"/>
      <c r="X583" s="22"/>
      <c r="Y583" s="20" t="s">
        <v>2603</v>
      </c>
      <c r="Z583" s="21" t="str">
        <f t="shared" si="1"/>
        <v>{
    "id": "M3-G-17a-A-2-BR",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v>
      </c>
      <c r="AA583" s="28" t="s">
        <v>2923</v>
      </c>
      <c r="AB583" s="22" t="str">
        <f t="shared" si="2"/>
        <v>M3-G-17a-A-2</v>
      </c>
      <c r="AC583" s="22" t="str">
        <f t="shared" si="3"/>
        <v>M3-G-17a-A-2-BR</v>
      </c>
      <c r="AD583" s="20" t="s">
        <v>47</v>
      </c>
      <c r="AE583" s="24"/>
      <c r="AF583" s="9" t="s">
        <v>48</v>
      </c>
      <c r="AG583" s="9" t="s">
        <v>49</v>
      </c>
    </row>
    <row r="584" ht="112.5" customHeight="1">
      <c r="A584" s="9" t="s">
        <v>2924</v>
      </c>
      <c r="B584" s="69" t="s">
        <v>2925</v>
      </c>
      <c r="C584" s="9" t="s">
        <v>35</v>
      </c>
      <c r="D584" s="10" t="s">
        <v>36</v>
      </c>
      <c r="E584" s="11"/>
      <c r="F584" s="46" t="s">
        <v>2926</v>
      </c>
      <c r="G584" s="46"/>
      <c r="H584" s="70"/>
      <c r="I584" s="14" t="s">
        <v>481</v>
      </c>
      <c r="J584" s="14" t="s">
        <v>1938</v>
      </c>
      <c r="K584" s="46" t="s">
        <v>113</v>
      </c>
      <c r="L584" s="46" t="s">
        <v>113</v>
      </c>
      <c r="M584" s="17" t="s">
        <v>42</v>
      </c>
      <c r="N584" s="45" t="s">
        <v>2927</v>
      </c>
      <c r="O584" s="45" t="s">
        <v>2928</v>
      </c>
      <c r="P584" s="18"/>
      <c r="Q584" s="22"/>
      <c r="R584" s="18"/>
      <c r="S584" s="18"/>
      <c r="T584" s="18"/>
      <c r="U584" s="18"/>
      <c r="V584" s="18"/>
      <c r="W584" s="18"/>
      <c r="X584" s="22"/>
      <c r="Y584" s="20" t="s">
        <v>2603</v>
      </c>
      <c r="Z584" s="21" t="str">
        <f t="shared" si="1"/>
        <v>{"id":"M3-G-13a-I-1-BR","stimulus":"&lt;p&gt;Selecione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v>
      </c>
      <c r="AA584" s="28" t="s">
        <v>2929</v>
      </c>
      <c r="AB584" s="22" t="str">
        <f t="shared" si="2"/>
        <v>M3-G-13a-I-1</v>
      </c>
      <c r="AC584" s="22" t="str">
        <f t="shared" si="3"/>
        <v>M3-G-13a-I-1-BR</v>
      </c>
      <c r="AD584" s="20" t="s">
        <v>47</v>
      </c>
      <c r="AE584" s="24"/>
      <c r="AF584" s="9" t="s">
        <v>48</v>
      </c>
      <c r="AG584" s="9"/>
    </row>
    <row r="585" ht="112.5" customHeight="1">
      <c r="A585" s="9" t="s">
        <v>2924</v>
      </c>
      <c r="B585" s="69" t="s">
        <v>2925</v>
      </c>
      <c r="C585" s="9" t="s">
        <v>35</v>
      </c>
      <c r="D585" s="10" t="s">
        <v>36</v>
      </c>
      <c r="E585" s="11"/>
      <c r="F585" s="13" t="s">
        <v>2930</v>
      </c>
      <c r="G585" s="13"/>
      <c r="H585" s="70"/>
      <c r="I585" s="14" t="s">
        <v>481</v>
      </c>
      <c r="J585" s="14" t="s">
        <v>1938</v>
      </c>
      <c r="K585" s="46" t="s">
        <v>113</v>
      </c>
      <c r="L585" s="46" t="s">
        <v>113</v>
      </c>
      <c r="M585" s="17" t="s">
        <v>42</v>
      </c>
      <c r="N585" s="45" t="s">
        <v>2927</v>
      </c>
      <c r="O585" s="45" t="s">
        <v>2931</v>
      </c>
      <c r="P585" s="18"/>
      <c r="Q585" s="22"/>
      <c r="R585" s="18"/>
      <c r="S585" s="18"/>
      <c r="T585" s="18"/>
      <c r="U585" s="18"/>
      <c r="V585" s="18"/>
      <c r="W585" s="18"/>
      <c r="X585" s="22"/>
      <c r="Y585" s="20" t="s">
        <v>2603</v>
      </c>
      <c r="Z585" s="21" t="str">
        <f t="shared" si="1"/>
        <v>{"id":"M3-G-13a-I-2-BR","stimulus":"&lt;p&gt;Selecione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AA585" s="28" t="s">
        <v>2932</v>
      </c>
      <c r="AB585" s="22" t="str">
        <f t="shared" si="2"/>
        <v>M3-G-13a-I-2</v>
      </c>
      <c r="AC585" s="22" t="str">
        <f t="shared" si="3"/>
        <v>M3-G-13a-I-2-BR</v>
      </c>
      <c r="AD585" s="20" t="s">
        <v>47</v>
      </c>
      <c r="AE585" s="24"/>
      <c r="AF585" s="9" t="s">
        <v>48</v>
      </c>
      <c r="AG585" s="9"/>
    </row>
    <row r="586" ht="112.5" customHeight="1">
      <c r="A586" s="9" t="s">
        <v>2924</v>
      </c>
      <c r="B586" s="69" t="s">
        <v>2925</v>
      </c>
      <c r="C586" s="9" t="s">
        <v>50</v>
      </c>
      <c r="D586" s="10" t="s">
        <v>36</v>
      </c>
      <c r="E586" s="11"/>
      <c r="F586" s="45" t="s">
        <v>2933</v>
      </c>
      <c r="G586" s="45"/>
      <c r="H586" s="70"/>
      <c r="I586" s="14" t="s">
        <v>481</v>
      </c>
      <c r="J586" s="14" t="s">
        <v>52</v>
      </c>
      <c r="K586" s="46" t="s">
        <v>113</v>
      </c>
      <c r="L586" s="45" t="s">
        <v>2934</v>
      </c>
      <c r="M586" s="17" t="s">
        <v>42</v>
      </c>
      <c r="N586" s="70" t="s">
        <v>2927</v>
      </c>
      <c r="O586" s="45" t="s">
        <v>2935</v>
      </c>
      <c r="P586" s="18"/>
      <c r="Q586" s="22"/>
      <c r="R586" s="18"/>
      <c r="S586" s="18"/>
      <c r="T586" s="18"/>
      <c r="U586" s="18"/>
      <c r="V586" s="18"/>
      <c r="W586" s="18"/>
      <c r="X586" s="22"/>
      <c r="Y586" s="20" t="s">
        <v>2603</v>
      </c>
      <c r="Z586" s="21" t="str">
        <f t="shared" si="1"/>
        <v>{"id":"M3-G-13a-E-1-BR","stimulus":"&lt;p&gt;Escreva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v>
      </c>
      <c r="AA586" s="28" t="s">
        <v>2936</v>
      </c>
      <c r="AB586" s="22" t="str">
        <f t="shared" si="2"/>
        <v>M3-G-13a-E-1</v>
      </c>
      <c r="AC586" s="22" t="str">
        <f t="shared" si="3"/>
        <v>M3-G-13a-E-1-BR</v>
      </c>
      <c r="AD586" s="20" t="s">
        <v>47</v>
      </c>
      <c r="AE586" s="24"/>
      <c r="AF586" s="9" t="s">
        <v>48</v>
      </c>
      <c r="AG586" s="9"/>
    </row>
    <row r="587" ht="112.5" customHeight="1">
      <c r="A587" s="9" t="s">
        <v>2924</v>
      </c>
      <c r="B587" s="69" t="s">
        <v>2925</v>
      </c>
      <c r="C587" s="9" t="s">
        <v>50</v>
      </c>
      <c r="D587" s="10" t="s">
        <v>36</v>
      </c>
      <c r="E587" s="11"/>
      <c r="F587" s="45" t="s">
        <v>2937</v>
      </c>
      <c r="G587" s="45"/>
      <c r="H587" s="70"/>
      <c r="I587" s="14" t="s">
        <v>481</v>
      </c>
      <c r="J587" s="14" t="s">
        <v>52</v>
      </c>
      <c r="K587" s="46" t="s">
        <v>113</v>
      </c>
      <c r="L587" s="13" t="s">
        <v>2938</v>
      </c>
      <c r="M587" s="17" t="s">
        <v>42</v>
      </c>
      <c r="N587" s="70" t="s">
        <v>2927</v>
      </c>
      <c r="O587" s="45" t="s">
        <v>2935</v>
      </c>
      <c r="P587" s="18"/>
      <c r="Q587" s="22"/>
      <c r="R587" s="18"/>
      <c r="S587" s="18"/>
      <c r="T587" s="18"/>
      <c r="U587" s="18"/>
      <c r="V587" s="18"/>
      <c r="W587" s="18"/>
      <c r="X587" s="22"/>
      <c r="Y587" s="20" t="s">
        <v>2603</v>
      </c>
      <c r="Z587" s="21" t="str">
        <f t="shared" si="1"/>
        <v>{"id":"M3-G-13a-E-2-BR","stimulus":"&lt;p&gt;Escreva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v>
      </c>
      <c r="AA587" s="28" t="s">
        <v>2939</v>
      </c>
      <c r="AB587" s="22" t="str">
        <f t="shared" si="2"/>
        <v>M3-G-13a-E-2</v>
      </c>
      <c r="AC587" s="22" t="str">
        <f t="shared" si="3"/>
        <v>M3-G-13a-E-2-BR</v>
      </c>
      <c r="AD587" s="20" t="s">
        <v>47</v>
      </c>
      <c r="AE587" s="24"/>
      <c r="AF587" s="9" t="s">
        <v>48</v>
      </c>
      <c r="AG587" s="9"/>
    </row>
    <row r="588" ht="112.5" customHeight="1">
      <c r="A588" s="9" t="s">
        <v>2924</v>
      </c>
      <c r="B588" s="69" t="s">
        <v>2925</v>
      </c>
      <c r="C588" s="9" t="s">
        <v>50</v>
      </c>
      <c r="D588" s="10" t="s">
        <v>36</v>
      </c>
      <c r="E588" s="11"/>
      <c r="F588" s="45" t="s">
        <v>2940</v>
      </c>
      <c r="G588" s="45"/>
      <c r="H588" s="70"/>
      <c r="I588" s="14" t="s">
        <v>481</v>
      </c>
      <c r="J588" s="14" t="s">
        <v>52</v>
      </c>
      <c r="K588" s="46" t="s">
        <v>113</v>
      </c>
      <c r="L588" s="45" t="s">
        <v>2941</v>
      </c>
      <c r="M588" s="17" t="s">
        <v>42</v>
      </c>
      <c r="N588" s="70" t="s">
        <v>2927</v>
      </c>
      <c r="O588" s="45" t="s">
        <v>2935</v>
      </c>
      <c r="P588" s="18"/>
      <c r="Q588" s="22"/>
      <c r="R588" s="18"/>
      <c r="S588" s="18"/>
      <c r="T588" s="18"/>
      <c r="U588" s="18"/>
      <c r="V588" s="18"/>
      <c r="W588" s="18"/>
      <c r="X588" s="22"/>
      <c r="Y588" s="20" t="s">
        <v>2603</v>
      </c>
      <c r="Z588" s="21" t="str">
        <f t="shared" si="1"/>
        <v>{"id":"M3-G-13a-E-3-BR","stimulus":"&lt;p&gt;Escreva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v>
      </c>
      <c r="AA588" s="28" t="s">
        <v>2942</v>
      </c>
      <c r="AB588" s="22" t="str">
        <f t="shared" si="2"/>
        <v>M3-G-13a-E-3</v>
      </c>
      <c r="AC588" s="22" t="str">
        <f t="shared" si="3"/>
        <v>M3-G-13a-E-3-BR</v>
      </c>
      <c r="AD588" s="20" t="s">
        <v>47</v>
      </c>
      <c r="AE588" s="24"/>
      <c r="AF588" s="9" t="s">
        <v>48</v>
      </c>
      <c r="AG588" s="9"/>
    </row>
    <row r="589" ht="112.5" customHeight="1">
      <c r="A589" s="9" t="s">
        <v>2943</v>
      </c>
      <c r="B589" s="69" t="s">
        <v>2944</v>
      </c>
      <c r="C589" s="9" t="s">
        <v>35</v>
      </c>
      <c r="D589" s="10" t="s">
        <v>36</v>
      </c>
      <c r="E589" s="11"/>
      <c r="F589" s="45" t="s">
        <v>2945</v>
      </c>
      <c r="G589" s="45"/>
      <c r="H589" s="70"/>
      <c r="I589" s="14" t="s">
        <v>481</v>
      </c>
      <c r="J589" s="68" t="s">
        <v>278</v>
      </c>
      <c r="K589" s="46" t="s">
        <v>113</v>
      </c>
      <c r="L589" s="46" t="s">
        <v>113</v>
      </c>
      <c r="M589" s="17" t="s">
        <v>42</v>
      </c>
      <c r="N589" s="45" t="s">
        <v>2927</v>
      </c>
      <c r="O589" s="45" t="s">
        <v>2946</v>
      </c>
      <c r="P589" s="18"/>
      <c r="Q589" s="22"/>
      <c r="R589" s="18"/>
      <c r="S589" s="18"/>
      <c r="T589" s="18"/>
      <c r="U589" s="18"/>
      <c r="V589" s="18"/>
      <c r="W589" s="18"/>
      <c r="X589" s="22"/>
      <c r="Y589" s="20" t="s">
        <v>2603</v>
      </c>
      <c r="Z589" s="21" t="str">
        <f t="shared" si="1"/>
        <v>{"id":"M3-G-18a-I-1-BR","stimulus":"&lt;p&gt;Selecione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AA589" s="28" t="s">
        <v>2947</v>
      </c>
      <c r="AB589" s="22" t="str">
        <f t="shared" si="2"/>
        <v>M3-G-18a-I-1</v>
      </c>
      <c r="AC589" s="22" t="str">
        <f t="shared" si="3"/>
        <v>M3-G-18a-I-1-BR</v>
      </c>
      <c r="AD589" s="20" t="s">
        <v>47</v>
      </c>
      <c r="AE589" s="24"/>
      <c r="AF589" s="9" t="s">
        <v>48</v>
      </c>
      <c r="AG589" s="9"/>
    </row>
    <row r="590" ht="112.5" customHeight="1">
      <c r="A590" s="9" t="s">
        <v>2943</v>
      </c>
      <c r="B590" s="69" t="s">
        <v>2944</v>
      </c>
      <c r="C590" s="9" t="s">
        <v>35</v>
      </c>
      <c r="D590" s="10" t="s">
        <v>36</v>
      </c>
      <c r="E590" s="11"/>
      <c r="F590" s="45" t="s">
        <v>2948</v>
      </c>
      <c r="G590" s="45"/>
      <c r="H590" s="70"/>
      <c r="I590" s="14" t="s">
        <v>481</v>
      </c>
      <c r="J590" s="68" t="s">
        <v>278</v>
      </c>
      <c r="K590" s="46" t="s">
        <v>113</v>
      </c>
      <c r="L590" s="46" t="s">
        <v>113</v>
      </c>
      <c r="M590" s="17" t="s">
        <v>42</v>
      </c>
      <c r="N590" s="45" t="s">
        <v>2927</v>
      </c>
      <c r="O590" s="45" t="s">
        <v>2949</v>
      </c>
      <c r="P590" s="18"/>
      <c r="Q590" s="22"/>
      <c r="R590" s="18"/>
      <c r="S590" s="18"/>
      <c r="T590" s="18"/>
      <c r="U590" s="18"/>
      <c r="V590" s="18"/>
      <c r="W590" s="18"/>
      <c r="X590" s="22"/>
      <c r="Y590" s="20" t="s">
        <v>2603</v>
      </c>
      <c r="Z590" s="21" t="str">
        <f t="shared" si="1"/>
        <v>{"id":"M3-G-18a-I-2-BR","stimulus":"&lt;p&gt;Selecione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AA590" s="28" t="s">
        <v>2950</v>
      </c>
      <c r="AB590" s="22" t="str">
        <f t="shared" si="2"/>
        <v>M3-G-18a-I-2</v>
      </c>
      <c r="AC590" s="22" t="str">
        <f t="shared" si="3"/>
        <v>M3-G-18a-I-2-BR</v>
      </c>
      <c r="AD590" s="20" t="s">
        <v>47</v>
      </c>
      <c r="AE590" s="24"/>
      <c r="AF590" s="9" t="s">
        <v>48</v>
      </c>
      <c r="AG590" s="9"/>
    </row>
    <row r="591" ht="112.5" customHeight="1">
      <c r="A591" s="9" t="s">
        <v>2943</v>
      </c>
      <c r="B591" s="69" t="s">
        <v>2944</v>
      </c>
      <c r="C591" s="9" t="s">
        <v>50</v>
      </c>
      <c r="D591" s="10" t="s">
        <v>36</v>
      </c>
      <c r="E591" s="11"/>
      <c r="F591" s="23" t="s">
        <v>2951</v>
      </c>
      <c r="G591" s="23"/>
      <c r="H591" s="57" t="s">
        <v>2952</v>
      </c>
      <c r="I591" s="24" t="s">
        <v>481</v>
      </c>
      <c r="J591" s="24" t="s">
        <v>52</v>
      </c>
      <c r="K591" s="25"/>
      <c r="L591" s="25" t="s">
        <v>2953</v>
      </c>
      <c r="M591" s="56" t="s">
        <v>42</v>
      </c>
      <c r="N591" s="25" t="s">
        <v>2954</v>
      </c>
      <c r="O591" s="23" t="s">
        <v>2955</v>
      </c>
      <c r="P591" s="18"/>
      <c r="Q591" s="22"/>
      <c r="R591" s="18"/>
      <c r="S591" s="18"/>
      <c r="T591" s="18"/>
      <c r="U591" s="18"/>
      <c r="V591" s="18"/>
      <c r="W591" s="18"/>
      <c r="X591" s="22"/>
      <c r="Y591" s="20" t="s">
        <v>2603</v>
      </c>
      <c r="Z591" s="21" t="str">
        <f t="shared" si="1"/>
        <v>{"id":"M3-G-18a-E-1-BR","stimulus":"&lt;p&gt;Para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v>
      </c>
      <c r="AA591" s="28" t="s">
        <v>2956</v>
      </c>
      <c r="AB591" s="22" t="str">
        <f t="shared" si="2"/>
        <v>M3-G-18a-E-1</v>
      </c>
      <c r="AC591" s="22" t="str">
        <f t="shared" si="3"/>
        <v>M3-G-18a-E-1-BR</v>
      </c>
      <c r="AD591" s="20" t="s">
        <v>47</v>
      </c>
      <c r="AE591" s="24"/>
      <c r="AF591" s="9" t="s">
        <v>48</v>
      </c>
      <c r="AG591" s="9"/>
    </row>
    <row r="592" ht="112.5" customHeight="1">
      <c r="A592" s="9" t="s">
        <v>2943</v>
      </c>
      <c r="B592" s="69" t="s">
        <v>2944</v>
      </c>
      <c r="C592" s="9" t="s">
        <v>50</v>
      </c>
      <c r="D592" s="10" t="s">
        <v>36</v>
      </c>
      <c r="E592" s="11"/>
      <c r="F592" s="23" t="s">
        <v>2957</v>
      </c>
      <c r="G592" s="23"/>
      <c r="H592" s="57" t="s">
        <v>2952</v>
      </c>
      <c r="I592" s="24" t="s">
        <v>481</v>
      </c>
      <c r="J592" s="24" t="s">
        <v>52</v>
      </c>
      <c r="K592" s="25"/>
      <c r="L592" s="23" t="s">
        <v>2958</v>
      </c>
      <c r="M592" s="56" t="s">
        <v>42</v>
      </c>
      <c r="N592" s="25" t="s">
        <v>2954</v>
      </c>
      <c r="O592" s="23" t="s">
        <v>2955</v>
      </c>
      <c r="P592" s="18"/>
      <c r="Q592" s="22"/>
      <c r="R592" s="18"/>
      <c r="S592" s="18"/>
      <c r="T592" s="18"/>
      <c r="U592" s="18"/>
      <c r="V592" s="18"/>
      <c r="W592" s="18"/>
      <c r="X592" s="22"/>
      <c r="Y592" s="20" t="s">
        <v>2603</v>
      </c>
      <c r="Z592" s="21" t="str">
        <f t="shared" si="1"/>
        <v>{"id":"M3-G-18a-E-2-BR","stimulus":"&lt;p&gt;Para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v>
      </c>
      <c r="AA592" s="28" t="s">
        <v>2959</v>
      </c>
      <c r="AB592" s="22" t="str">
        <f t="shared" si="2"/>
        <v>M3-G-18a-E-2</v>
      </c>
      <c r="AC592" s="22" t="str">
        <f t="shared" si="3"/>
        <v>M3-G-18a-E-2-BR</v>
      </c>
      <c r="AD592" s="20" t="s">
        <v>47</v>
      </c>
      <c r="AE592" s="24"/>
      <c r="AF592" s="9" t="s">
        <v>48</v>
      </c>
      <c r="AG592" s="9"/>
    </row>
    <row r="593" ht="112.5" customHeight="1">
      <c r="A593" s="9" t="s">
        <v>2960</v>
      </c>
      <c r="B593" s="69" t="s">
        <v>2961</v>
      </c>
      <c r="C593" s="43" t="s">
        <v>35</v>
      </c>
      <c r="D593" s="10" t="s">
        <v>36</v>
      </c>
      <c r="E593" s="11"/>
      <c r="F593" s="23" t="s">
        <v>2962</v>
      </c>
      <c r="G593" s="23"/>
      <c r="H593" s="57"/>
      <c r="I593" s="24" t="s">
        <v>38</v>
      </c>
      <c r="J593" s="9" t="s">
        <v>278</v>
      </c>
      <c r="K593" s="25" t="s">
        <v>2963</v>
      </c>
      <c r="L593" s="25" t="s">
        <v>113</v>
      </c>
      <c r="M593" s="24" t="s">
        <v>42</v>
      </c>
      <c r="N593" s="25" t="s">
        <v>2964</v>
      </c>
      <c r="O593" s="23" t="s">
        <v>2965</v>
      </c>
      <c r="P593" s="18"/>
      <c r="Q593" s="22"/>
      <c r="R593" s="18"/>
      <c r="S593" s="18"/>
      <c r="T593" s="18"/>
      <c r="U593" s="18"/>
      <c r="V593" s="18"/>
      <c r="W593" s="18"/>
      <c r="X593" s="22"/>
      <c r="Y593" s="20" t="s">
        <v>2966</v>
      </c>
      <c r="Z593" s="21" t="str">
        <f t="shared" si="1"/>
        <v>{"id":"M3-EyP-1a-I-1-BR","stimulus":"&lt;p&gt;Qual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AA593" s="21" t="s">
        <v>2967</v>
      </c>
      <c r="AB593" s="22" t="str">
        <f t="shared" si="2"/>
        <v>M3-EyP-1a-I-1</v>
      </c>
      <c r="AC593" s="22" t="str">
        <f t="shared" si="3"/>
        <v>M3-EyP-1a-I-1-BR</v>
      </c>
      <c r="AD593" s="20" t="s">
        <v>47</v>
      </c>
      <c r="AE593" s="24"/>
      <c r="AF593" s="9" t="s">
        <v>48</v>
      </c>
      <c r="AG593" s="9"/>
    </row>
    <row r="594" ht="112.5" customHeight="1">
      <c r="A594" s="24" t="s">
        <v>2960</v>
      </c>
      <c r="B594" s="25" t="s">
        <v>2961</v>
      </c>
      <c r="C594" s="43" t="s">
        <v>35</v>
      </c>
      <c r="D594" s="10" t="s">
        <v>36</v>
      </c>
      <c r="E594" s="25"/>
      <c r="F594" s="23" t="s">
        <v>2968</v>
      </c>
      <c r="G594" s="23"/>
      <c r="H594" s="57"/>
      <c r="I594" s="24" t="s">
        <v>38</v>
      </c>
      <c r="J594" s="9" t="s">
        <v>278</v>
      </c>
      <c r="K594" s="25" t="s">
        <v>2969</v>
      </c>
      <c r="L594" s="25" t="s">
        <v>113</v>
      </c>
      <c r="M594" s="24" t="s">
        <v>42</v>
      </c>
      <c r="N594" s="25" t="s">
        <v>2964</v>
      </c>
      <c r="O594" s="23" t="s">
        <v>2970</v>
      </c>
      <c r="P594" s="66"/>
      <c r="Q594" s="66"/>
      <c r="R594" s="66"/>
      <c r="S594" s="66"/>
      <c r="T594" s="66"/>
      <c r="U594" s="66"/>
      <c r="V594" s="66"/>
      <c r="W594" s="66"/>
      <c r="X594" s="66"/>
      <c r="Y594" s="20" t="s">
        <v>2966</v>
      </c>
      <c r="Z594" s="21" t="str">
        <f t="shared" si="1"/>
        <v>{"id":"M3-EyP-1a-I-2-BR","stimulus":"&lt;p&gt;Qual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AA594" s="21" t="s">
        <v>2971</v>
      </c>
      <c r="AB594" s="22" t="str">
        <f t="shared" si="2"/>
        <v>M3-EyP-1a-I-2</v>
      </c>
      <c r="AC594" s="22" t="str">
        <f t="shared" si="3"/>
        <v>M3-EyP-1a-I-2-BR</v>
      </c>
      <c r="AD594" s="20" t="s">
        <v>47</v>
      </c>
      <c r="AE594" s="25"/>
      <c r="AF594" s="24" t="s">
        <v>48</v>
      </c>
      <c r="AG594" s="24"/>
    </row>
    <row r="595" ht="112.5" customHeight="1">
      <c r="A595" s="9" t="s">
        <v>2960</v>
      </c>
      <c r="B595" s="69" t="s">
        <v>2961</v>
      </c>
      <c r="C595" s="43" t="s">
        <v>50</v>
      </c>
      <c r="D595" s="10" t="s">
        <v>36</v>
      </c>
      <c r="E595" s="11"/>
      <c r="F595" s="23" t="s">
        <v>2972</v>
      </c>
      <c r="G595" s="23"/>
      <c r="H595" s="34"/>
      <c r="I595" s="24" t="s">
        <v>38</v>
      </c>
      <c r="J595" s="24" t="s">
        <v>92</v>
      </c>
      <c r="K595" s="25" t="s">
        <v>2973</v>
      </c>
      <c r="L595" s="25" t="s">
        <v>2974</v>
      </c>
      <c r="M595" s="43" t="s">
        <v>42</v>
      </c>
      <c r="N595" s="66" t="s">
        <v>2964</v>
      </c>
      <c r="O595" s="23" t="s">
        <v>2975</v>
      </c>
      <c r="P595" s="18"/>
      <c r="Q595" s="22"/>
      <c r="R595" s="18"/>
      <c r="S595" s="18"/>
      <c r="T595" s="18"/>
      <c r="U595" s="18"/>
      <c r="V595" s="18"/>
      <c r="W595" s="18"/>
      <c r="X595" s="22"/>
      <c r="Y595" s="20" t="s">
        <v>2966</v>
      </c>
      <c r="Z595" s="21" t="str">
        <f t="shared" si="1"/>
        <v>{"id":"M3-EyP-1a-E-1-BR","stimulus":"&lt;p&gt;Observe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AA595" s="21" t="s">
        <v>2976</v>
      </c>
      <c r="AB595" s="22" t="str">
        <f t="shared" si="2"/>
        <v>M3-EyP-1a-E-1</v>
      </c>
      <c r="AC595" s="22" t="str">
        <f t="shared" si="3"/>
        <v>M3-EyP-1a-E-1-BR</v>
      </c>
      <c r="AD595" s="20" t="s">
        <v>47</v>
      </c>
      <c r="AE595" s="24"/>
      <c r="AF595" s="9" t="s">
        <v>48</v>
      </c>
      <c r="AG595" s="9"/>
    </row>
    <row r="596" ht="112.5" customHeight="1">
      <c r="A596" s="9" t="s">
        <v>2960</v>
      </c>
      <c r="B596" s="69" t="s">
        <v>2961</v>
      </c>
      <c r="C596" s="43" t="s">
        <v>50</v>
      </c>
      <c r="D596" s="10" t="s">
        <v>36</v>
      </c>
      <c r="E596" s="11"/>
      <c r="F596" s="23" t="s">
        <v>2977</v>
      </c>
      <c r="G596" s="23"/>
      <c r="H596" s="34"/>
      <c r="I596" s="24" t="s">
        <v>38</v>
      </c>
      <c r="J596" s="24" t="s">
        <v>92</v>
      </c>
      <c r="K596" s="25" t="s">
        <v>2978</v>
      </c>
      <c r="L596" s="25" t="s">
        <v>2979</v>
      </c>
      <c r="M596" s="43" t="s">
        <v>42</v>
      </c>
      <c r="N596" s="66" t="s">
        <v>2964</v>
      </c>
      <c r="O596" s="23" t="s">
        <v>2980</v>
      </c>
      <c r="P596" s="18"/>
      <c r="Q596" s="22"/>
      <c r="R596" s="18"/>
      <c r="S596" s="18"/>
      <c r="T596" s="18"/>
      <c r="U596" s="18"/>
      <c r="V596" s="18"/>
      <c r="W596" s="18"/>
      <c r="X596" s="22"/>
      <c r="Y596" s="20" t="s">
        <v>2966</v>
      </c>
      <c r="Z596" s="21" t="str">
        <f t="shared" si="1"/>
        <v>{"id":"M3-EyP-1a-E-2-BR","stimulus":"&lt;p&gt;Observe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AA596" s="21" t="s">
        <v>2981</v>
      </c>
      <c r="AB596" s="22" t="str">
        <f t="shared" si="2"/>
        <v>M3-EyP-1a-E-2</v>
      </c>
      <c r="AC596" s="22" t="str">
        <f t="shared" si="3"/>
        <v>M3-EyP-1a-E-2-BR</v>
      </c>
      <c r="AD596" s="20" t="s">
        <v>47</v>
      </c>
      <c r="AE596" s="24"/>
      <c r="AF596" s="9" t="s">
        <v>48</v>
      </c>
      <c r="AG596" s="9"/>
    </row>
    <row r="597" ht="112.5" customHeight="1">
      <c r="A597" s="9" t="s">
        <v>2960</v>
      </c>
      <c r="B597" s="69" t="s">
        <v>2961</v>
      </c>
      <c r="C597" s="43" t="s">
        <v>50</v>
      </c>
      <c r="D597" s="10" t="s">
        <v>36</v>
      </c>
      <c r="E597" s="11"/>
      <c r="F597" s="23" t="s">
        <v>2982</v>
      </c>
      <c r="G597" s="23"/>
      <c r="H597" s="34"/>
      <c r="I597" s="24" t="s">
        <v>38</v>
      </c>
      <c r="J597" s="24" t="s">
        <v>92</v>
      </c>
      <c r="K597" s="25" t="s">
        <v>2983</v>
      </c>
      <c r="L597" s="25" t="s">
        <v>2984</v>
      </c>
      <c r="M597" s="43" t="s">
        <v>42</v>
      </c>
      <c r="N597" s="66" t="s">
        <v>2964</v>
      </c>
      <c r="O597" s="23" t="s">
        <v>2985</v>
      </c>
      <c r="P597" s="18"/>
      <c r="Q597" s="22"/>
      <c r="R597" s="18"/>
      <c r="S597" s="18"/>
      <c r="T597" s="18"/>
      <c r="U597" s="18"/>
      <c r="V597" s="18"/>
      <c r="W597" s="18"/>
      <c r="X597" s="22"/>
      <c r="Y597" s="20" t="s">
        <v>2966</v>
      </c>
      <c r="Z597" s="21" t="str">
        <f t="shared" si="1"/>
        <v>{"id":"M3-EyP-1a-E-3-BR","stimulus":"&lt;p&gt;Observe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AA597" s="21" t="s">
        <v>2986</v>
      </c>
      <c r="AB597" s="22" t="str">
        <f t="shared" si="2"/>
        <v>M3-EyP-1a-E-3</v>
      </c>
      <c r="AC597" s="22" t="str">
        <f t="shared" si="3"/>
        <v>M3-EyP-1a-E-3-BR</v>
      </c>
      <c r="AD597" s="20" t="s">
        <v>47</v>
      </c>
      <c r="AE597" s="24"/>
      <c r="AF597" s="9" t="s">
        <v>48</v>
      </c>
      <c r="AG597" s="9"/>
    </row>
    <row r="598" ht="112.5" customHeight="1">
      <c r="A598" s="9" t="s">
        <v>2960</v>
      </c>
      <c r="B598" s="69" t="s">
        <v>2961</v>
      </c>
      <c r="C598" s="9" t="s">
        <v>68</v>
      </c>
      <c r="D598" s="10" t="s">
        <v>36</v>
      </c>
      <c r="E598" s="11"/>
      <c r="F598" s="23" t="s">
        <v>2987</v>
      </c>
      <c r="G598" s="23"/>
      <c r="H598" s="34"/>
      <c r="I598" s="24" t="s">
        <v>38</v>
      </c>
      <c r="J598" s="24" t="s">
        <v>92</v>
      </c>
      <c r="K598" s="25" t="s">
        <v>2988</v>
      </c>
      <c r="L598" s="25" t="s">
        <v>2989</v>
      </c>
      <c r="M598" s="43" t="s">
        <v>42</v>
      </c>
      <c r="N598" s="66" t="s">
        <v>2964</v>
      </c>
      <c r="O598" s="23" t="s">
        <v>2990</v>
      </c>
      <c r="P598" s="18"/>
      <c r="Q598" s="22"/>
      <c r="R598" s="18"/>
      <c r="S598" s="18"/>
      <c r="T598" s="18"/>
      <c r="U598" s="18"/>
      <c r="V598" s="18"/>
      <c r="W598" s="18"/>
      <c r="X598" s="22"/>
      <c r="Y598" s="20" t="s">
        <v>2966</v>
      </c>
      <c r="Z598" s="21" t="str">
        <f t="shared" si="1"/>
        <v>{"id":"M3-EyP-1a-A-1-BR","stimulus":"&lt;p&gt;Um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v>
      </c>
      <c r="AA598" s="21" t="s">
        <v>2991</v>
      </c>
      <c r="AB598" s="22" t="str">
        <f t="shared" si="2"/>
        <v>M3-EyP-1a-A-1</v>
      </c>
      <c r="AC598" s="22" t="str">
        <f t="shared" si="3"/>
        <v>M3-EyP-1a-A-1-BR</v>
      </c>
      <c r="AD598" s="20" t="s">
        <v>47</v>
      </c>
      <c r="AE598" s="24"/>
      <c r="AF598" s="9" t="s">
        <v>48</v>
      </c>
      <c r="AG598" s="9"/>
    </row>
    <row r="599" ht="112.5" customHeight="1">
      <c r="A599" s="9" t="s">
        <v>2960</v>
      </c>
      <c r="B599" s="69" t="s">
        <v>2961</v>
      </c>
      <c r="C599" s="43" t="s">
        <v>68</v>
      </c>
      <c r="D599" s="10" t="s">
        <v>36</v>
      </c>
      <c r="E599" s="11"/>
      <c r="F599" s="23" t="s">
        <v>2992</v>
      </c>
      <c r="G599" s="23"/>
      <c r="H599" s="57"/>
      <c r="I599" s="43" t="s">
        <v>38</v>
      </c>
      <c r="J599" s="43" t="s">
        <v>92</v>
      </c>
      <c r="K599" s="23" t="s">
        <v>2993</v>
      </c>
      <c r="L599" s="66" t="s">
        <v>2994</v>
      </c>
      <c r="M599" s="43" t="s">
        <v>42</v>
      </c>
      <c r="N599" s="66" t="s">
        <v>2964</v>
      </c>
      <c r="O599" s="23" t="s">
        <v>2995</v>
      </c>
      <c r="P599" s="18"/>
      <c r="Q599" s="22"/>
      <c r="R599" s="18"/>
      <c r="S599" s="18"/>
      <c r="T599" s="18"/>
      <c r="U599" s="18"/>
      <c r="V599" s="18"/>
      <c r="W599" s="18"/>
      <c r="X599" s="22"/>
      <c r="Y599" s="20" t="s">
        <v>2966</v>
      </c>
      <c r="Z599" s="21" t="str">
        <f t="shared" si="1"/>
        <v>{"id":"M3-EyP-1a-A-2-BR","stimulus":"&lt;p&gt;César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v>
      </c>
      <c r="AA599" s="21" t="s">
        <v>2996</v>
      </c>
      <c r="AB599" s="22" t="str">
        <f t="shared" si="2"/>
        <v>M3-EyP-1a-A-2</v>
      </c>
      <c r="AC599" s="22" t="str">
        <f t="shared" si="3"/>
        <v>M3-EyP-1a-A-2-BR</v>
      </c>
      <c r="AD599" s="20" t="s">
        <v>47</v>
      </c>
      <c r="AE599" s="24"/>
      <c r="AF599" s="9" t="s">
        <v>48</v>
      </c>
      <c r="AG599" s="9"/>
    </row>
    <row r="600" ht="112.5" customHeight="1">
      <c r="A600" s="9" t="s">
        <v>2960</v>
      </c>
      <c r="B600" s="69" t="s">
        <v>2961</v>
      </c>
      <c r="C600" s="43" t="s">
        <v>68</v>
      </c>
      <c r="D600" s="10" t="s">
        <v>36</v>
      </c>
      <c r="E600" s="24"/>
      <c r="F600" s="23" t="s">
        <v>2997</v>
      </c>
      <c r="G600" s="23"/>
      <c r="H600" s="57"/>
      <c r="I600" s="43" t="s">
        <v>38</v>
      </c>
      <c r="J600" s="43" t="s">
        <v>92</v>
      </c>
      <c r="K600" s="23" t="s">
        <v>2998</v>
      </c>
      <c r="L600" s="66" t="s">
        <v>2999</v>
      </c>
      <c r="M600" s="43" t="s">
        <v>42</v>
      </c>
      <c r="N600" s="66" t="s">
        <v>2964</v>
      </c>
      <c r="O600" s="23" t="s">
        <v>3000</v>
      </c>
      <c r="P600" s="75"/>
      <c r="Q600" s="43"/>
      <c r="R600" s="75"/>
      <c r="S600" s="75"/>
      <c r="T600" s="75"/>
      <c r="U600" s="75"/>
      <c r="V600" s="75"/>
      <c r="W600" s="75"/>
      <c r="X600" s="43"/>
      <c r="Y600" s="9" t="s">
        <v>2966</v>
      </c>
      <c r="Z600" s="21" t="str">
        <f t="shared" si="1"/>
        <v>{"id":"M3-EyP-1a-A-3-BR","stimulus":"&lt;p&gt;No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AA600" s="21" t="s">
        <v>3001</v>
      </c>
      <c r="AB600" s="22" t="str">
        <f t="shared" si="2"/>
        <v>M3-EyP-1a-A-3</v>
      </c>
      <c r="AC600" s="22" t="str">
        <f t="shared" si="3"/>
        <v>M3-EyP-1a-A-3-BR</v>
      </c>
      <c r="AD600" s="20" t="s">
        <v>47</v>
      </c>
      <c r="AE600" s="24"/>
      <c r="AF600" s="9" t="s">
        <v>48</v>
      </c>
      <c r="AG600" s="9"/>
    </row>
    <row r="601" ht="112.5" customHeight="1">
      <c r="A601" s="9" t="s">
        <v>3002</v>
      </c>
      <c r="B601" s="69" t="s">
        <v>3003</v>
      </c>
      <c r="C601" s="43" t="s">
        <v>35</v>
      </c>
      <c r="D601" s="9" t="s">
        <v>36</v>
      </c>
      <c r="E601" s="11"/>
      <c r="F601" s="12" t="s">
        <v>3004</v>
      </c>
      <c r="G601" s="12"/>
      <c r="H601" s="8"/>
      <c r="I601" s="11" t="s">
        <v>3005</v>
      </c>
      <c r="J601" s="11" t="s">
        <v>1938</v>
      </c>
      <c r="K601" s="66"/>
      <c r="L601" s="13" t="s">
        <v>3006</v>
      </c>
      <c r="M601" s="11" t="s">
        <v>42</v>
      </c>
      <c r="N601" s="27" t="s">
        <v>3007</v>
      </c>
      <c r="O601" s="8" t="s">
        <v>3008</v>
      </c>
      <c r="P601" s="18"/>
      <c r="Q601" s="22"/>
      <c r="R601" s="18"/>
      <c r="S601" s="18"/>
      <c r="T601" s="18"/>
      <c r="U601" s="18"/>
      <c r="V601" s="18"/>
      <c r="W601" s="18"/>
      <c r="X601" s="22"/>
      <c r="Y601" s="20" t="s">
        <v>2966</v>
      </c>
      <c r="Z601" s="21" t="str">
        <f t="shared" si="1"/>
        <v>{"id":"M3-EyP-5a-I-1-BR","stimulus":"&lt;p&gt;Escolha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v>
      </c>
      <c r="AA601" s="21" t="s">
        <v>3009</v>
      </c>
      <c r="AB601" s="22" t="str">
        <f t="shared" si="2"/>
        <v>M3-EyP-5a-I-1</v>
      </c>
      <c r="AC601" s="22" t="str">
        <f t="shared" si="3"/>
        <v>M3-EyP-5a-I-1-BR</v>
      </c>
      <c r="AD601" s="20" t="s">
        <v>47</v>
      </c>
      <c r="AE601" s="24"/>
      <c r="AF601" s="9" t="s">
        <v>48</v>
      </c>
      <c r="AG601" s="9"/>
    </row>
    <row r="602" ht="112.5" customHeight="1">
      <c r="A602" s="9" t="s">
        <v>3002</v>
      </c>
      <c r="B602" s="69" t="s">
        <v>3003</v>
      </c>
      <c r="C602" s="43" t="s">
        <v>35</v>
      </c>
      <c r="D602" s="9" t="s">
        <v>36</v>
      </c>
      <c r="E602" s="11"/>
      <c r="F602" s="12" t="s">
        <v>3010</v>
      </c>
      <c r="G602" s="12"/>
      <c r="H602" s="8"/>
      <c r="I602" s="11" t="s">
        <v>3005</v>
      </c>
      <c r="J602" s="11" t="s">
        <v>1938</v>
      </c>
      <c r="K602" s="66"/>
      <c r="L602" s="13" t="s">
        <v>3011</v>
      </c>
      <c r="M602" s="11" t="s">
        <v>42</v>
      </c>
      <c r="N602" s="27" t="s">
        <v>3007</v>
      </c>
      <c r="O602" s="8" t="s">
        <v>3012</v>
      </c>
      <c r="P602" s="18"/>
      <c r="Q602" s="22"/>
      <c r="R602" s="18"/>
      <c r="S602" s="18"/>
      <c r="T602" s="18"/>
      <c r="U602" s="18"/>
      <c r="V602" s="18"/>
      <c r="W602" s="18"/>
      <c r="X602" s="22"/>
      <c r="Y602" s="20" t="s">
        <v>2966</v>
      </c>
      <c r="Z602" s="21" t="str">
        <f t="shared" si="1"/>
        <v>{"id":"M3-EyP-5a-I-2-BR","stimulus":"&lt;p&gt;Escolha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v>
      </c>
      <c r="AA602" s="21" t="s">
        <v>3013</v>
      </c>
      <c r="AB602" s="22" t="str">
        <f t="shared" si="2"/>
        <v>M3-EyP-5a-I-2</v>
      </c>
      <c r="AC602" s="22" t="str">
        <f t="shared" si="3"/>
        <v>M3-EyP-5a-I-2-BR</v>
      </c>
      <c r="AD602" s="20" t="s">
        <v>47</v>
      </c>
      <c r="AE602" s="24"/>
      <c r="AF602" s="9" t="s">
        <v>48</v>
      </c>
      <c r="AG602" s="9"/>
    </row>
    <row r="603" ht="112.5" customHeight="1">
      <c r="A603" s="9" t="s">
        <v>3002</v>
      </c>
      <c r="B603" s="69" t="s">
        <v>3003</v>
      </c>
      <c r="C603" s="43" t="s">
        <v>50</v>
      </c>
      <c r="D603" s="10" t="s">
        <v>36</v>
      </c>
      <c r="E603" s="11"/>
      <c r="F603" s="13" t="s">
        <v>3014</v>
      </c>
      <c r="G603" s="13"/>
      <c r="H603" s="12"/>
      <c r="I603" s="11" t="s">
        <v>38</v>
      </c>
      <c r="J603" s="11" t="s">
        <v>52</v>
      </c>
      <c r="K603" s="13" t="s">
        <v>3015</v>
      </c>
      <c r="L603" s="12" t="s">
        <v>3016</v>
      </c>
      <c r="M603" s="11" t="s">
        <v>42</v>
      </c>
      <c r="N603" s="8" t="s">
        <v>3017</v>
      </c>
      <c r="O603" s="8" t="s">
        <v>3018</v>
      </c>
      <c r="P603" s="18"/>
      <c r="Q603" s="22"/>
      <c r="R603" s="18"/>
      <c r="S603" s="18"/>
      <c r="T603" s="18"/>
      <c r="U603" s="18"/>
      <c r="V603" s="18"/>
      <c r="W603" s="18"/>
      <c r="X603" s="19"/>
      <c r="Y603" s="20" t="s">
        <v>2966</v>
      </c>
      <c r="Z603" s="21" t="str">
        <f t="shared" si="1"/>
        <v>{"id":"M3-EyP-5a-E-1-BR","stimulus":"&lt;p&gt;Que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v>
      </c>
      <c r="AA603" s="28" t="s">
        <v>3019</v>
      </c>
      <c r="AB603" s="22" t="str">
        <f t="shared" si="2"/>
        <v>M3-EyP-5a-E-1</v>
      </c>
      <c r="AC603" s="22" t="str">
        <f t="shared" si="3"/>
        <v>M3-EyP-5a-E-1-BR</v>
      </c>
      <c r="AD603" s="20" t="s">
        <v>47</v>
      </c>
      <c r="AE603" s="9"/>
      <c r="AF603" s="9" t="s">
        <v>48</v>
      </c>
      <c r="AG603" s="9"/>
    </row>
    <row r="604" ht="112.5" customHeight="1">
      <c r="A604" s="9" t="s">
        <v>3002</v>
      </c>
      <c r="B604" s="69" t="s">
        <v>3003</v>
      </c>
      <c r="C604" s="43" t="s">
        <v>50</v>
      </c>
      <c r="D604" s="10" t="s">
        <v>36</v>
      </c>
      <c r="E604" s="11"/>
      <c r="F604" s="13" t="s">
        <v>3014</v>
      </c>
      <c r="G604" s="13"/>
      <c r="H604" s="12"/>
      <c r="I604" s="11" t="s">
        <v>38</v>
      </c>
      <c r="J604" s="11" t="s">
        <v>52</v>
      </c>
      <c r="K604" s="13" t="s">
        <v>3020</v>
      </c>
      <c r="L604" s="12" t="s">
        <v>3021</v>
      </c>
      <c r="M604" s="11" t="s">
        <v>42</v>
      </c>
      <c r="N604" s="8" t="s">
        <v>3017</v>
      </c>
      <c r="O604" s="8" t="s">
        <v>3022</v>
      </c>
      <c r="P604" s="18"/>
      <c r="Q604" s="22"/>
      <c r="R604" s="18"/>
      <c r="S604" s="18"/>
      <c r="T604" s="18"/>
      <c r="U604" s="18"/>
      <c r="V604" s="18"/>
      <c r="W604" s="18"/>
      <c r="X604" s="19"/>
      <c r="Y604" s="20" t="s">
        <v>2966</v>
      </c>
      <c r="Z604" s="21" t="str">
        <f t="shared" si="1"/>
        <v>{"id":"M3-EyP-5a-E-2-BR","stimulus":"&lt;p&gt;Que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v>
      </c>
      <c r="AA604" s="28" t="s">
        <v>3023</v>
      </c>
      <c r="AB604" s="22" t="str">
        <f t="shared" si="2"/>
        <v>M3-EyP-5a-E-2</v>
      </c>
      <c r="AC604" s="22" t="str">
        <f t="shared" si="3"/>
        <v>M3-EyP-5a-E-2-BR</v>
      </c>
      <c r="AD604" s="20" t="s">
        <v>47</v>
      </c>
      <c r="AE604" s="9"/>
      <c r="AF604" s="9" t="s">
        <v>48</v>
      </c>
      <c r="AG604" s="9"/>
    </row>
    <row r="605" ht="112.5" customHeight="1">
      <c r="A605" s="9" t="s">
        <v>3024</v>
      </c>
      <c r="B605" s="69" t="s">
        <v>3025</v>
      </c>
      <c r="C605" s="43" t="s">
        <v>35</v>
      </c>
      <c r="D605" s="9" t="s">
        <v>36</v>
      </c>
      <c r="E605" s="11"/>
      <c r="F605" s="13" t="s">
        <v>3026</v>
      </c>
      <c r="G605" s="13"/>
      <c r="H605" s="8"/>
      <c r="I605" s="11" t="s">
        <v>38</v>
      </c>
      <c r="J605" s="11" t="s">
        <v>278</v>
      </c>
      <c r="K605" s="12" t="s">
        <v>3027</v>
      </c>
      <c r="L605" s="12" t="s">
        <v>113</v>
      </c>
      <c r="M605" s="11" t="s">
        <v>42</v>
      </c>
      <c r="N605" s="27" t="s">
        <v>3028</v>
      </c>
      <c r="O605" s="8" t="s">
        <v>3029</v>
      </c>
      <c r="P605" s="18"/>
      <c r="Q605" s="22"/>
      <c r="R605" s="18"/>
      <c r="S605" s="18"/>
      <c r="T605" s="18"/>
      <c r="U605" s="18"/>
      <c r="V605" s="18"/>
      <c r="W605" s="18"/>
      <c r="X605" s="22"/>
      <c r="Y605" s="20" t="s">
        <v>2966</v>
      </c>
      <c r="Z605" s="21" t="str">
        <f t="shared" si="1"/>
        <v>{
    "id": "M3-EyP-1c-I-1-BR",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v>
      </c>
      <c r="AA605" s="21" t="s">
        <v>3030</v>
      </c>
      <c r="AB605" s="22" t="str">
        <f t="shared" si="2"/>
        <v>M3-EyP-1c-I-1</v>
      </c>
      <c r="AC605" s="22" t="str">
        <f t="shared" si="3"/>
        <v>M3-EyP-1c-I-1-BR</v>
      </c>
      <c r="AD605" s="20" t="s">
        <v>47</v>
      </c>
      <c r="AE605" s="24"/>
      <c r="AF605" s="9" t="s">
        <v>48</v>
      </c>
      <c r="AG605" s="9"/>
    </row>
    <row r="606" ht="112.5" customHeight="1">
      <c r="A606" s="9" t="s">
        <v>3024</v>
      </c>
      <c r="B606" s="69" t="s">
        <v>3025</v>
      </c>
      <c r="C606" s="43" t="s">
        <v>50</v>
      </c>
      <c r="D606" s="48" t="s">
        <v>36</v>
      </c>
      <c r="E606" s="11"/>
      <c r="F606" s="13" t="s">
        <v>3031</v>
      </c>
      <c r="G606" s="13"/>
      <c r="H606" s="8"/>
      <c r="I606" s="11" t="s">
        <v>38</v>
      </c>
      <c r="J606" s="11" t="s">
        <v>92</v>
      </c>
      <c r="K606" s="12" t="s">
        <v>3032</v>
      </c>
      <c r="L606" s="13" t="s">
        <v>3033</v>
      </c>
      <c r="M606" s="11" t="s">
        <v>42</v>
      </c>
      <c r="N606" s="27" t="s">
        <v>3028</v>
      </c>
      <c r="O606" s="27" t="s">
        <v>3034</v>
      </c>
      <c r="P606" s="18"/>
      <c r="Q606" s="22"/>
      <c r="R606" s="18"/>
      <c r="S606" s="18"/>
      <c r="T606" s="18"/>
      <c r="U606" s="18"/>
      <c r="V606" s="18"/>
      <c r="W606" s="18"/>
      <c r="X606" s="22"/>
      <c r="Y606" s="20" t="s">
        <v>2966</v>
      </c>
      <c r="Z606" s="21" t="str">
        <f t="shared" si="1"/>
        <v>{"id":"M3-EyP-1c-E-1-BR","stimulus":"&lt;p&gt;Com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AA606" s="21" t="s">
        <v>3035</v>
      </c>
      <c r="AB606" s="22" t="str">
        <f t="shared" si="2"/>
        <v>M3-EyP-1c-E-1</v>
      </c>
      <c r="AC606" s="22" t="str">
        <f t="shared" si="3"/>
        <v>M3-EyP-1c-E-1-BR</v>
      </c>
      <c r="AD606" s="20" t="s">
        <v>47</v>
      </c>
      <c r="AE606" s="24"/>
      <c r="AF606" s="9" t="s">
        <v>48</v>
      </c>
      <c r="AG606" s="9"/>
    </row>
    <row r="607" ht="112.5" customHeight="1">
      <c r="A607" s="9" t="s">
        <v>3024</v>
      </c>
      <c r="B607" s="69" t="s">
        <v>3025</v>
      </c>
      <c r="C607" s="43" t="s">
        <v>50</v>
      </c>
      <c r="D607" s="48" t="s">
        <v>36</v>
      </c>
      <c r="E607" s="11"/>
      <c r="F607" s="13" t="s">
        <v>3036</v>
      </c>
      <c r="G607" s="13"/>
      <c r="H607" s="8"/>
      <c r="I607" s="11" t="s">
        <v>38</v>
      </c>
      <c r="J607" s="11" t="s">
        <v>92</v>
      </c>
      <c r="K607" s="12" t="s">
        <v>3032</v>
      </c>
      <c r="L607" s="13" t="s">
        <v>3037</v>
      </c>
      <c r="M607" s="11" t="s">
        <v>42</v>
      </c>
      <c r="N607" s="27" t="s">
        <v>3028</v>
      </c>
      <c r="O607" s="27" t="s">
        <v>3034</v>
      </c>
      <c r="P607" s="18"/>
      <c r="Q607" s="22"/>
      <c r="R607" s="18"/>
      <c r="S607" s="18"/>
      <c r="T607" s="18"/>
      <c r="U607" s="18"/>
      <c r="V607" s="18"/>
      <c r="W607" s="18"/>
      <c r="X607" s="22"/>
      <c r="Y607" s="20" t="s">
        <v>2966</v>
      </c>
      <c r="Z607" s="21" t="str">
        <f t="shared" si="1"/>
        <v>{"id":"M3-EyP-1c-E-2-BR","stimulus":"&lt;p&gt;Com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AA607" s="21" t="s">
        <v>3038</v>
      </c>
      <c r="AB607" s="22" t="str">
        <f t="shared" si="2"/>
        <v>M3-EyP-1c-E-2</v>
      </c>
      <c r="AC607" s="22" t="str">
        <f t="shared" si="3"/>
        <v>M3-EyP-1c-E-2-BR</v>
      </c>
      <c r="AD607" s="20" t="s">
        <v>47</v>
      </c>
      <c r="AE607" s="24"/>
      <c r="AF607" s="9" t="s">
        <v>48</v>
      </c>
      <c r="AG607" s="9"/>
    </row>
    <row r="608" ht="112.5" customHeight="1">
      <c r="A608" s="9" t="s">
        <v>3024</v>
      </c>
      <c r="B608" s="69" t="s">
        <v>3025</v>
      </c>
      <c r="C608" s="43" t="s">
        <v>68</v>
      </c>
      <c r="D608" s="10" t="s">
        <v>36</v>
      </c>
      <c r="E608" s="11"/>
      <c r="F608" s="35" t="s">
        <v>3039</v>
      </c>
      <c r="G608" s="35"/>
      <c r="H608" s="34"/>
      <c r="I608" s="26" t="s">
        <v>38</v>
      </c>
      <c r="J608" s="26" t="s">
        <v>92</v>
      </c>
      <c r="K608" s="23" t="s">
        <v>3040</v>
      </c>
      <c r="L608" s="25" t="s">
        <v>3041</v>
      </c>
      <c r="M608" s="56" t="s">
        <v>42</v>
      </c>
      <c r="N608" s="57" t="s">
        <v>3028</v>
      </c>
      <c r="O608" s="35" t="s">
        <v>3042</v>
      </c>
      <c r="P608" s="18"/>
      <c r="Q608" s="22"/>
      <c r="R608" s="18"/>
      <c r="S608" s="18"/>
      <c r="T608" s="18"/>
      <c r="U608" s="18"/>
      <c r="V608" s="18"/>
      <c r="W608" s="18"/>
      <c r="X608" s="22"/>
      <c r="Y608" s="20" t="s">
        <v>2966</v>
      </c>
      <c r="Z608" s="21" t="str">
        <f t="shared" si="1"/>
        <v>{"id":"M3-EyP-1c-A-1-BR","stimulus":"&lt;p&gt;Axel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v>
      </c>
      <c r="AA608" s="21" t="s">
        <v>3043</v>
      </c>
      <c r="AB608" s="22" t="str">
        <f t="shared" si="2"/>
        <v>M3-EyP-1c-A-1</v>
      </c>
      <c r="AC608" s="22" t="str">
        <f t="shared" si="3"/>
        <v>M3-EyP-1c-A-1-BR</v>
      </c>
      <c r="AD608" s="20" t="s">
        <v>47</v>
      </c>
      <c r="AE608" s="24"/>
      <c r="AF608" s="9" t="s">
        <v>48</v>
      </c>
      <c r="AG608" s="9"/>
    </row>
    <row r="609" ht="112.5" customHeight="1">
      <c r="A609" s="9" t="s">
        <v>3024</v>
      </c>
      <c r="B609" s="69" t="s">
        <v>3025</v>
      </c>
      <c r="C609" s="43" t="s">
        <v>68</v>
      </c>
      <c r="D609" s="10" t="s">
        <v>36</v>
      </c>
      <c r="E609" s="11"/>
      <c r="F609" s="35" t="s">
        <v>3044</v>
      </c>
      <c r="G609" s="35"/>
      <c r="H609" s="34"/>
      <c r="I609" s="26" t="s">
        <v>38</v>
      </c>
      <c r="J609" s="26" t="s">
        <v>92</v>
      </c>
      <c r="K609" s="25" t="s">
        <v>3045</v>
      </c>
      <c r="L609" s="25" t="s">
        <v>3046</v>
      </c>
      <c r="M609" s="56" t="s">
        <v>42</v>
      </c>
      <c r="N609" s="57" t="s">
        <v>3028</v>
      </c>
      <c r="O609" s="57" t="s">
        <v>3047</v>
      </c>
      <c r="P609" s="18"/>
      <c r="Q609" s="22"/>
      <c r="R609" s="18"/>
      <c r="S609" s="18"/>
      <c r="T609" s="18"/>
      <c r="U609" s="18"/>
      <c r="V609" s="18"/>
      <c r="W609" s="18"/>
      <c r="X609" s="22"/>
      <c r="Y609" s="20" t="s">
        <v>2966</v>
      </c>
      <c r="Z609" s="21" t="str">
        <f t="shared" si="1"/>
        <v>{"id":"M3-EyP-1c-A-2-BR","stimulus":"&lt;p&gt;Em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AA609" s="21" t="s">
        <v>3048</v>
      </c>
      <c r="AB609" s="22" t="str">
        <f t="shared" si="2"/>
        <v>M3-EyP-1c-A-2</v>
      </c>
      <c r="AC609" s="22" t="str">
        <f t="shared" si="3"/>
        <v>M3-EyP-1c-A-2-BR</v>
      </c>
      <c r="AD609" s="20" t="s">
        <v>47</v>
      </c>
      <c r="AE609" s="24"/>
      <c r="AF609" s="9" t="s">
        <v>48</v>
      </c>
      <c r="AG609" s="9"/>
    </row>
    <row r="610" ht="112.5" customHeight="1">
      <c r="A610" s="9" t="s">
        <v>3024</v>
      </c>
      <c r="B610" s="69" t="s">
        <v>3025</v>
      </c>
      <c r="C610" s="43" t="s">
        <v>68</v>
      </c>
      <c r="D610" s="10" t="s">
        <v>36</v>
      </c>
      <c r="E610" s="11"/>
      <c r="F610" s="23" t="s">
        <v>3049</v>
      </c>
      <c r="G610" s="23"/>
      <c r="H610" s="34"/>
      <c r="I610" s="24" t="s">
        <v>38</v>
      </c>
      <c r="J610" s="24" t="s">
        <v>92</v>
      </c>
      <c r="K610" s="34" t="s">
        <v>2415</v>
      </c>
      <c r="L610" s="25" t="s">
        <v>3050</v>
      </c>
      <c r="M610" s="56" t="s">
        <v>42</v>
      </c>
      <c r="N610" s="57" t="s">
        <v>3028</v>
      </c>
      <c r="O610" s="35" t="s">
        <v>3051</v>
      </c>
      <c r="P610" s="18"/>
      <c r="Q610" s="22"/>
      <c r="R610" s="18"/>
      <c r="S610" s="18"/>
      <c r="T610" s="18"/>
      <c r="U610" s="18"/>
      <c r="V610" s="18"/>
      <c r="W610" s="18"/>
      <c r="X610" s="22"/>
      <c r="Y610" s="20" t="s">
        <v>2966</v>
      </c>
      <c r="Z610" s="21" t="str">
        <f t="shared" si="1"/>
        <v>{"id":"M3-EyP-1c-A-3-BR","stimulus":"&lt;p&gt;Nesta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AA610" s="21" t="s">
        <v>3052</v>
      </c>
      <c r="AB610" s="22" t="str">
        <f t="shared" si="2"/>
        <v>M3-EyP-1c-A-3</v>
      </c>
      <c r="AC610" s="22" t="str">
        <f t="shared" si="3"/>
        <v>M3-EyP-1c-A-3-BR</v>
      </c>
      <c r="AD610" s="20" t="s">
        <v>47</v>
      </c>
      <c r="AE610" s="24"/>
      <c r="AF610" s="9" t="s">
        <v>48</v>
      </c>
      <c r="AG610" s="9"/>
    </row>
    <row r="611" ht="112.5" customHeight="1">
      <c r="A611" s="9" t="s">
        <v>3053</v>
      </c>
      <c r="B611" s="69" t="s">
        <v>3054</v>
      </c>
      <c r="C611" s="43" t="s">
        <v>35</v>
      </c>
      <c r="D611" s="10" t="s">
        <v>36</v>
      </c>
      <c r="E611" s="11"/>
      <c r="F611" s="23" t="s">
        <v>3055</v>
      </c>
      <c r="G611" s="23"/>
      <c r="H611" s="25"/>
      <c r="I611" s="24" t="s">
        <v>38</v>
      </c>
      <c r="J611" s="24" t="s">
        <v>1499</v>
      </c>
      <c r="K611" s="25" t="s">
        <v>3056</v>
      </c>
      <c r="L611" s="25"/>
      <c r="M611" s="56" t="s">
        <v>42</v>
      </c>
      <c r="N611" s="66" t="s">
        <v>3057</v>
      </c>
      <c r="O611" s="23" t="s">
        <v>3058</v>
      </c>
      <c r="P611" s="18"/>
      <c r="Q611" s="22"/>
      <c r="R611" s="18"/>
      <c r="S611" s="18"/>
      <c r="T611" s="18"/>
      <c r="U611" s="18"/>
      <c r="V611" s="18"/>
      <c r="W611" s="18"/>
      <c r="X611" s="22"/>
      <c r="Y611" s="20" t="s">
        <v>2966</v>
      </c>
      <c r="Z611" s="21" t="str">
        <f t="shared" si="1"/>
        <v>{"id":"M3-EyP-2a-I-1-BR","stimulus":"&lt;p&gt;Neste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v>
      </c>
      <c r="AA611" s="28" t="s">
        <v>3059</v>
      </c>
      <c r="AB611" s="22" t="str">
        <f t="shared" si="2"/>
        <v>M3-EyP-2a-I-1</v>
      </c>
      <c r="AC611" s="22" t="str">
        <f t="shared" si="3"/>
        <v>M3-EyP-2a-I-1-BR</v>
      </c>
      <c r="AD611" s="20" t="s">
        <v>47</v>
      </c>
      <c r="AE611" s="24"/>
      <c r="AF611" s="9" t="s">
        <v>48</v>
      </c>
      <c r="AG611" s="9"/>
    </row>
    <row r="612" ht="112.5" customHeight="1">
      <c r="A612" s="9" t="s">
        <v>3053</v>
      </c>
      <c r="B612" s="69" t="s">
        <v>3054</v>
      </c>
      <c r="C612" s="43" t="s">
        <v>35</v>
      </c>
      <c r="D612" s="10" t="s">
        <v>36</v>
      </c>
      <c r="E612" s="11"/>
      <c r="F612" s="23" t="s">
        <v>3060</v>
      </c>
      <c r="G612" s="23"/>
      <c r="H612" s="25"/>
      <c r="I612" s="24" t="s">
        <v>38</v>
      </c>
      <c r="J612" s="24" t="s">
        <v>1499</v>
      </c>
      <c r="K612" s="23" t="s">
        <v>3061</v>
      </c>
      <c r="L612" s="25"/>
      <c r="M612" s="56" t="s">
        <v>42</v>
      </c>
      <c r="N612" s="35" t="s">
        <v>3062</v>
      </c>
      <c r="O612" s="35" t="s">
        <v>3062</v>
      </c>
      <c r="P612" s="18"/>
      <c r="Q612" s="22"/>
      <c r="R612" s="18"/>
      <c r="S612" s="18"/>
      <c r="T612" s="18"/>
      <c r="U612" s="18"/>
      <c r="V612" s="18"/>
      <c r="W612" s="18"/>
      <c r="X612" s="22"/>
      <c r="Y612" s="20" t="s">
        <v>2966</v>
      </c>
      <c r="Z612" s="21" t="str">
        <f t="shared" si="1"/>
        <v>{"id":"M3-EyP-2a-I-2-BR","stimulus":"&lt;p&gt;A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v>
      </c>
      <c r="AA612" s="28" t="s">
        <v>3063</v>
      </c>
      <c r="AB612" s="22" t="str">
        <f t="shared" si="2"/>
        <v>M3-EyP-2a-I-2</v>
      </c>
      <c r="AC612" s="22" t="str">
        <f t="shared" si="3"/>
        <v>M3-EyP-2a-I-2-BR</v>
      </c>
      <c r="AD612" s="20" t="s">
        <v>47</v>
      </c>
      <c r="AE612" s="24"/>
      <c r="AF612" s="9" t="s">
        <v>48</v>
      </c>
      <c r="AG612" s="9"/>
    </row>
    <row r="613" ht="112.5" customHeight="1">
      <c r="A613" s="9" t="s">
        <v>3053</v>
      </c>
      <c r="B613" s="69" t="s">
        <v>3054</v>
      </c>
      <c r="C613" s="43" t="s">
        <v>35</v>
      </c>
      <c r="D613" s="10" t="s">
        <v>36</v>
      </c>
      <c r="E613" s="11"/>
      <c r="F613" s="23" t="s">
        <v>3064</v>
      </c>
      <c r="G613" s="25"/>
      <c r="H613" s="25"/>
      <c r="I613" s="24" t="s">
        <v>38</v>
      </c>
      <c r="J613" s="24" t="s">
        <v>1499</v>
      </c>
      <c r="K613" s="25" t="s">
        <v>3065</v>
      </c>
      <c r="L613" s="25"/>
      <c r="M613" s="56" t="s">
        <v>42</v>
      </c>
      <c r="N613" s="35" t="s">
        <v>3066</v>
      </c>
      <c r="O613" s="35" t="s">
        <v>3066</v>
      </c>
      <c r="P613" s="18"/>
      <c r="Q613" s="22"/>
      <c r="R613" s="18"/>
      <c r="S613" s="18"/>
      <c r="T613" s="18"/>
      <c r="U613" s="18"/>
      <c r="V613" s="18"/>
      <c r="W613" s="18"/>
      <c r="X613" s="22"/>
      <c r="Y613" s="20" t="s">
        <v>2966</v>
      </c>
      <c r="Z613" s="21" t="str">
        <f t="shared" si="1"/>
        <v>{"id":"M3-EyP-2a-I-3-BR","stimulus":"&lt;p&gt;Mauro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v>
      </c>
      <c r="AA613" s="28" t="s">
        <v>3067</v>
      </c>
      <c r="AB613" s="22" t="str">
        <f t="shared" si="2"/>
        <v>M3-EyP-2a-I-3</v>
      </c>
      <c r="AC613" s="22" t="str">
        <f t="shared" si="3"/>
        <v>M3-EyP-2a-I-3-BR</v>
      </c>
      <c r="AD613" s="20" t="s">
        <v>47</v>
      </c>
      <c r="AE613" s="24"/>
      <c r="AF613" s="9" t="s">
        <v>48</v>
      </c>
      <c r="AG613" s="9"/>
    </row>
    <row r="614" ht="112.5" customHeight="1">
      <c r="A614" s="9" t="s">
        <v>3053</v>
      </c>
      <c r="B614" s="69" t="s">
        <v>3054</v>
      </c>
      <c r="C614" s="43" t="s">
        <v>50</v>
      </c>
      <c r="D614" s="10" t="s">
        <v>36</v>
      </c>
      <c r="E614" s="11"/>
      <c r="F614" s="23" t="s">
        <v>3068</v>
      </c>
      <c r="G614" s="23"/>
      <c r="H614" s="25" t="s">
        <v>3069</v>
      </c>
      <c r="I614" s="24" t="s">
        <v>38</v>
      </c>
      <c r="J614" s="24" t="s">
        <v>156</v>
      </c>
      <c r="K614" s="25" t="s">
        <v>3070</v>
      </c>
      <c r="L614" s="23" t="s">
        <v>3071</v>
      </c>
      <c r="M614" s="56" t="s">
        <v>42</v>
      </c>
      <c r="N614" s="23" t="s">
        <v>3072</v>
      </c>
      <c r="O614" s="23" t="s">
        <v>3073</v>
      </c>
      <c r="P614" s="18"/>
      <c r="Q614" s="22"/>
      <c r="R614" s="18"/>
      <c r="S614" s="18"/>
      <c r="T614" s="18"/>
      <c r="U614" s="18"/>
      <c r="V614" s="18"/>
      <c r="W614" s="18"/>
      <c r="X614" s="22"/>
      <c r="Y614" s="20" t="s">
        <v>2966</v>
      </c>
      <c r="Z614" s="21" t="str">
        <f t="shared" si="1"/>
        <v>{"id":"M3-EyP-2a-E-1-BR","stimulus":"&lt;p&gt;Esta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v>
      </c>
      <c r="AA614" s="21" t="s">
        <v>3074</v>
      </c>
      <c r="AB614" s="22" t="str">
        <f t="shared" si="2"/>
        <v>M3-EyP-2a-E-1</v>
      </c>
      <c r="AC614" s="22" t="str">
        <f t="shared" si="3"/>
        <v>M3-EyP-2a-E-1-BR</v>
      </c>
      <c r="AD614" s="20" t="s">
        <v>47</v>
      </c>
      <c r="AE614" s="24"/>
      <c r="AF614" s="9" t="s">
        <v>48</v>
      </c>
      <c r="AG614" s="9"/>
    </row>
    <row r="615" ht="112.5" customHeight="1">
      <c r="A615" s="9" t="s">
        <v>3053</v>
      </c>
      <c r="B615" s="69" t="s">
        <v>3054</v>
      </c>
      <c r="C615" s="9" t="s">
        <v>50</v>
      </c>
      <c r="D615" s="10" t="s">
        <v>36</v>
      </c>
      <c r="E615" s="11"/>
      <c r="F615" s="23" t="s">
        <v>3075</v>
      </c>
      <c r="G615" s="23"/>
      <c r="H615" s="25"/>
      <c r="I615" s="24" t="s">
        <v>38</v>
      </c>
      <c r="J615" s="24" t="s">
        <v>156</v>
      </c>
      <c r="K615" s="25" t="s">
        <v>3076</v>
      </c>
      <c r="L615" s="23" t="s">
        <v>3077</v>
      </c>
      <c r="M615" s="56" t="s">
        <v>42</v>
      </c>
      <c r="N615" s="35" t="s">
        <v>3078</v>
      </c>
      <c r="O615" s="35" t="s">
        <v>3079</v>
      </c>
      <c r="P615" s="18"/>
      <c r="Q615" s="22"/>
      <c r="R615" s="18"/>
      <c r="S615" s="18"/>
      <c r="T615" s="18"/>
      <c r="U615" s="18"/>
      <c r="V615" s="18"/>
      <c r="W615" s="18"/>
      <c r="X615" s="22"/>
      <c r="Y615" s="20" t="s">
        <v>2966</v>
      </c>
      <c r="Z615" s="21" t="str">
        <f t="shared" si="1"/>
        <v>{"id":"M3-EyP-2a-E-2-BR","stimulus":"&lt;p&gt;Este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AA615" s="21" t="s">
        <v>3080</v>
      </c>
      <c r="AB615" s="22" t="str">
        <f t="shared" si="2"/>
        <v>M3-EyP-2a-E-2</v>
      </c>
      <c r="AC615" s="22" t="str">
        <f t="shared" si="3"/>
        <v>M3-EyP-2a-E-2-BR</v>
      </c>
      <c r="AD615" s="20" t="s">
        <v>47</v>
      </c>
      <c r="AE615" s="24"/>
      <c r="AF615" s="9" t="s">
        <v>48</v>
      </c>
      <c r="AG615" s="9"/>
    </row>
    <row r="616" ht="112.5" customHeight="1">
      <c r="A616" s="9" t="s">
        <v>3053</v>
      </c>
      <c r="B616" s="69" t="s">
        <v>3054</v>
      </c>
      <c r="C616" s="9" t="s">
        <v>50</v>
      </c>
      <c r="D616" s="10" t="s">
        <v>36</v>
      </c>
      <c r="E616" s="11"/>
      <c r="F616" s="23" t="s">
        <v>3081</v>
      </c>
      <c r="G616" s="23"/>
      <c r="H616" s="25"/>
      <c r="I616" s="24" t="s">
        <v>38</v>
      </c>
      <c r="J616" s="24" t="s">
        <v>156</v>
      </c>
      <c r="K616" s="25" t="s">
        <v>3082</v>
      </c>
      <c r="L616" s="25" t="s">
        <v>3083</v>
      </c>
      <c r="M616" s="56" t="s">
        <v>42</v>
      </c>
      <c r="N616" s="35" t="s">
        <v>3084</v>
      </c>
      <c r="O616" s="35" t="s">
        <v>3085</v>
      </c>
      <c r="P616" s="18"/>
      <c r="Q616" s="22"/>
      <c r="R616" s="18"/>
      <c r="S616" s="18"/>
      <c r="T616" s="18"/>
      <c r="U616" s="18"/>
      <c r="V616" s="18"/>
      <c r="W616" s="18"/>
      <c r="X616" s="22"/>
      <c r="Y616" s="20" t="s">
        <v>2966</v>
      </c>
      <c r="Z616" s="21" t="str">
        <f t="shared" si="1"/>
        <v>{"id":"M3-EyP-2a-E-3-BR","stimulus":"&lt;p&gt;Lucas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AA616" s="21" t="s">
        <v>3086</v>
      </c>
      <c r="AB616" s="22" t="str">
        <f t="shared" si="2"/>
        <v>M3-EyP-2a-E-3</v>
      </c>
      <c r="AC616" s="22" t="str">
        <f t="shared" si="3"/>
        <v>M3-EyP-2a-E-3-BR</v>
      </c>
      <c r="AD616" s="20" t="s">
        <v>47</v>
      </c>
      <c r="AE616" s="24"/>
      <c r="AF616" s="9" t="s">
        <v>48</v>
      </c>
      <c r="AG616" s="9"/>
    </row>
    <row r="617" ht="112.5" customHeight="1">
      <c r="A617" s="9" t="s">
        <v>3087</v>
      </c>
      <c r="B617" s="69" t="s">
        <v>3088</v>
      </c>
      <c r="C617" s="43" t="s">
        <v>35</v>
      </c>
      <c r="D617" s="10" t="s">
        <v>36</v>
      </c>
      <c r="E617" s="11"/>
      <c r="F617" s="35" t="s">
        <v>3089</v>
      </c>
      <c r="G617" s="35"/>
      <c r="H617" s="34" t="s">
        <v>3090</v>
      </c>
      <c r="I617" s="26" t="s">
        <v>481</v>
      </c>
      <c r="J617" s="26" t="s">
        <v>1499</v>
      </c>
      <c r="K617" s="34" t="s">
        <v>3091</v>
      </c>
      <c r="L617" s="34"/>
      <c r="M617" s="56" t="s">
        <v>42</v>
      </c>
      <c r="N617" s="57" t="s">
        <v>3092</v>
      </c>
      <c r="O617" s="57" t="s">
        <v>3092</v>
      </c>
      <c r="P617" s="18"/>
      <c r="Q617" s="22"/>
      <c r="R617" s="18"/>
      <c r="S617" s="18"/>
      <c r="T617" s="18"/>
      <c r="U617" s="18"/>
      <c r="V617" s="18"/>
      <c r="W617" s="18"/>
      <c r="X617" s="22"/>
      <c r="Y617" s="20" t="s">
        <v>2966</v>
      </c>
      <c r="Z617" s="21" t="str">
        <f t="shared" si="1"/>
        <v>{"id":"M3-EyP-3a-I-1-BR","stimulus":"&lt;p&gt;Este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v>
      </c>
      <c r="AA617" s="21" t="s">
        <v>3093</v>
      </c>
      <c r="AB617" s="22" t="str">
        <f t="shared" si="2"/>
        <v>M3-EyP-3a-I-1</v>
      </c>
      <c r="AC617" s="22" t="str">
        <f t="shared" si="3"/>
        <v>M3-EyP-3a-I-1-BR</v>
      </c>
      <c r="AD617" s="20" t="s">
        <v>47</v>
      </c>
      <c r="AE617" s="24"/>
      <c r="AF617" s="9" t="s">
        <v>48</v>
      </c>
      <c r="AG617" s="9" t="s">
        <v>49</v>
      </c>
    </row>
    <row r="618" ht="112.5" customHeight="1">
      <c r="A618" s="9" t="s">
        <v>3087</v>
      </c>
      <c r="B618" s="69" t="s">
        <v>3088</v>
      </c>
      <c r="C618" s="43" t="s">
        <v>35</v>
      </c>
      <c r="D618" s="10" t="s">
        <v>36</v>
      </c>
      <c r="E618" s="11"/>
      <c r="F618" s="35" t="s">
        <v>3094</v>
      </c>
      <c r="G618" s="35"/>
      <c r="H618" s="34"/>
      <c r="I618" s="26" t="s">
        <v>481</v>
      </c>
      <c r="J618" s="26" t="s">
        <v>1499</v>
      </c>
      <c r="K618" s="34" t="s">
        <v>3095</v>
      </c>
      <c r="L618" s="34" t="s">
        <v>113</v>
      </c>
      <c r="M618" s="56" t="s">
        <v>42</v>
      </c>
      <c r="N618" s="57" t="s">
        <v>3096</v>
      </c>
      <c r="O618" s="35" t="s">
        <v>3097</v>
      </c>
      <c r="P618" s="18"/>
      <c r="Q618" s="22"/>
      <c r="R618" s="18"/>
      <c r="S618" s="18"/>
      <c r="T618" s="18"/>
      <c r="U618" s="18"/>
      <c r="V618" s="18"/>
      <c r="W618" s="18"/>
      <c r="X618" s="22"/>
      <c r="Y618" s="20" t="s">
        <v>2966</v>
      </c>
      <c r="Z618" s="21" t="str">
        <f t="shared" si="1"/>
        <v>{"id":"M3-EyP-3a-I-2-BR","stimulus":"&lt;p&gt;O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v>
      </c>
      <c r="AA618" s="21" t="s">
        <v>3098</v>
      </c>
      <c r="AB618" s="22" t="str">
        <f t="shared" si="2"/>
        <v>M3-EyP-3a-I-2</v>
      </c>
      <c r="AC618" s="22" t="str">
        <f t="shared" si="3"/>
        <v>M3-EyP-3a-I-2-BR</v>
      </c>
      <c r="AD618" s="20" t="s">
        <v>47</v>
      </c>
      <c r="AE618" s="24"/>
      <c r="AF618" s="9" t="s">
        <v>48</v>
      </c>
      <c r="AG618" s="9" t="s">
        <v>49</v>
      </c>
    </row>
    <row r="619" ht="112.5" customHeight="1">
      <c r="A619" s="9" t="s">
        <v>3087</v>
      </c>
      <c r="B619" s="69" t="s">
        <v>3088</v>
      </c>
      <c r="C619" s="43" t="s">
        <v>35</v>
      </c>
      <c r="D619" s="10" t="s">
        <v>36</v>
      </c>
      <c r="E619" s="11"/>
      <c r="F619" s="35" t="s">
        <v>3099</v>
      </c>
      <c r="G619" s="35"/>
      <c r="H619" s="34"/>
      <c r="I619" s="26" t="s">
        <v>481</v>
      </c>
      <c r="J619" s="26" t="s">
        <v>1499</v>
      </c>
      <c r="K619" s="35" t="s">
        <v>3100</v>
      </c>
      <c r="L619" s="34" t="s">
        <v>113</v>
      </c>
      <c r="M619" s="56" t="s">
        <v>42</v>
      </c>
      <c r="N619" s="57" t="s">
        <v>3101</v>
      </c>
      <c r="O619" s="35" t="s">
        <v>3102</v>
      </c>
      <c r="P619" s="18"/>
      <c r="Q619" s="22"/>
      <c r="R619" s="18"/>
      <c r="S619" s="18"/>
      <c r="T619" s="18"/>
      <c r="U619" s="18"/>
      <c r="V619" s="18"/>
      <c r="W619" s="18"/>
      <c r="X619" s="22"/>
      <c r="Y619" s="20" t="s">
        <v>2966</v>
      </c>
      <c r="Z619" s="21" t="str">
        <f t="shared" si="1"/>
        <v>{"id":"M3-EyP-3a-I-3-BR","stimulus":"&lt;p&gt;Um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v>
      </c>
      <c r="AA619" s="21" t="s">
        <v>3103</v>
      </c>
      <c r="AB619" s="22" t="str">
        <f t="shared" si="2"/>
        <v>M3-EyP-3a-I-3</v>
      </c>
      <c r="AC619" s="22" t="str">
        <f t="shared" si="3"/>
        <v>M3-EyP-3a-I-3-BR</v>
      </c>
      <c r="AD619" s="20" t="s">
        <v>47</v>
      </c>
      <c r="AE619" s="24"/>
      <c r="AF619" s="9" t="s">
        <v>48</v>
      </c>
      <c r="AG619" s="9" t="s">
        <v>49</v>
      </c>
    </row>
    <row r="620" ht="112.5" customHeight="1">
      <c r="A620" s="9" t="s">
        <v>3087</v>
      </c>
      <c r="B620" s="69" t="s">
        <v>3088</v>
      </c>
      <c r="C620" s="43" t="s">
        <v>50</v>
      </c>
      <c r="D620" s="10" t="s">
        <v>36</v>
      </c>
      <c r="E620" s="11"/>
      <c r="F620" s="23" t="s">
        <v>3104</v>
      </c>
      <c r="G620" s="23"/>
      <c r="H620" s="25"/>
      <c r="I620" s="24" t="s">
        <v>481</v>
      </c>
      <c r="J620" s="24" t="s">
        <v>156</v>
      </c>
      <c r="K620" s="23" t="s">
        <v>3105</v>
      </c>
      <c r="L620" s="25" t="s">
        <v>3106</v>
      </c>
      <c r="M620" s="56" t="s">
        <v>42</v>
      </c>
      <c r="N620" s="23" t="s">
        <v>3107</v>
      </c>
      <c r="O620" s="23" t="s">
        <v>3108</v>
      </c>
      <c r="P620" s="18"/>
      <c r="Q620" s="22"/>
      <c r="R620" s="18"/>
      <c r="S620" s="18"/>
      <c r="T620" s="18"/>
      <c r="U620" s="18"/>
      <c r="V620" s="18"/>
      <c r="W620" s="18"/>
      <c r="X620" s="22"/>
      <c r="Y620" s="20" t="s">
        <v>2966</v>
      </c>
      <c r="Z620" s="21" t="str">
        <f t="shared" si="1"/>
        <v>{"id":"M3-EyP-3a-E-1-BR","stimulus":"&lt;p&gt;{{Q1}}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AA620" s="21" t="s">
        <v>3109</v>
      </c>
      <c r="AB620" s="22" t="str">
        <f t="shared" si="2"/>
        <v>M3-EyP-3a-E-1</v>
      </c>
      <c r="AC620" s="22" t="str">
        <f t="shared" si="3"/>
        <v>M3-EyP-3a-E-1-BR</v>
      </c>
      <c r="AD620" s="20" t="s">
        <v>47</v>
      </c>
      <c r="AE620" s="24"/>
      <c r="AF620" s="9" t="s">
        <v>48</v>
      </c>
      <c r="AG620" s="9" t="s">
        <v>49</v>
      </c>
    </row>
    <row r="621" ht="112.5" customHeight="1">
      <c r="A621" s="9" t="s">
        <v>3087</v>
      </c>
      <c r="B621" s="69" t="s">
        <v>3088</v>
      </c>
      <c r="C621" s="9" t="s">
        <v>50</v>
      </c>
      <c r="D621" s="10" t="s">
        <v>36</v>
      </c>
      <c r="E621" s="11"/>
      <c r="F621" s="23" t="s">
        <v>3110</v>
      </c>
      <c r="G621" s="23"/>
      <c r="H621" s="25"/>
      <c r="I621" s="24" t="s">
        <v>481</v>
      </c>
      <c r="J621" s="24" t="s">
        <v>156</v>
      </c>
      <c r="K621" s="34" t="s">
        <v>3111</v>
      </c>
      <c r="L621" s="25" t="s">
        <v>3112</v>
      </c>
      <c r="M621" s="56" t="s">
        <v>42</v>
      </c>
      <c r="N621" s="57" t="s">
        <v>3113</v>
      </c>
      <c r="O621" s="35" t="s">
        <v>3114</v>
      </c>
      <c r="P621" s="18"/>
      <c r="Q621" s="22"/>
      <c r="R621" s="18"/>
      <c r="S621" s="18"/>
      <c r="T621" s="18"/>
      <c r="U621" s="18"/>
      <c r="V621" s="18"/>
      <c r="W621" s="18"/>
      <c r="X621" s="22"/>
      <c r="Y621" s="20" t="s">
        <v>2966</v>
      </c>
      <c r="Z621" s="21" t="str">
        <f t="shared" si="1"/>
        <v>{"id":"M3-EyP-3a-E-2-BR","stimulus":"&lt;p&gt;Uma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AA621" s="21" t="s">
        <v>3115</v>
      </c>
      <c r="AB621" s="22" t="str">
        <f t="shared" si="2"/>
        <v>M3-EyP-3a-E-2</v>
      </c>
      <c r="AC621" s="22" t="str">
        <f t="shared" si="3"/>
        <v>M3-EyP-3a-E-2-BR</v>
      </c>
      <c r="AD621" s="20" t="s">
        <v>47</v>
      </c>
      <c r="AE621" s="24"/>
      <c r="AF621" s="9" t="s">
        <v>48</v>
      </c>
      <c r="AG621" s="9" t="s">
        <v>49</v>
      </c>
    </row>
    <row r="622" ht="112.5" customHeight="1">
      <c r="A622" s="9" t="s">
        <v>3087</v>
      </c>
      <c r="B622" s="69" t="s">
        <v>3088</v>
      </c>
      <c r="C622" s="9" t="s">
        <v>50</v>
      </c>
      <c r="D622" s="10" t="s">
        <v>36</v>
      </c>
      <c r="E622" s="11"/>
      <c r="F622" s="23" t="s">
        <v>3116</v>
      </c>
      <c r="G622" s="23"/>
      <c r="H622" s="25"/>
      <c r="I622" s="24" t="s">
        <v>481</v>
      </c>
      <c r="J622" s="24" t="s">
        <v>156</v>
      </c>
      <c r="K622" s="35" t="s">
        <v>3117</v>
      </c>
      <c r="L622" s="25" t="s">
        <v>3118</v>
      </c>
      <c r="M622" s="56" t="s">
        <v>42</v>
      </c>
      <c r="N622" s="57" t="s">
        <v>3119</v>
      </c>
      <c r="O622" s="35" t="s">
        <v>3120</v>
      </c>
      <c r="P622" s="18"/>
      <c r="Q622" s="22"/>
      <c r="R622" s="18"/>
      <c r="S622" s="18"/>
      <c r="T622" s="18"/>
      <c r="U622" s="18"/>
      <c r="V622" s="18"/>
      <c r="W622" s="18"/>
      <c r="X622" s="22"/>
      <c r="Y622" s="20" t="s">
        <v>2966</v>
      </c>
      <c r="Z622" s="21" t="str">
        <f t="shared" si="1"/>
        <v>{"id":"M3-EyP-3a-E-3-BR","stimulus":"&lt;p&gt;Camila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AA622" s="21" t="s">
        <v>3121</v>
      </c>
      <c r="AB622" s="22" t="str">
        <f t="shared" si="2"/>
        <v>M3-EyP-3a-E-3</v>
      </c>
      <c r="AC622" s="22" t="str">
        <f t="shared" si="3"/>
        <v>M3-EyP-3a-E-3-BR</v>
      </c>
      <c r="AD622" s="20" t="s">
        <v>47</v>
      </c>
      <c r="AE622" s="24"/>
      <c r="AF622" s="9" t="s">
        <v>48</v>
      </c>
      <c r="AG622" s="9" t="s">
        <v>49</v>
      </c>
    </row>
    <row r="623" ht="112.5" customHeight="1">
      <c r="A623" s="9" t="s">
        <v>3122</v>
      </c>
      <c r="B623" s="69" t="s">
        <v>3123</v>
      </c>
      <c r="C623" s="43" t="s">
        <v>35</v>
      </c>
      <c r="D623" s="10" t="s">
        <v>36</v>
      </c>
      <c r="E623" s="11"/>
      <c r="F623" s="23" t="s">
        <v>3124</v>
      </c>
      <c r="G623" s="23"/>
      <c r="H623" s="25"/>
      <c r="I623" s="24" t="s">
        <v>481</v>
      </c>
      <c r="J623" s="9" t="s">
        <v>3125</v>
      </c>
      <c r="K623" s="35"/>
      <c r="L623" s="25"/>
      <c r="M623" s="56" t="s">
        <v>42</v>
      </c>
      <c r="N623" s="35" t="s">
        <v>3126</v>
      </c>
      <c r="O623" s="35" t="s">
        <v>3127</v>
      </c>
      <c r="P623" s="18"/>
      <c r="Q623" s="22"/>
      <c r="R623" s="18"/>
      <c r="S623" s="18"/>
      <c r="T623" s="18"/>
      <c r="U623" s="18"/>
      <c r="V623" s="18"/>
      <c r="W623" s="18"/>
      <c r="X623" s="22"/>
      <c r="Y623" s="20" t="s">
        <v>2966</v>
      </c>
      <c r="Z623" s="21" t="str">
        <f t="shared" si="1"/>
        <v>{
    "id": "M3-EyP-3b-I-1-BR",
    "stimulus": "&lt;p&gt;Esse é o número de livros lidos por três irmãos durante as férias de verão. Complete o pictograma.&lt;/p&gt;",
    "hint": "&lt;p&gt;Marque no gráfico os livros que cada irmão leu.&lt;/p&gt;",
    "feedback": "&lt;p&gt;Em um pictograma, cada coluna de ícones representa uma quantidade.&lt;/p&gt;",
    "seed": {
        "parameters": [
            {
                "name": "Q1",
                "label": "Aline",
                "img": "https://blueberry-assets.oneclick.es/M5_EyP_6a_8.svg",
                "min": 2,
                "max": 6,
                "step": 1
            },
            {
                "name": "Q2",
                "label": "Marcia",
                "img": "https://blueberry-assets.oneclick.es/M5_EyP_6a_8.svg",
                "min": 2,
                "max": 6,
                "step": 1
            },
            {
                "name": "Q3",
                "label": "Tiago",
                "img": "https://blueberry-assets.oneclick.es/M5_EyP_6a_8.svg",
                "min": 2,
                "max": 6,
                "step": 1
            }
        ],
        "uniques": true
    },
    "algorithm": {
        "name": "pictograph",
        "params": {
            "labelY": "",
            "labelX": "Livros",
            "tableEnable": true,
            "tablePosition": "LEFT",
            "multiplier": 1
        }
    }
}</v>
      </c>
      <c r="AA623" s="21" t="s">
        <v>3128</v>
      </c>
      <c r="AB623" s="22" t="str">
        <f t="shared" si="2"/>
        <v>M3-EyP-3b-I-1</v>
      </c>
      <c r="AC623" s="22" t="str">
        <f t="shared" si="3"/>
        <v>M3-EyP-3b-I-1-BR</v>
      </c>
      <c r="AD623" s="20"/>
      <c r="AE623" s="24"/>
      <c r="AF623" s="9" t="s">
        <v>48</v>
      </c>
      <c r="AG623" s="9" t="s">
        <v>49</v>
      </c>
    </row>
    <row r="624" ht="112.5" customHeight="1">
      <c r="A624" s="9" t="s">
        <v>3122</v>
      </c>
      <c r="B624" s="69" t="s">
        <v>3123</v>
      </c>
      <c r="C624" s="43" t="s">
        <v>35</v>
      </c>
      <c r="D624" s="10" t="s">
        <v>36</v>
      </c>
      <c r="E624" s="11"/>
      <c r="F624" s="23" t="s">
        <v>3129</v>
      </c>
      <c r="G624" s="23"/>
      <c r="H624" s="25"/>
      <c r="I624" s="24" t="s">
        <v>481</v>
      </c>
      <c r="J624" s="9" t="s">
        <v>3125</v>
      </c>
      <c r="K624" s="35"/>
      <c r="L624" s="25"/>
      <c r="M624" s="56" t="s">
        <v>42</v>
      </c>
      <c r="N624" s="35" t="s">
        <v>3130</v>
      </c>
      <c r="O624" s="35" t="s">
        <v>3127</v>
      </c>
      <c r="P624" s="18"/>
      <c r="Q624" s="22"/>
      <c r="R624" s="18"/>
      <c r="S624" s="18"/>
      <c r="T624" s="18"/>
      <c r="U624" s="18"/>
      <c r="V624" s="18"/>
      <c r="W624" s="18"/>
      <c r="X624" s="22"/>
      <c r="Y624" s="20" t="s">
        <v>2966</v>
      </c>
      <c r="Z624" s="21" t="str">
        <f t="shared" si="1"/>
        <v>{
    "id": "M3-EyP-3b-I-2-BR",
    "stimulus": "&lt;p&gt;Após o aniversário de Carla, seus amigos puderam levar os balões para casa. A tabela mostra os balões que Celia, Blanca e Óliver tomaram. Complete o pictograma sabendo que cada ícone é equivalente a &lt;u&gt;2 balões&lt;/u&gt;.&lt;/p&gt;",
    "hint": "&lt;p&gt;Marque no gráfico os balões que têm cada amigo.&lt;/p&gt;",
    "feedback": "&lt;p&gt;Em um pictograma, cada coluna de ícones representa uma quantidade.&lt;/p&gt;",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"Balões",
            "tableEnable": true,
            "tablePosition": "LEFT",
            "multiplier": 2
        }
    }
}</v>
      </c>
      <c r="AA624" s="21" t="s">
        <v>3131</v>
      </c>
      <c r="AB624" s="22" t="str">
        <f t="shared" si="2"/>
        <v>M3-EyP-3b-I-2</v>
      </c>
      <c r="AC624" s="22" t="str">
        <f t="shared" si="3"/>
        <v>M3-EyP-3b-I-2-BR</v>
      </c>
      <c r="AD624" s="20"/>
      <c r="AE624" s="24"/>
      <c r="AF624" s="9" t="s">
        <v>48</v>
      </c>
      <c r="AG624" s="9" t="s">
        <v>49</v>
      </c>
    </row>
    <row r="625" ht="112.5" customHeight="1">
      <c r="A625" s="9" t="s">
        <v>3122</v>
      </c>
      <c r="B625" s="69" t="s">
        <v>3123</v>
      </c>
      <c r="C625" s="43" t="s">
        <v>35</v>
      </c>
      <c r="D625" s="10" t="s">
        <v>36</v>
      </c>
      <c r="E625" s="11"/>
      <c r="F625" s="23" t="s">
        <v>3132</v>
      </c>
      <c r="G625" s="23"/>
      <c r="H625" s="25"/>
      <c r="I625" s="24" t="s">
        <v>481</v>
      </c>
      <c r="J625" s="9" t="s">
        <v>3125</v>
      </c>
      <c r="K625" s="35"/>
      <c r="L625" s="25"/>
      <c r="M625" s="56" t="s">
        <v>42</v>
      </c>
      <c r="N625" s="35" t="s">
        <v>3133</v>
      </c>
      <c r="O625" s="35" t="s">
        <v>3127</v>
      </c>
      <c r="P625" s="18"/>
      <c r="Q625" s="22"/>
      <c r="R625" s="18"/>
      <c r="S625" s="18"/>
      <c r="T625" s="18"/>
      <c r="U625" s="18"/>
      <c r="V625" s="18"/>
      <c r="W625" s="18"/>
      <c r="X625" s="22"/>
      <c r="Y625" s="20" t="s">
        <v>2966</v>
      </c>
      <c r="Z625" s="21" t="str">
        <f t="shared" si="1"/>
        <v>{
    "id": "M3-EyP-3b-I-3-BR",
    "stimulus": "&lt;p&gt;Quatro pintores mancharam seus macacões tantas vezes como mostrado na tabela. Complete o pictograma sabendo que cada ícone é equivalente a &lt;u&gt;3 manchas&lt;/u&gt;.&lt;/p&gt;",
    "hint": "&lt;p&gt;Marque no gráfico as manchas que cada um tem.&lt;/p&gt;",
    "feedback": "&lt;p&gt;Em um pictograma, cada coluna de ícones representa uma quantidade.&lt;/p&gt;",
    "seed": {
        "parameters": [
            {
                "name": "Q1",
                "label": "Marcelo",
                "img": "https://blueberry-assets.oneclick.es/M2_EyP_3a_5.svg",
                "min": 1,
                "max": 8,
                "step": 1
            },
            {
                "name": "Q2",
                "label": "Manuel",
                "img": "https://blueberry-assets.oneclick.es/M2_EyP_3a_5.svg",
                "min": 1,
                "max": 8,
                "step": 1
            },
            {
                "name": "Q3",
                "label": "Larissa",
                "img": "https://blueberry-assets.oneclick.es/M2_EyP_3a_5.svg",
                "min": 1,
                "max": 8,
                "step": 1
            },
            {
                "name": "Q4",
                "label": "Ricardo",
                "img": "https://blueberry-assets.oneclick.es/M2_EyP_3a_5.svg",
                "min": 1,
                "max": 8,
                "step": 1
            }
        ],
        "uniques": true
    },
    "algorithm": {
        "name": "pictograph",
        "params": {
            "labelY": "",
            "labelX": "Manchas",
            "tableEnable": true,
            "tablePosition": "LEFT",
            "multiplier": 3
        }
    }
}</v>
      </c>
      <c r="AA625" s="21" t="s">
        <v>3134</v>
      </c>
      <c r="AB625" s="22" t="str">
        <f t="shared" si="2"/>
        <v>M3-EyP-3b-I-3</v>
      </c>
      <c r="AC625" s="22" t="str">
        <f t="shared" si="3"/>
        <v>M3-EyP-3b-I-3-BR</v>
      </c>
      <c r="AD625" s="20"/>
      <c r="AE625" s="24"/>
      <c r="AF625" s="9" t="s">
        <v>48</v>
      </c>
      <c r="AG625" s="9" t="s">
        <v>49</v>
      </c>
    </row>
    <row r="626" ht="112.5" customHeight="1">
      <c r="A626" s="9" t="s">
        <v>3135</v>
      </c>
      <c r="B626" s="69" t="s">
        <v>3136</v>
      </c>
      <c r="C626" s="43" t="s">
        <v>35</v>
      </c>
      <c r="D626" s="10" t="s">
        <v>36</v>
      </c>
      <c r="E626" s="11"/>
      <c r="F626" s="23" t="s">
        <v>3137</v>
      </c>
      <c r="G626" s="23"/>
      <c r="H626" s="25"/>
      <c r="I626" s="25"/>
      <c r="J626" s="9" t="s">
        <v>278</v>
      </c>
      <c r="K626" s="25"/>
      <c r="L626" s="25"/>
      <c r="M626" s="26" t="s">
        <v>42</v>
      </c>
      <c r="N626" s="34" t="s">
        <v>3138</v>
      </c>
      <c r="O626" s="34" t="s">
        <v>3139</v>
      </c>
      <c r="P626" s="18"/>
      <c r="Q626" s="22"/>
      <c r="R626" s="18"/>
      <c r="S626" s="18"/>
      <c r="T626" s="18"/>
      <c r="U626" s="18"/>
      <c r="V626" s="18"/>
      <c r="W626" s="18"/>
      <c r="X626" s="22"/>
      <c r="Y626" s="20" t="s">
        <v>2966</v>
      </c>
      <c r="Z626" s="21" t="str">
        <f t="shared" si="1"/>
        <v>{"id":"M3-EyP-4a-I-1-BR","stimulus":"&lt;p&gt;Aponte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v>
      </c>
      <c r="AA626" s="21" t="s">
        <v>3140</v>
      </c>
      <c r="AB626" s="22" t="str">
        <f t="shared" si="2"/>
        <v>M3-EyP-4a-I-1</v>
      </c>
      <c r="AC626" s="22" t="str">
        <f t="shared" si="3"/>
        <v>M3-EyP-4a-I-1-BR</v>
      </c>
      <c r="AD626" s="20" t="s">
        <v>47</v>
      </c>
      <c r="AE626" s="24"/>
      <c r="AF626" s="9" t="s">
        <v>48</v>
      </c>
      <c r="AG626" s="9"/>
    </row>
    <row r="627" ht="112.5" customHeight="1">
      <c r="A627" s="9" t="s">
        <v>3141</v>
      </c>
      <c r="B627" s="69" t="s">
        <v>3142</v>
      </c>
      <c r="C627" s="43" t="s">
        <v>35</v>
      </c>
      <c r="D627" s="9" t="s">
        <v>36</v>
      </c>
      <c r="E627" s="11"/>
      <c r="F627" s="12" t="s">
        <v>3143</v>
      </c>
      <c r="G627" s="12"/>
      <c r="H627" s="8"/>
      <c r="I627" s="11" t="s">
        <v>38</v>
      </c>
      <c r="J627" s="11" t="s">
        <v>39</v>
      </c>
      <c r="K627" s="13" t="s">
        <v>3144</v>
      </c>
      <c r="L627" s="12" t="s">
        <v>113</v>
      </c>
      <c r="M627" s="11" t="s">
        <v>42</v>
      </c>
      <c r="N627" s="8" t="s">
        <v>3145</v>
      </c>
      <c r="O627" s="8" t="s">
        <v>3146</v>
      </c>
      <c r="P627" s="18"/>
      <c r="Q627" s="22"/>
      <c r="R627" s="18"/>
      <c r="S627" s="18"/>
      <c r="T627" s="18"/>
      <c r="U627" s="18"/>
      <c r="V627" s="18"/>
      <c r="W627" s="18"/>
      <c r="X627" s="22"/>
      <c r="Y627" s="20" t="s">
        <v>2966</v>
      </c>
      <c r="Z627" s="21" t="str">
        <f t="shared" si="1"/>
        <v>{
    "id": "M3-EyP-4b-I-1-BR",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v>
      </c>
      <c r="AA627" s="28" t="s">
        <v>3147</v>
      </c>
      <c r="AB627" s="22" t="str">
        <f t="shared" si="2"/>
        <v>M3-EyP-4b-I-1</v>
      </c>
      <c r="AC627" s="22" t="str">
        <f t="shared" si="3"/>
        <v>M3-EyP-4b-I-1-BR</v>
      </c>
      <c r="AD627" s="20" t="s">
        <v>47</v>
      </c>
      <c r="AE627" s="24"/>
      <c r="AF627" s="9" t="s">
        <v>48</v>
      </c>
      <c r="AG627" s="9"/>
    </row>
    <row r="628" ht="112.5" customHeight="1">
      <c r="A628" s="9" t="s">
        <v>3141</v>
      </c>
      <c r="B628" s="69" t="s">
        <v>3142</v>
      </c>
      <c r="C628" s="43" t="s">
        <v>50</v>
      </c>
      <c r="D628" s="10" t="s">
        <v>36</v>
      </c>
      <c r="E628" s="11"/>
      <c r="F628" s="12" t="s">
        <v>3148</v>
      </c>
      <c r="G628" s="12"/>
      <c r="H628" s="8"/>
      <c r="I628" s="11" t="s">
        <v>481</v>
      </c>
      <c r="J628" s="11" t="s">
        <v>278</v>
      </c>
      <c r="K628" s="12" t="s">
        <v>3149</v>
      </c>
      <c r="L628" s="12" t="s">
        <v>113</v>
      </c>
      <c r="M628" s="22" t="s">
        <v>42</v>
      </c>
      <c r="N628" s="8" t="s">
        <v>3145</v>
      </c>
      <c r="O628" s="8" t="s">
        <v>3150</v>
      </c>
      <c r="P628" s="18"/>
      <c r="Q628" s="22"/>
      <c r="R628" s="18"/>
      <c r="S628" s="18"/>
      <c r="T628" s="18"/>
      <c r="U628" s="18"/>
      <c r="V628" s="18"/>
      <c r="W628" s="18"/>
      <c r="X628" s="22"/>
      <c r="Y628" s="20" t="s">
        <v>2966</v>
      </c>
      <c r="Z628" s="21" t="str">
        <f t="shared" si="1"/>
        <v>{"id":"M3-EyP-4b-E-1-BR","stimulus":"&lt;p&gt;Indique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v>
      </c>
      <c r="AA628" s="21" t="s">
        <v>3151</v>
      </c>
      <c r="AB628" s="22" t="str">
        <f t="shared" si="2"/>
        <v>M3-EyP-4b-E-1</v>
      </c>
      <c r="AC628" s="22" t="str">
        <f t="shared" si="3"/>
        <v>M3-EyP-4b-E-1-BR</v>
      </c>
      <c r="AD628" s="20" t="s">
        <v>47</v>
      </c>
      <c r="AE628" s="24"/>
      <c r="AF628" s="9" t="s">
        <v>48</v>
      </c>
      <c r="AG628" s="9"/>
    </row>
    <row r="629" ht="112.5" customHeight="1">
      <c r="A629" s="9" t="s">
        <v>3141</v>
      </c>
      <c r="B629" s="69" t="s">
        <v>3142</v>
      </c>
      <c r="C629" s="43" t="s">
        <v>50</v>
      </c>
      <c r="D629" s="10" t="s">
        <v>36</v>
      </c>
      <c r="E629" s="11"/>
      <c r="F629" s="13" t="s">
        <v>3152</v>
      </c>
      <c r="G629" s="13"/>
      <c r="H629" s="8"/>
      <c r="I629" s="11" t="s">
        <v>481</v>
      </c>
      <c r="J629" s="11" t="s">
        <v>278</v>
      </c>
      <c r="K629" s="12" t="s">
        <v>3153</v>
      </c>
      <c r="L629" s="12" t="s">
        <v>113</v>
      </c>
      <c r="M629" s="22" t="s">
        <v>42</v>
      </c>
      <c r="N629" s="8" t="s">
        <v>3145</v>
      </c>
      <c r="O629" s="8" t="s">
        <v>3154</v>
      </c>
      <c r="P629" s="18"/>
      <c r="Q629" s="22"/>
      <c r="R629" s="18"/>
      <c r="S629" s="18"/>
      <c r="T629" s="18"/>
      <c r="U629" s="18"/>
      <c r="V629" s="18"/>
      <c r="W629" s="18"/>
      <c r="X629" s="22"/>
      <c r="Y629" s="20" t="s">
        <v>2966</v>
      </c>
      <c r="Z629" s="21" t="str">
        <f t="shared" si="1"/>
        <v>{"id":"M3-EyP-4b-E-2-BR","stimulus":"&lt;p&gt;Indique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v>
      </c>
      <c r="AA629" s="21" t="s">
        <v>3155</v>
      </c>
      <c r="AB629" s="22" t="str">
        <f t="shared" si="2"/>
        <v>M3-EyP-4b-E-2</v>
      </c>
      <c r="AC629" s="22" t="str">
        <f t="shared" si="3"/>
        <v>M3-EyP-4b-E-2-BR</v>
      </c>
      <c r="AD629" s="20" t="s">
        <v>47</v>
      </c>
      <c r="AE629" s="24"/>
      <c r="AF629" s="9" t="s">
        <v>48</v>
      </c>
      <c r="AG629" s="9"/>
    </row>
    <row r="630" ht="112.5" customHeight="1">
      <c r="A630" s="9" t="s">
        <v>3141</v>
      </c>
      <c r="B630" s="69" t="s">
        <v>3142</v>
      </c>
      <c r="C630" s="43" t="s">
        <v>50</v>
      </c>
      <c r="D630" s="10" t="s">
        <v>36</v>
      </c>
      <c r="E630" s="11"/>
      <c r="F630" s="13" t="s">
        <v>3156</v>
      </c>
      <c r="G630" s="13"/>
      <c r="H630" s="8"/>
      <c r="I630" s="11" t="s">
        <v>481</v>
      </c>
      <c r="J630" s="11" t="s">
        <v>278</v>
      </c>
      <c r="K630" s="12" t="s">
        <v>3157</v>
      </c>
      <c r="L630" s="12" t="s">
        <v>113</v>
      </c>
      <c r="M630" s="22" t="s">
        <v>42</v>
      </c>
      <c r="N630" s="8" t="s">
        <v>3145</v>
      </c>
      <c r="O630" s="8" t="s">
        <v>3158</v>
      </c>
      <c r="P630" s="18"/>
      <c r="Q630" s="22"/>
      <c r="R630" s="18"/>
      <c r="S630" s="18"/>
      <c r="T630" s="18"/>
      <c r="U630" s="18"/>
      <c r="V630" s="18"/>
      <c r="W630" s="18"/>
      <c r="X630" s="22"/>
      <c r="Y630" s="20" t="s">
        <v>2966</v>
      </c>
      <c r="Z630" s="21" t="str">
        <f t="shared" si="1"/>
        <v>{"id":"M3-EyP-4b-E-3-BR","stimulus":"&lt;p&gt;Indique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v>
      </c>
      <c r="AA630" s="21" t="s">
        <v>3159</v>
      </c>
      <c r="AB630" s="22" t="str">
        <f t="shared" si="2"/>
        <v>M3-EyP-4b-E-3</v>
      </c>
      <c r="AC630" s="22" t="str">
        <f t="shared" si="3"/>
        <v>M3-EyP-4b-E-3-BR</v>
      </c>
      <c r="AD630" s="20" t="s">
        <v>47</v>
      </c>
      <c r="AE630" s="24"/>
      <c r="AF630" s="9" t="s">
        <v>48</v>
      </c>
      <c r="AG630" s="9"/>
    </row>
  </sheetData>
  <customSheetViews>
    <customSheetView guid="{DCD1BE7F-17A4-40FB-B101-6F00F111725D}" filter="1" showAutoFilter="1">
      <autoFilter ref="$A$1:$AG$630">
        <filterColumn colId="3">
          <filters/>
        </filterColumn>
        <filterColumn colId="32">
          <filters>
            <filter val="USA"/>
          </filters>
        </filterColumn>
      </autoFilter>
    </customSheetView>
    <customSheetView guid="{F528D0FF-2BC6-4B8F-BD27-E2701AD191C5}" filter="1" showAutoFilter="1">
      <autoFilter ref="$A$1:$AG$630">
        <filterColumn colId="32">
          <filters>
            <filter val="USA"/>
          </filters>
        </filterColumn>
      </autoFilter>
    </customSheetView>
    <customSheetView guid="{B0421C06-2E4A-4A96-9883-0DC1CC73619D}" filter="1" showAutoFilter="1">
      <autoFilter ref="$A$1:$AG$630"/>
    </customSheetView>
    <customSheetView guid="{BB38F27F-094B-4E49-87A0-690E9CD91523}" filter="1" showAutoFilter="1">
      <autoFilter ref="$A$1:$AG$630">
        <filterColumn colId="3">
          <filters/>
        </filterColumn>
      </autoFilter>
    </customSheetView>
    <customSheetView guid="{2FEB8536-792D-47EF-B898-54BB6B9CC966}" filter="1" showAutoFilter="1">
      <autoFilter ref="$A$1:$AG$630">
        <filterColumn colId="9">
          <filters>
            <filter val="True or false"/>
            <filter val="Linking Lines"/>
            <filter val="Cloze math"/>
            <filter val="Drag and Drop"/>
            <filter val="Single choice"/>
            <filter val="Multiple choice"/>
            <filter val="Order list"/>
          </filters>
        </filterColumn>
        <filterColumn colId="32">
          <filters>
            <filter val="USA"/>
          </filters>
        </filterColumn>
      </autoFilter>
    </customSheetView>
    <customSheetView guid="{9C48F3D7-7D5D-439D-8531-F91207C7D085}" filter="1" showAutoFilter="1">
      <autoFilter ref="$A$1:$AF$630"/>
    </customSheetView>
    <customSheetView guid="{6AB26D0E-7A60-4672-81BE-C087EB86567B}" filter="1" showAutoFilter="1">
      <autoFilter ref="$A$1:$AG$630">
        <filterColumn colId="3">
          <filters/>
        </filterColumn>
        <filterColumn colId="6">
          <filters blank="1">
            <filter val="&lt;p style=&quot;text-align: center&quot;&gt;{{Q1}} + {{T1}} = {{response}}&lt;/p&gt;"/>
            <filter val="&lt;p&gt;Les faltan {{response}} m.&lt;/p&gt;"/>
            <filter val="&lt;p&gt;Tiene que escribir {{response}} palabras más.&lt;/p&gt;"/>
            <filter val="&lt;p&gt;Faltan {{response}} personas.&lt;/p&gt;"/>
            <filter val="&lt;p&gt;El autobús recorrió {{response}} km.&lt;/p&gt;"/>
            <filter val="&lt;p&gt;Tienen {{response}} páginas.&lt;/p&gt;"/>
            <filter val="&lt;p&gt;El precio total es de {{response}} €.&lt;/p&gt;"/>
            <filter val="&lt;p style=&quot;text-align: center&quot;&gt;{{T1}} − {{Q1}} = {{response}}&lt;/p&gt;"/>
          </filters>
        </filterColumn>
        <filterColumn colId="9">
          <filters blank="1">
            <filter val="Cloze Math"/>
            <filter val="Drag and drop"/>
            <filter val="Pathway"/>
            <filter val="Click"/>
            <filter val="Linking lines"/>
            <filter val="True or False"/>
            <filter val="Drop down"/>
            <filter val="True or false"/>
            <filter val="Linking Lines"/>
            <filter val="Pictograma"/>
            <filter val="Cloze with text"/>
            <filter val="Cloze math"/>
            <filter val="Cloze with drag and drop"/>
            <filter val="Single Choice&#10;*: showCheckIcon=false&#10;*: columns=3"/>
            <filter val="Drag and Drop"/>
            <filter val="Cloze text"/>
            <filter val="Cloze with math"/>
            <filter val="Single choice"/>
            <filter val="Label Image with drag and drop"/>
            <filter val="Multiple choice"/>
            <filter val="Order list"/>
            <filter val="Drag and &#10;drop"/>
          </filters>
        </filterColumn>
      </autoFilter>
    </customSheetView>
    <customSheetView guid="{3C880807-6A85-49CD-BB65-20F452B723A8}" filter="1" showAutoFilter="1">
      <autoFilter ref="$A$1:$AG$625"/>
    </customSheetView>
    <customSheetView guid="{5E1B8274-3D43-42F1-BABE-3E42AE44028A}" filter="1" showAutoFilter="1">
      <autoFilter ref="$A$1:$AF$630">
        <filterColumn colId="29">
          <filters>
            <filter val="CC"/>
          </filters>
        </filterColumn>
      </autoFilter>
    </customSheetView>
    <customSheetView guid="{80F251A8-B95B-4866-AB66-530DD7036351}" filter="1" showAutoFilter="1">
      <autoFilter ref="$A$1:$AG$630">
        <filterColumn colId="9">
          <filters>
            <filter val="Cloze Math"/>
            <filter val="True or false"/>
            <filter val="Linking Lines"/>
            <filter val="Cloze math"/>
            <filter val="Drag and Drop"/>
            <filter val="Cloze with math"/>
            <filter val="Single choice"/>
            <filter val="Multiple choice"/>
          </filters>
        </filterColumn>
      </autoFilter>
    </customSheetView>
    <customSheetView guid="{5D2D62BB-0699-4D69-8D77-650471020187}" filter="1" showAutoFilter="1">
      <autoFilter ref="$A$1:$AG$630">
        <filterColumn colId="31">
          <filters>
            <filter val="BNCC"/>
          </filters>
        </filterColumn>
      </autoFilter>
    </customSheetView>
    <customSheetView guid="{CCE5917B-4147-4EBD-81D8-0C65FBEF398F}" filter="1" showAutoFilter="1">
      <autoFilter ref="$A$1:$AF$630">
        <filterColumn colId="3">
          <filters/>
        </filterColumn>
        <filterColumn colId="31">
          <filters>
            <filter val="BNCC"/>
          </filters>
        </filterColumn>
      </autoFilter>
    </customSheetView>
    <customSheetView guid="{ED2E1B46-FEA4-4EE3-9800-BC18D44549C1}" filter="1" showAutoFilter="1">
      <autoFilter ref="$A$1:$AG$630">
        <filterColumn colId="32">
          <filters>
            <filter val="USA"/>
          </filters>
        </filterColumn>
      </autoFilter>
    </customSheetView>
    <customSheetView guid="{7018B0CD-5E6B-41EC-94A2-2E119E2190CB}" filter="1" showAutoFilter="1">
      <autoFilter ref="$A$1:$AF$630">
        <filterColumn colId="9">
          <filters>
            <filter val="Linking lines"/>
            <filter val="True or false"/>
            <filter val="Linking Lines"/>
            <filter val="Pictograma"/>
            <filter val="Cloze math"/>
            <filter val="Single Choice&#10;*: showCheckIcon=false&#10;*: columns=3"/>
            <filter val="Drag and Drop"/>
            <filter val="Single choice"/>
            <filter val="Multiple choice"/>
          </filters>
        </filterColumn>
        <filterColumn colId="31">
          <filters>
            <filter val="BNCC"/>
          </filters>
        </filterColumn>
      </autoFilter>
    </customSheetView>
    <customSheetView guid="{508094CA-3715-4599-882E-1193F7CA2C75}" filter="1" showAutoFilter="1">
      <autoFilter ref="$A$1:$AF$630">
        <filterColumn colId="3">
          <filters/>
        </filterColumn>
      </autoFilter>
    </customSheetView>
    <customSheetView guid="{F1C4F348-D794-427C-8AD7-401BC6BA18FA}" filter="1" showAutoFilter="1">
      <autoFilter ref="$A$1:$AG$630">
        <filterColumn colId="29">
          <filters>
            <filter val="CC"/>
          </filters>
        </filterColumn>
      </autoFilter>
    </customSheetView>
    <customSheetView guid="{6A7A452F-6B99-470E-918A-29A1C5E084A6}" filter="1" showAutoFilter="1">
      <autoFilter ref="$A$1:$AG$625">
        <filterColumn colId="32">
          <filters>
            <filter val="USA"/>
          </filters>
        </filterColumn>
      </autoFilter>
    </customSheetView>
    <customSheetView guid="{DBABD898-BDF9-4872-BE1B-9C6B28E57528}" filter="1" showAutoFilter="1">
      <autoFilter ref="$AA$538:$AA$630"/>
    </customSheetView>
    <customSheetView guid="{D8236BE2-F8B2-41F6-A185-26EA5CEE128C}" filter="1" showAutoFilter="1">
      <autoFilter ref="$A$1:$AG$630">
        <filterColumn colId="9">
          <filters>
            <filter val="True or false"/>
            <filter val="Linking Lines"/>
            <filter val="Single Choice"/>
            <filter val="Cloze math"/>
            <filter val="Single Choice&#10;*: showCheckIcon=false&#10;*: columns=3"/>
            <filter val="Drag and Drop"/>
            <filter val="Single choice"/>
            <filter val="Multiple choice"/>
          </filters>
        </filterColumn>
      </autoFilter>
    </customSheetView>
    <customSheetView guid="{1114A38C-A71E-4339-84C5-94FBC7E6725E}" filter="1" showAutoFilter="1">
      <autoFilter ref="$A$1:$AG$630"/>
    </customSheetView>
    <customSheetView guid="{0719CCFF-E65E-42EE-900C-27D828E4C0F8}" filter="1" showAutoFilter="1">
      <autoFilter ref="$A$1:$AG$630"/>
    </customSheetView>
    <customSheetView guid="{E602CF40-49EF-42DB-8DAB-2A550395BB4E}" filter="1" showAutoFilter="1">
      <autoFilter ref="$A$1:$AG$630"/>
    </customSheetView>
    <customSheetView guid="{16FD64DC-5D45-4B3A-AB59-D1B26A016620}" filter="1" showAutoFilter="1">
      <autoFilter ref="$A$1:$AG$630">
        <filterColumn colId="32">
          <filters>
            <filter val="USA"/>
          </filters>
        </filterColumn>
      </autoFilter>
    </customSheetView>
    <customSheetView guid="{95818FD7-AE45-4461-83CE-BF03C873518F}" filter="1" showAutoFilter="1">
      <autoFilter ref="$A$1:$AF$630">
        <filterColumn colId="3">
          <filters>
            <filter val="JSON revisado"/>
          </filters>
        </filterColumn>
        <filterColumn colId="31">
          <filters>
            <filter val="BNCC"/>
          </filters>
        </filterColumn>
      </autoFilter>
    </customSheetView>
    <customSheetView guid="{EC57E4CF-2E2D-426D-8580-17643C9A5065}" filter="1" showAutoFilter="1">
      <autoFilter ref="$A$1:$AF$630">
        <filterColumn colId="3">
          <filters/>
        </filterColumn>
        <filterColumn colId="29">
          <filters>
            <filter val="CC"/>
          </filters>
        </filterColumn>
      </autoFilter>
    </customSheetView>
    <customSheetView guid="{0CEEF862-A257-420A-853E-DB724B0A7F56}" filter="1" showAutoFilter="1">
      <autoFilter ref="$A$1:$AF$630">
        <filterColumn colId="9">
          <filters>
            <filter val="Cloze Math"/>
            <filter val="Pathway"/>
            <filter val="True or false"/>
            <filter val="Linking Lines"/>
            <filter val="Pictograma"/>
            <filter val="Cloze math"/>
            <filter val="Single Choice&#10;*: showCheckIcon=false&#10;*: columns=3"/>
            <filter val="Drag and Drop"/>
            <filter val="Cloze with math"/>
            <filter val="Single choice"/>
            <filter val="Multiple choice"/>
          </filters>
        </filterColumn>
      </autoFilter>
    </customSheetView>
    <customSheetView guid="{09799F82-C2AE-4899-9EC3-76C36A513593}" filter="1" showAutoFilter="1">
      <autoFilter ref="$A$1:$AG$630"/>
    </customSheetView>
    <customSheetView guid="{3FA448D9-1716-4CEB-868F-878BFE1A7C70}" filter="1" showAutoFilter="1">
      <autoFilter ref="$A$1:$AG$630">
        <filterColumn colId="32">
          <filters>
            <filter val="USA"/>
          </filters>
        </filterColumn>
      </autoFilter>
    </customSheetView>
    <customSheetView guid="{E8E14F7B-887B-49B8-9F93-B8FB47CBB19C}" filter="1" showAutoFilter="1">
      <autoFilter ref="$A$1:$AG$630">
        <filterColumn colId="26">
          <filters/>
        </filterColumn>
        <filterColumn colId="31">
          <filters>
            <filter val="BNCC"/>
          </filters>
        </filterColumn>
      </autoFilter>
    </customSheetView>
    <customSheetView guid="{7D68EA9F-9F65-4349-A9C3-F61BF9F35C6A}" filter="1" showAutoFilter="1">
      <autoFilter ref="$A$1:$AG$630">
        <filterColumn colId="3">
          <filters/>
        </filterColumn>
      </autoFilter>
    </customSheetView>
    <customSheetView guid="{80E376BF-9413-4655-9D28-2A8E2031FBB5}" filter="1" showAutoFilter="1">
      <autoFilter ref="$A$1:$AG$630">
        <filterColumn colId="24">
          <filters>
            <filter val="Magnitudes y medida"/>
          </filters>
        </filterColumn>
      </autoFilter>
    </customSheetView>
    <customSheetView guid="{B9FA71A0-3AD3-4717-A659-B74C5CA4BB0A}" filter="1" showAutoFilter="1">
      <autoFilter ref="$A$1:$AG$630">
        <filterColumn colId="24">
          <filters>
            <filter val="Magnitudes y medida"/>
          </filters>
        </filterColumn>
      </autoFilter>
    </customSheetView>
    <customSheetView guid="{8AD585BA-78C6-4FF2-BF7E-873DD47CAA0C}" filter="1" showAutoFilter="1">
      <autoFilter ref="$A$1:$AG$630">
        <filterColumn colId="32">
          <filters>
            <filter val="USA"/>
          </filters>
        </filterColumn>
      </autoFilter>
    </customSheetView>
    <customSheetView guid="{8C7786DF-5B02-4F89-8CB1-915C0CEAF182}" filter="1" showAutoFilter="1">
      <autoFilter ref="$D$1:$D$630">
        <filterColumn colId="0">
          <filters/>
        </filterColumn>
      </autoFilter>
    </customSheetView>
    <customSheetView guid="{402DBA07-7230-44D4-9A00-12815125EBD6}" filter="1" showAutoFilter="1">
      <autoFilter ref="$A$1:$AG$630">
        <filterColumn colId="31">
          <filters blank="1"/>
        </filterColumn>
      </autoFilter>
    </customSheetView>
    <customSheetView guid="{6EF7B296-AD15-4CE2-BB5A-457E05F9D784}" filter="1" showAutoFilter="1">
      <autoFilter ref="$A$1:$AG$630">
        <filterColumn colId="29">
          <filters blank="1"/>
        </filterColumn>
      </autoFilter>
    </customSheetView>
  </customSheetViews>
  <conditionalFormatting sqref="V563:V564">
    <cfRule type="expression" dxfId="0" priority="1">
      <formula>M:M="TE + hint"</formula>
    </cfRule>
  </conditionalFormatting>
  <conditionalFormatting sqref="U2:U630">
    <cfRule type="expression" dxfId="0" priority="2">
      <formula>M:M="TE + hint"</formula>
    </cfRule>
  </conditionalFormatting>
  <conditionalFormatting sqref="U166:U170">
    <cfRule type="expression" dxfId="0" priority="3">
      <formula>M:M="TE + hint"</formula>
    </cfRule>
  </conditionalFormatting>
  <conditionalFormatting sqref="T166:T170">
    <cfRule type="expression" dxfId="0" priority="4">
      <formula>M:M="TE + hint"</formula>
    </cfRule>
  </conditionalFormatting>
  <conditionalFormatting sqref="R166:S170">
    <cfRule type="expression" dxfId="0" priority="5">
      <formula>K:K="TE + hint"</formula>
    </cfRule>
  </conditionalFormatting>
  <conditionalFormatting sqref="X418">
    <cfRule type="expression" dxfId="0" priority="6">
      <formula>M:M="TE + hint"</formula>
    </cfRule>
  </conditionalFormatting>
  <conditionalFormatting sqref="C1:C630">
    <cfRule type="cellIs" dxfId="1" priority="7" operator="equal">
      <formula>"Identificar"</formula>
    </cfRule>
  </conditionalFormatting>
  <conditionalFormatting sqref="C1:C630">
    <cfRule type="cellIs" dxfId="2" priority="8" operator="equal">
      <formula>"Evocar"</formula>
    </cfRule>
  </conditionalFormatting>
  <conditionalFormatting sqref="C1:C630">
    <cfRule type="cellIs" dxfId="3" priority="9" operator="equal">
      <formula>"Aplicar"</formula>
    </cfRule>
  </conditionalFormatting>
  <conditionalFormatting sqref="D1:D630">
    <cfRule type="cellIs" dxfId="4" priority="10" operator="equal">
      <formula>"JSON revisado"</formula>
    </cfRule>
  </conditionalFormatting>
  <conditionalFormatting sqref="D1:D630">
    <cfRule type="cellIs" dxfId="5" priority="11" operator="equal">
      <formula>"Pendiente de revisión"</formula>
    </cfRule>
  </conditionalFormatting>
  <conditionalFormatting sqref="D1:D630">
    <cfRule type="cellIs" dxfId="6" priority="12" operator="equal">
      <formula>"Ortografía+cast"</formula>
    </cfRule>
  </conditionalFormatting>
  <conditionalFormatting sqref="D1:D630">
    <cfRule type="cellIs" dxfId="7" priority="13" operator="equal">
      <formula>"JSON sin imagen"</formula>
    </cfRule>
  </conditionalFormatting>
  <conditionalFormatting sqref="D1:D630">
    <cfRule type="cellIs" dxfId="8" priority="14" operator="equal">
      <formula>"JSON con imagen"</formula>
    </cfRule>
  </conditionalFormatting>
  <conditionalFormatting sqref="D1:D630">
    <cfRule type="cellIs" dxfId="9" priority="15" operator="equal">
      <formula>"No hacer"</formula>
    </cfRule>
  </conditionalFormatting>
  <conditionalFormatting sqref="N2:N630">
    <cfRule type="expression" dxfId="0" priority="16">
      <formula>M:M="Scaff"</formula>
    </cfRule>
  </conditionalFormatting>
  <conditionalFormatting sqref="R2:R630">
    <cfRule type="expression" dxfId="0" priority="17">
      <formula>M:M="TE + hint"</formula>
    </cfRule>
  </conditionalFormatting>
  <conditionalFormatting sqref="AE2:AE630">
    <cfRule type="cellIs" dxfId="10" priority="18" operator="equal">
      <formula>"Total"</formula>
    </cfRule>
  </conditionalFormatting>
  <conditionalFormatting sqref="AE2:AE630">
    <cfRule type="cellIs" dxfId="11" priority="19" operator="equal">
      <formula>"Feedback"</formula>
    </cfRule>
  </conditionalFormatting>
  <conditionalFormatting sqref="E2:E630">
    <cfRule type="cellIs" dxfId="12" priority="20" operator="equal">
      <formula>"Sí"</formula>
    </cfRule>
  </conditionalFormatting>
  <conditionalFormatting sqref="A1:A630">
    <cfRule type="expression" dxfId="13" priority="21">
      <formula>AF1="BNCC"</formula>
    </cfRule>
  </conditionalFormatting>
  <conditionalFormatting sqref="D2:D630">
    <cfRule type="cellIs" dxfId="14" priority="22" operator="equal">
      <formula>"Formato SPEACHY"</formula>
    </cfRule>
  </conditionalFormatting>
  <conditionalFormatting sqref="O2:O630">
    <cfRule type="expression" dxfId="0" priority="23">
      <formula>M:M="Scaff"</formula>
    </cfRule>
  </conditionalFormatting>
  <conditionalFormatting sqref="P2:P630">
    <cfRule type="expression" dxfId="0" priority="24">
      <formula>M:M="Scaff"</formula>
    </cfRule>
  </conditionalFormatting>
  <conditionalFormatting sqref="Q2:Q630">
    <cfRule type="expression" dxfId="0" priority="25">
      <formula>M:M="Scaff"</formula>
    </cfRule>
  </conditionalFormatting>
  <conditionalFormatting sqref="S2:S630">
    <cfRule type="expression" dxfId="0" priority="26">
      <formula>M:M="TE + hint"</formula>
    </cfRule>
  </conditionalFormatting>
  <conditionalFormatting sqref="T2:T630">
    <cfRule type="expression" dxfId="0" priority="27">
      <formula>M:M="TE + hint"</formula>
    </cfRule>
  </conditionalFormatting>
  <conditionalFormatting sqref="V2:V630">
    <cfRule type="expression" dxfId="0" priority="28">
      <formula>M:M="TE + hint"</formula>
    </cfRule>
  </conditionalFormatting>
  <conditionalFormatting sqref="W2:W630">
    <cfRule type="expression" dxfId="0" priority="29">
      <formula>M:M="TE + hint"</formula>
    </cfRule>
  </conditionalFormatting>
  <conditionalFormatting sqref="X2:X630">
    <cfRule type="expression" dxfId="15" priority="30">
      <formula>M:M="TE + hint"</formula>
    </cfRule>
  </conditionalFormatting>
  <dataValidations>
    <dataValidation type="list" allowBlank="1" sqref="D2:D630">
      <formula1>"No hacer,Pendiente de revisión,Ortografía+cast,JSON sin imagen,JSON con imagen,Formato SPEACHY,JSON revisado"</formula1>
    </dataValidation>
    <dataValidation type="list" allowBlank="1" sqref="AE2:AE630">
      <formula1>"Total,Feedback"</formula1>
    </dataValidation>
    <dataValidation type="list" allowBlank="1" sqref="E2:E630">
      <formula1>"Sí,No"</formula1>
    </dataValidation>
    <dataValidation type="list" allowBlank="1" sqref="J2:J630">
      <formula1>"Cloze math,Cloze with text,Drag and drop,Dropdown,Label image with drag and drop,Linking lines,Multiple choice,Order list,Single choice,True or false,Counting Count,Pathway,Number Line,Pictograph Output,Barchart Output"</formula1>
    </dataValidation>
    <dataValidation type="list" allowBlank="1" sqref="M2:M630">
      <formula1>"TE + hint,Scaff"</formula1>
    </dataValidation>
  </dataValidations>
  <hyperlinks>
    <hyperlink r:id="rId2" ref="O94"/>
    <hyperlink r:id="rId3" ref="F95"/>
    <hyperlink r:id="rId4" ref="O95"/>
    <hyperlink r:id="rId5" ref="F96"/>
    <hyperlink r:id="rId6" ref="O96"/>
    <hyperlink r:id="rId7" ref="F97"/>
    <hyperlink r:id="rId8" ref="F98"/>
    <hyperlink r:id="rId9" ref="F109"/>
    <hyperlink r:id="rId10" ref="O109"/>
    <hyperlink r:id="rId11" ref="F110"/>
    <hyperlink r:id="rId12" ref="F111"/>
    <hyperlink r:id="rId13" ref="F112"/>
    <hyperlink r:id="rId14" ref="F113"/>
    <hyperlink r:id="rId15" ref="AA230"/>
    <hyperlink r:id="rId16" ref="AA234"/>
    <hyperlink r:id="rId17" ref="AA235"/>
    <hyperlink r:id="rId18" ref="AA448"/>
    <hyperlink r:id="rId19" ref="AA462"/>
    <hyperlink r:id="rId20" ref="AA463"/>
    <hyperlink r:id="rId21" ref="AA464"/>
    <hyperlink r:id="rId22" ref="AA465"/>
    <hyperlink r:id="rId23" ref="AA466"/>
    <hyperlink r:id="rId24" ref="AA467"/>
    <hyperlink r:id="rId25" ref="AA468"/>
    <hyperlink r:id="rId26" ref="AA469"/>
    <hyperlink r:id="rId27" ref="AA470"/>
    <hyperlink r:id="rId28" ref="AA471"/>
    <hyperlink r:id="rId29" ref="AA472"/>
    <hyperlink r:id="rId30" ref="AA473"/>
    <hyperlink r:id="rId31" ref="AA474"/>
    <hyperlink r:id="rId32" ref="AA475"/>
    <hyperlink r:id="rId33" ref="AA476"/>
    <hyperlink r:id="rId34" ref="AA477"/>
    <hyperlink r:id="rId35" ref="AA504"/>
    <hyperlink r:id="rId36" ref="AA505"/>
    <hyperlink r:id="rId37" ref="AA553"/>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8" width="12.63"/>
    <col customWidth="1" min="29" max="30" width="17.88"/>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30</v>
      </c>
      <c r="AB1" s="1"/>
      <c r="AC1" s="1" t="s">
        <v>3160</v>
      </c>
      <c r="AD1" s="1" t="s">
        <v>32</v>
      </c>
    </row>
    <row r="2" ht="112.5" customHeight="1">
      <c r="A2" s="9" t="s">
        <v>3161</v>
      </c>
      <c r="B2" s="8" t="s">
        <v>3162</v>
      </c>
      <c r="C2" s="9" t="s">
        <v>68</v>
      </c>
      <c r="D2" s="9" t="s">
        <v>3163</v>
      </c>
      <c r="E2" s="24"/>
      <c r="F2" s="69"/>
      <c r="G2" s="69"/>
      <c r="H2" s="24"/>
      <c r="I2" s="24"/>
      <c r="J2" s="25"/>
      <c r="K2" s="69"/>
      <c r="L2" s="9"/>
      <c r="M2" s="69"/>
      <c r="N2" s="69"/>
      <c r="O2" s="43"/>
      <c r="P2" s="43"/>
      <c r="Q2" s="43"/>
      <c r="R2" s="43"/>
      <c r="S2" s="43"/>
      <c r="T2" s="43"/>
      <c r="U2" s="43"/>
      <c r="V2" s="43"/>
      <c r="W2" s="20" t="s">
        <v>45</v>
      </c>
      <c r="X2" s="9"/>
      <c r="Y2" s="43" t="str">
        <f t="shared" ref="Y2:Y13" si="1">IF(D2&lt;&gt;"No hacer",CONCATENATE(A2,"-",LEFT(C2),"-",IF(#REF!&lt;&gt;C2,1,RIGHT(#REF!)+1)),"")</f>
        <v/>
      </c>
      <c r="Z2" s="43"/>
      <c r="AA2" s="24"/>
      <c r="AB2" s="24"/>
      <c r="AC2" s="43"/>
      <c r="AD2" s="43"/>
    </row>
    <row r="3" ht="112.5" customHeight="1">
      <c r="A3" s="9" t="s">
        <v>3164</v>
      </c>
      <c r="B3" s="8" t="s">
        <v>3165</v>
      </c>
      <c r="C3" s="9" t="s">
        <v>68</v>
      </c>
      <c r="D3" s="9" t="s">
        <v>3163</v>
      </c>
      <c r="E3" s="24"/>
      <c r="F3" s="69"/>
      <c r="G3" s="69"/>
      <c r="H3" s="9"/>
      <c r="I3" s="9"/>
      <c r="J3" s="69"/>
      <c r="K3" s="8"/>
      <c r="L3" s="9"/>
      <c r="M3" s="69"/>
      <c r="N3" s="69"/>
      <c r="O3" s="43"/>
      <c r="P3" s="43"/>
      <c r="Q3" s="43"/>
      <c r="R3" s="43"/>
      <c r="S3" s="43"/>
      <c r="T3" s="43"/>
      <c r="U3" s="43"/>
      <c r="V3" s="43"/>
      <c r="W3" s="20" t="s">
        <v>45</v>
      </c>
      <c r="X3" s="9"/>
      <c r="Y3" s="43" t="str">
        <f t="shared" si="1"/>
        <v/>
      </c>
      <c r="Z3" s="43"/>
      <c r="AA3" s="24"/>
      <c r="AB3" s="24"/>
      <c r="AC3" s="43"/>
      <c r="AD3" s="43"/>
    </row>
    <row r="4" ht="112.5" customHeight="1">
      <c r="A4" s="9" t="s">
        <v>611</v>
      </c>
      <c r="B4" s="8" t="s">
        <v>3166</v>
      </c>
      <c r="C4" s="9" t="s">
        <v>68</v>
      </c>
      <c r="D4" s="9" t="s">
        <v>3163</v>
      </c>
      <c r="E4" s="24"/>
      <c r="F4" s="25"/>
      <c r="G4" s="25"/>
      <c r="H4" s="24"/>
      <c r="I4" s="9"/>
      <c r="J4" s="25"/>
      <c r="K4" s="25"/>
      <c r="L4" s="9"/>
      <c r="M4" s="69"/>
      <c r="N4" s="69"/>
      <c r="O4" s="9"/>
      <c r="P4" s="9"/>
      <c r="Q4" s="9"/>
      <c r="R4" s="9"/>
      <c r="S4" s="9"/>
      <c r="T4" s="9"/>
      <c r="U4" s="9"/>
      <c r="V4" s="9"/>
      <c r="W4" s="20" t="s">
        <v>45</v>
      </c>
      <c r="X4" s="9"/>
      <c r="Y4" s="43" t="str">
        <f t="shared" si="1"/>
        <v/>
      </c>
      <c r="Z4" s="43"/>
      <c r="AA4" s="24"/>
      <c r="AB4" s="24"/>
      <c r="AC4" s="43"/>
      <c r="AD4" s="43"/>
    </row>
    <row r="5" ht="112.5" customHeight="1">
      <c r="A5" s="9" t="s">
        <v>626</v>
      </c>
      <c r="B5" s="8" t="s">
        <v>3167</v>
      </c>
      <c r="C5" s="9" t="s">
        <v>68</v>
      </c>
      <c r="D5" s="9" t="s">
        <v>3163</v>
      </c>
      <c r="E5" s="24"/>
      <c r="F5" s="88"/>
      <c r="G5" s="69"/>
      <c r="H5" s="9"/>
      <c r="I5" s="24"/>
      <c r="J5" s="25"/>
      <c r="K5" s="25"/>
      <c r="L5" s="9"/>
      <c r="M5" s="69"/>
      <c r="N5" s="69"/>
      <c r="O5" s="43"/>
      <c r="P5" s="43"/>
      <c r="Q5" s="43"/>
      <c r="R5" s="43"/>
      <c r="S5" s="43"/>
      <c r="T5" s="43"/>
      <c r="U5" s="43"/>
      <c r="V5" s="43"/>
      <c r="W5" s="20" t="s">
        <v>45</v>
      </c>
      <c r="X5" s="9"/>
      <c r="Y5" s="43" t="str">
        <f t="shared" si="1"/>
        <v/>
      </c>
      <c r="Z5" s="43"/>
      <c r="AA5" s="24"/>
      <c r="AB5" s="24"/>
      <c r="AC5" s="43"/>
      <c r="AD5" s="43"/>
    </row>
    <row r="6" ht="112.5" customHeight="1">
      <c r="A6" s="9" t="s">
        <v>712</v>
      </c>
      <c r="B6" s="8" t="s">
        <v>713</v>
      </c>
      <c r="C6" s="9" t="s">
        <v>68</v>
      </c>
      <c r="D6" s="9" t="s">
        <v>3163</v>
      </c>
      <c r="E6" s="24"/>
      <c r="F6" s="69"/>
      <c r="G6" s="69"/>
      <c r="H6" s="9"/>
      <c r="I6" s="9"/>
      <c r="J6" s="69"/>
      <c r="K6" s="69"/>
      <c r="L6" s="9"/>
      <c r="M6" s="69"/>
      <c r="N6" s="75"/>
      <c r="O6" s="43"/>
      <c r="P6" s="43"/>
      <c r="Q6" s="69"/>
      <c r="R6" s="69"/>
      <c r="S6" s="69"/>
      <c r="T6" s="69"/>
      <c r="U6" s="75"/>
      <c r="V6" s="75"/>
      <c r="W6" s="20" t="s">
        <v>45</v>
      </c>
      <c r="X6" s="9"/>
      <c r="Y6" s="43" t="str">
        <f t="shared" si="1"/>
        <v/>
      </c>
      <c r="Z6" s="43"/>
      <c r="AA6" s="24"/>
      <c r="AB6" s="24"/>
      <c r="AC6" s="43"/>
      <c r="AD6" s="43"/>
    </row>
    <row r="7" ht="112.5" customHeight="1">
      <c r="A7" s="9" t="s">
        <v>3168</v>
      </c>
      <c r="B7" s="8" t="s">
        <v>3169</v>
      </c>
      <c r="C7" s="9" t="s">
        <v>68</v>
      </c>
      <c r="D7" s="9" t="s">
        <v>3163</v>
      </c>
      <c r="E7" s="24"/>
      <c r="F7" s="69"/>
      <c r="G7" s="69"/>
      <c r="H7" s="9"/>
      <c r="I7" s="9"/>
      <c r="J7" s="69"/>
      <c r="K7" s="69"/>
      <c r="L7" s="9"/>
      <c r="M7" s="69"/>
      <c r="N7" s="75"/>
      <c r="O7" s="43"/>
      <c r="P7" s="43"/>
      <c r="Q7" s="43"/>
      <c r="R7" s="43"/>
      <c r="S7" s="43"/>
      <c r="T7" s="43"/>
      <c r="U7" s="43"/>
      <c r="V7" s="43"/>
      <c r="W7" s="20" t="s">
        <v>45</v>
      </c>
      <c r="X7" s="9"/>
      <c r="Y7" s="43" t="str">
        <f t="shared" si="1"/>
        <v/>
      </c>
      <c r="Z7" s="43"/>
      <c r="AA7" s="24"/>
      <c r="AB7" s="24"/>
      <c r="AC7" s="43"/>
      <c r="AD7" s="43"/>
    </row>
    <row r="8" ht="112.5" customHeight="1">
      <c r="A8" s="9" t="s">
        <v>3170</v>
      </c>
      <c r="B8" s="8" t="s">
        <v>3171</v>
      </c>
      <c r="C8" s="9" t="s">
        <v>68</v>
      </c>
      <c r="D8" s="9" t="s">
        <v>3163</v>
      </c>
      <c r="E8" s="24"/>
      <c r="F8" s="69"/>
      <c r="G8" s="69"/>
      <c r="H8" s="9"/>
      <c r="I8" s="9"/>
      <c r="J8" s="69"/>
      <c r="K8" s="69"/>
      <c r="L8" s="9"/>
      <c r="M8" s="69"/>
      <c r="N8" s="75"/>
      <c r="O8" s="43"/>
      <c r="P8" s="43"/>
      <c r="Q8" s="43"/>
      <c r="R8" s="43"/>
      <c r="S8" s="43"/>
      <c r="T8" s="43"/>
      <c r="U8" s="43"/>
      <c r="V8" s="43"/>
      <c r="W8" s="20" t="s">
        <v>45</v>
      </c>
      <c r="X8" s="9"/>
      <c r="Y8" s="43" t="str">
        <f t="shared" si="1"/>
        <v/>
      </c>
      <c r="Z8" s="43"/>
      <c r="AA8" s="24"/>
      <c r="AB8" s="24"/>
      <c r="AC8" s="43"/>
      <c r="AD8" s="43"/>
    </row>
    <row r="9" ht="112.5" customHeight="1">
      <c r="A9" s="9" t="s">
        <v>765</v>
      </c>
      <c r="B9" s="8" t="s">
        <v>766</v>
      </c>
      <c r="C9" s="9" t="s">
        <v>68</v>
      </c>
      <c r="D9" s="9" t="s">
        <v>3163</v>
      </c>
      <c r="E9" s="24"/>
      <c r="F9" s="69"/>
      <c r="G9" s="69"/>
      <c r="H9" s="9"/>
      <c r="I9" s="9"/>
      <c r="J9" s="69"/>
      <c r="K9" s="69"/>
      <c r="L9" s="9"/>
      <c r="M9" s="23"/>
      <c r="N9" s="86"/>
      <c r="O9" s="43"/>
      <c r="P9" s="43"/>
      <c r="Q9" s="43"/>
      <c r="R9" s="43"/>
      <c r="S9" s="43"/>
      <c r="T9" s="43"/>
      <c r="U9" s="43"/>
      <c r="V9" s="43"/>
      <c r="W9" s="20" t="s">
        <v>45</v>
      </c>
      <c r="X9" s="9"/>
      <c r="Y9" s="43" t="str">
        <f t="shared" si="1"/>
        <v/>
      </c>
      <c r="Z9" s="43"/>
      <c r="AA9" s="24"/>
      <c r="AB9" s="24"/>
      <c r="AC9" s="43"/>
      <c r="AD9" s="43"/>
    </row>
    <row r="10" ht="112.5" customHeight="1">
      <c r="A10" s="9" t="s">
        <v>874</v>
      </c>
      <c r="B10" s="69" t="s">
        <v>875</v>
      </c>
      <c r="C10" s="9" t="s">
        <v>68</v>
      </c>
      <c r="D10" s="48" t="s">
        <v>3163</v>
      </c>
      <c r="E10" s="24"/>
      <c r="F10" s="69"/>
      <c r="G10" s="69"/>
      <c r="H10" s="9"/>
      <c r="I10" s="9"/>
      <c r="J10" s="69"/>
      <c r="K10" s="8"/>
      <c r="L10" s="9"/>
      <c r="M10" s="23"/>
      <c r="N10" s="23"/>
      <c r="O10" s="43"/>
      <c r="P10" s="43"/>
      <c r="Q10" s="43"/>
      <c r="R10" s="43"/>
      <c r="S10" s="43"/>
      <c r="T10" s="43"/>
      <c r="U10" s="43"/>
      <c r="V10" s="43"/>
      <c r="W10" s="20" t="s">
        <v>45</v>
      </c>
      <c r="X10" s="9"/>
      <c r="Y10" s="43" t="str">
        <f t="shared" si="1"/>
        <v/>
      </c>
      <c r="Z10" s="43"/>
      <c r="AA10" s="24"/>
      <c r="AB10" s="24"/>
      <c r="AC10" s="43"/>
      <c r="AD10" s="43"/>
    </row>
    <row r="11" ht="112.5" customHeight="1">
      <c r="A11" s="9" t="s">
        <v>3172</v>
      </c>
      <c r="B11" s="8" t="s">
        <v>3173</v>
      </c>
      <c r="C11" s="9" t="s">
        <v>68</v>
      </c>
      <c r="D11" s="9" t="s">
        <v>3163</v>
      </c>
      <c r="E11" s="24"/>
      <c r="F11" s="25"/>
      <c r="G11" s="69"/>
      <c r="H11" s="9"/>
      <c r="I11" s="9"/>
      <c r="J11" s="69"/>
      <c r="K11" s="25"/>
      <c r="L11" s="9"/>
      <c r="M11" s="69"/>
      <c r="N11" s="8"/>
      <c r="O11" s="43"/>
      <c r="P11" s="43"/>
      <c r="Q11" s="43"/>
      <c r="R11" s="43"/>
      <c r="S11" s="43"/>
      <c r="T11" s="43"/>
      <c r="U11" s="43"/>
      <c r="V11" s="43"/>
      <c r="W11" s="20" t="s">
        <v>45</v>
      </c>
      <c r="X11" s="9"/>
      <c r="Y11" s="43" t="str">
        <f t="shared" si="1"/>
        <v/>
      </c>
      <c r="Z11" s="43"/>
      <c r="AA11" s="24"/>
      <c r="AB11" s="24"/>
      <c r="AC11" s="43"/>
      <c r="AD11" s="43"/>
    </row>
    <row r="12" ht="112.5" customHeight="1">
      <c r="A12" s="9" t="s">
        <v>1055</v>
      </c>
      <c r="B12" s="8" t="s">
        <v>1056</v>
      </c>
      <c r="C12" s="9" t="s">
        <v>68</v>
      </c>
      <c r="D12" s="9" t="s">
        <v>3163</v>
      </c>
      <c r="E12" s="24"/>
      <c r="F12" s="25"/>
      <c r="G12" s="25"/>
      <c r="H12" s="24"/>
      <c r="I12" s="24"/>
      <c r="J12" s="25"/>
      <c r="K12" s="25"/>
      <c r="L12" s="9"/>
      <c r="M12" s="69"/>
      <c r="N12" s="69"/>
      <c r="O12" s="43"/>
      <c r="P12" s="43"/>
      <c r="Q12" s="43"/>
      <c r="R12" s="43"/>
      <c r="S12" s="43"/>
      <c r="T12" s="43"/>
      <c r="U12" s="43"/>
      <c r="V12" s="43"/>
      <c r="W12" s="20" t="s">
        <v>45</v>
      </c>
      <c r="X12" s="9"/>
      <c r="Y12" s="43" t="str">
        <f t="shared" si="1"/>
        <v/>
      </c>
      <c r="Z12" s="43"/>
      <c r="AA12" s="24"/>
      <c r="AB12" s="24"/>
      <c r="AC12" s="20" t="s">
        <v>48</v>
      </c>
      <c r="AD12" s="20"/>
    </row>
    <row r="13" ht="112.5" customHeight="1">
      <c r="A13" s="9" t="s">
        <v>1158</v>
      </c>
      <c r="B13" s="8" t="s">
        <v>1159</v>
      </c>
      <c r="C13" s="9" t="s">
        <v>68</v>
      </c>
      <c r="D13" s="9" t="s">
        <v>3163</v>
      </c>
      <c r="E13" s="24"/>
      <c r="F13" s="23"/>
      <c r="G13" s="69"/>
      <c r="H13" s="9"/>
      <c r="I13" s="9"/>
      <c r="J13" s="69"/>
      <c r="K13" s="69"/>
      <c r="L13" s="9"/>
      <c r="M13" s="89"/>
      <c r="N13" s="69"/>
      <c r="O13" s="43"/>
      <c r="P13" s="43"/>
      <c r="Q13" s="43"/>
      <c r="R13" s="43"/>
      <c r="S13" s="43"/>
      <c r="T13" s="43"/>
      <c r="U13" s="43"/>
      <c r="V13" s="43"/>
      <c r="W13" s="20" t="s">
        <v>45</v>
      </c>
      <c r="X13" s="9"/>
      <c r="Y13" s="43" t="str">
        <f t="shared" si="1"/>
        <v/>
      </c>
      <c r="Z13" s="43"/>
      <c r="AA13" s="24"/>
      <c r="AB13" s="24"/>
      <c r="AC13" s="20" t="s">
        <v>48</v>
      </c>
      <c r="AD13" s="20"/>
    </row>
    <row r="14" ht="112.5" customHeight="1">
      <c r="A14" s="9" t="s">
        <v>3174</v>
      </c>
      <c r="B14" s="69" t="s">
        <v>3175</v>
      </c>
      <c r="C14" s="9" t="s">
        <v>35</v>
      </c>
      <c r="D14" s="9" t="s">
        <v>3163</v>
      </c>
      <c r="E14" s="24"/>
      <c r="F14" s="69" t="s">
        <v>3176</v>
      </c>
      <c r="G14" s="69"/>
      <c r="H14" s="43"/>
      <c r="I14" s="9"/>
      <c r="J14" s="69"/>
      <c r="K14" s="69"/>
      <c r="L14" s="9"/>
      <c r="M14" s="69"/>
      <c r="N14" s="75"/>
      <c r="O14" s="43"/>
      <c r="P14" s="43"/>
      <c r="Q14" s="43"/>
      <c r="R14" s="43"/>
      <c r="S14" s="43"/>
      <c r="T14" s="43"/>
      <c r="U14" s="43"/>
      <c r="V14" s="43"/>
      <c r="W14" s="20" t="s">
        <v>45</v>
      </c>
      <c r="X14" s="43"/>
      <c r="Y14" s="43" t="str">
        <f t="shared" ref="Y14:Y16" si="2">IF(D14&lt;&gt;"No hacer",CONCATENATE(A14,"-",LEFT(C14),"-",IF(C13&lt;&gt;C14,1,RIGHT(Y13)+1)),"")</f>
        <v/>
      </c>
      <c r="Z14" s="43"/>
      <c r="AA14" s="24"/>
      <c r="AB14" s="24"/>
      <c r="AC14" s="20" t="s">
        <v>48</v>
      </c>
      <c r="AD14" s="20" t="s">
        <v>49</v>
      </c>
    </row>
    <row r="15" ht="112.5" customHeight="1">
      <c r="A15" s="9" t="s">
        <v>3174</v>
      </c>
      <c r="B15" s="69" t="s">
        <v>3175</v>
      </c>
      <c r="C15" s="9" t="s">
        <v>50</v>
      </c>
      <c r="D15" s="9" t="s">
        <v>3163</v>
      </c>
      <c r="E15" s="24"/>
      <c r="F15" s="69" t="s">
        <v>3176</v>
      </c>
      <c r="G15" s="69"/>
      <c r="H15" s="43"/>
      <c r="I15" s="9"/>
      <c r="J15" s="69"/>
      <c r="K15" s="69"/>
      <c r="L15" s="9"/>
      <c r="M15" s="69"/>
      <c r="N15" s="75"/>
      <c r="O15" s="43"/>
      <c r="P15" s="43"/>
      <c r="Q15" s="43"/>
      <c r="R15" s="43"/>
      <c r="S15" s="43"/>
      <c r="T15" s="43"/>
      <c r="U15" s="43"/>
      <c r="V15" s="43"/>
      <c r="W15" s="20" t="s">
        <v>45</v>
      </c>
      <c r="X15" s="43"/>
      <c r="Y15" s="43" t="str">
        <f t="shared" si="2"/>
        <v/>
      </c>
      <c r="Z15" s="43"/>
      <c r="AA15" s="24"/>
      <c r="AB15" s="24"/>
      <c r="AC15" s="20" t="s">
        <v>48</v>
      </c>
      <c r="AD15" s="20" t="s">
        <v>49</v>
      </c>
    </row>
    <row r="16" ht="112.5" customHeight="1">
      <c r="A16" s="9" t="s">
        <v>3174</v>
      </c>
      <c r="B16" s="69" t="s">
        <v>3175</v>
      </c>
      <c r="C16" s="9" t="s">
        <v>68</v>
      </c>
      <c r="D16" s="9" t="s">
        <v>3163</v>
      </c>
      <c r="E16" s="24"/>
      <c r="F16" s="69"/>
      <c r="G16" s="69"/>
      <c r="H16" s="43"/>
      <c r="I16" s="9"/>
      <c r="J16" s="69"/>
      <c r="K16" s="69"/>
      <c r="L16" s="9"/>
      <c r="M16" s="69"/>
      <c r="N16" s="75"/>
      <c r="O16" s="43"/>
      <c r="P16" s="43"/>
      <c r="Q16" s="43"/>
      <c r="R16" s="43"/>
      <c r="S16" s="43"/>
      <c r="T16" s="43"/>
      <c r="U16" s="43"/>
      <c r="V16" s="43"/>
      <c r="W16" s="20" t="s">
        <v>45</v>
      </c>
      <c r="X16" s="43"/>
      <c r="Y16" s="43" t="str">
        <f t="shared" si="2"/>
        <v/>
      </c>
      <c r="Z16" s="43"/>
      <c r="AA16" s="24"/>
      <c r="AB16" s="24"/>
      <c r="AC16" s="20" t="s">
        <v>48</v>
      </c>
      <c r="AD16" s="20" t="s">
        <v>49</v>
      </c>
    </row>
    <row r="17" ht="112.5" customHeight="1">
      <c r="A17" s="9" t="s">
        <v>3177</v>
      </c>
      <c r="B17" s="69" t="s">
        <v>3178</v>
      </c>
      <c r="C17" s="9" t="s">
        <v>68</v>
      </c>
      <c r="D17" s="9" t="s">
        <v>3163</v>
      </c>
      <c r="E17" s="24"/>
      <c r="F17" s="69"/>
      <c r="G17" s="8"/>
      <c r="H17" s="43"/>
      <c r="I17" s="9"/>
      <c r="J17" s="69"/>
      <c r="K17" s="69"/>
      <c r="L17" s="9"/>
      <c r="M17" s="69"/>
      <c r="N17" s="75"/>
      <c r="O17" s="43"/>
      <c r="P17" s="43"/>
      <c r="Q17" s="43"/>
      <c r="R17" s="43"/>
      <c r="S17" s="43"/>
      <c r="T17" s="43"/>
      <c r="U17" s="43"/>
      <c r="V17" s="43"/>
      <c r="W17" s="20" t="s">
        <v>45</v>
      </c>
      <c r="X17" s="43"/>
      <c r="Y17" s="43" t="str">
        <f t="shared" ref="Y17:Y22" si="3">IF(D17&lt;&gt;"No hacer",CONCATENATE(A17,"-",LEFT(C17),"-",IF(#REF!&lt;&gt;C17,1,RIGHT(#REF!)+1)),"")</f>
        <v/>
      </c>
      <c r="Z17" s="43"/>
      <c r="AA17" s="24"/>
      <c r="AB17" s="24"/>
      <c r="AC17" s="43"/>
      <c r="AD17" s="43"/>
    </row>
    <row r="18" ht="112.5" customHeight="1">
      <c r="A18" s="9" t="s">
        <v>3179</v>
      </c>
      <c r="B18" s="69" t="s">
        <v>3180</v>
      </c>
      <c r="C18" s="9" t="s">
        <v>68</v>
      </c>
      <c r="D18" s="9" t="s">
        <v>3163</v>
      </c>
      <c r="E18" s="24"/>
      <c r="F18" s="69"/>
      <c r="G18" s="69"/>
      <c r="H18" s="9"/>
      <c r="I18" s="9"/>
      <c r="J18" s="69"/>
      <c r="K18" s="69"/>
      <c r="L18" s="9"/>
      <c r="M18" s="69"/>
      <c r="N18" s="75"/>
      <c r="O18" s="43"/>
      <c r="P18" s="43"/>
      <c r="Q18" s="43"/>
      <c r="R18" s="43"/>
      <c r="S18" s="43"/>
      <c r="T18" s="43"/>
      <c r="U18" s="43"/>
      <c r="V18" s="43"/>
      <c r="W18" s="20" t="s">
        <v>45</v>
      </c>
      <c r="X18" s="66"/>
      <c r="Y18" s="43" t="str">
        <f t="shared" si="3"/>
        <v/>
      </c>
      <c r="Z18" s="43"/>
      <c r="AA18" s="24"/>
      <c r="AB18" s="24"/>
      <c r="AC18" s="43"/>
      <c r="AD18" s="43"/>
    </row>
    <row r="19" ht="112.5" customHeight="1">
      <c r="A19" s="9" t="s">
        <v>1404</v>
      </c>
      <c r="B19" s="69" t="s">
        <v>1405</v>
      </c>
      <c r="C19" s="9" t="s">
        <v>68</v>
      </c>
      <c r="D19" s="9" t="s">
        <v>3163</v>
      </c>
      <c r="E19" s="24"/>
      <c r="F19" s="23"/>
      <c r="G19" s="23"/>
      <c r="H19" s="9"/>
      <c r="I19" s="9"/>
      <c r="J19" s="23"/>
      <c r="K19" s="23"/>
      <c r="L19" s="9"/>
      <c r="M19" s="66"/>
      <c r="N19" s="75"/>
      <c r="O19" s="43"/>
      <c r="P19" s="43"/>
      <c r="Q19" s="23"/>
      <c r="R19" s="23"/>
      <c r="S19" s="23"/>
      <c r="T19" s="23"/>
      <c r="U19" s="43"/>
      <c r="V19" s="43"/>
      <c r="W19" s="9" t="s">
        <v>1410</v>
      </c>
      <c r="X19" s="9"/>
      <c r="Y19" s="43" t="str">
        <f t="shared" si="3"/>
        <v/>
      </c>
      <c r="Z19" s="43"/>
      <c r="AA19" s="24"/>
      <c r="AB19" s="24"/>
      <c r="AC19" s="43"/>
      <c r="AD19" s="43"/>
    </row>
    <row r="20" ht="112.5" customHeight="1">
      <c r="A20" s="9" t="s">
        <v>1527</v>
      </c>
      <c r="B20" s="69" t="s">
        <v>1528</v>
      </c>
      <c r="C20" s="9" t="s">
        <v>68</v>
      </c>
      <c r="D20" s="9" t="s">
        <v>3163</v>
      </c>
      <c r="E20" s="24"/>
      <c r="F20" s="69"/>
      <c r="G20" s="69"/>
      <c r="H20" s="9"/>
      <c r="I20" s="9"/>
      <c r="J20" s="69"/>
      <c r="K20" s="69"/>
      <c r="L20" s="9"/>
      <c r="M20" s="69"/>
      <c r="N20" s="75"/>
      <c r="O20" s="43"/>
      <c r="P20" s="43"/>
      <c r="Q20" s="23"/>
      <c r="R20" s="23"/>
      <c r="S20" s="23"/>
      <c r="T20" s="23"/>
      <c r="U20" s="23"/>
      <c r="V20" s="23"/>
      <c r="W20" s="9" t="s">
        <v>1410</v>
      </c>
      <c r="X20" s="9"/>
      <c r="Y20" s="43" t="str">
        <f t="shared" si="3"/>
        <v/>
      </c>
      <c r="Z20" s="43"/>
      <c r="AA20" s="24"/>
      <c r="AB20" s="24"/>
      <c r="AC20" s="43"/>
      <c r="AD20" s="43"/>
    </row>
    <row r="21" ht="112.5" customHeight="1">
      <c r="A21" s="9" t="s">
        <v>1704</v>
      </c>
      <c r="B21" s="69" t="s">
        <v>1705</v>
      </c>
      <c r="C21" s="9" t="s">
        <v>68</v>
      </c>
      <c r="D21" s="9" t="s">
        <v>3163</v>
      </c>
      <c r="E21" s="24"/>
      <c r="F21" s="23"/>
      <c r="G21" s="69"/>
      <c r="H21" s="9"/>
      <c r="I21" s="24"/>
      <c r="J21" s="23"/>
      <c r="K21" s="23"/>
      <c r="L21" s="9"/>
      <c r="M21" s="75"/>
      <c r="N21" s="75"/>
      <c r="O21" s="43"/>
      <c r="P21" s="43"/>
      <c r="Q21" s="66"/>
      <c r="R21" s="66"/>
      <c r="S21" s="23"/>
      <c r="T21" s="23"/>
      <c r="U21" s="43"/>
      <c r="V21" s="43"/>
      <c r="W21" s="9" t="s">
        <v>1410</v>
      </c>
      <c r="X21" s="9"/>
      <c r="Y21" s="43" t="str">
        <f t="shared" si="3"/>
        <v/>
      </c>
      <c r="Z21" s="43"/>
      <c r="AA21" s="24"/>
      <c r="AB21" s="24"/>
      <c r="AC21" s="43"/>
      <c r="AD21" s="43"/>
    </row>
    <row r="22" ht="112.5" customHeight="1">
      <c r="A22" s="9" t="s">
        <v>1934</v>
      </c>
      <c r="B22" s="69" t="s">
        <v>1935</v>
      </c>
      <c r="C22" s="9" t="s">
        <v>68</v>
      </c>
      <c r="D22" s="9" t="s">
        <v>3163</v>
      </c>
      <c r="E22" s="24"/>
      <c r="F22" s="69"/>
      <c r="G22" s="75"/>
      <c r="H22" s="9"/>
      <c r="I22" s="9"/>
      <c r="J22" s="69"/>
      <c r="K22" s="69"/>
      <c r="L22" s="9"/>
      <c r="M22" s="9"/>
      <c r="N22" s="9"/>
      <c r="O22" s="43"/>
      <c r="P22" s="43"/>
      <c r="Q22" s="43"/>
      <c r="R22" s="43"/>
      <c r="S22" s="43"/>
      <c r="T22" s="43"/>
      <c r="U22" s="43"/>
      <c r="V22" s="43"/>
      <c r="W22" s="9" t="s">
        <v>1410</v>
      </c>
      <c r="X22" s="9"/>
      <c r="Y22" s="43" t="str">
        <f t="shared" si="3"/>
        <v/>
      </c>
      <c r="Z22" s="43"/>
      <c r="AA22" s="24"/>
      <c r="AB22" s="24"/>
      <c r="AC22" s="43"/>
      <c r="AD22" s="43"/>
    </row>
    <row r="23" ht="112.5" customHeight="1">
      <c r="A23" s="9" t="s">
        <v>1934</v>
      </c>
      <c r="B23" s="69" t="s">
        <v>1935</v>
      </c>
      <c r="C23" s="9" t="s">
        <v>68</v>
      </c>
      <c r="D23" s="9" t="s">
        <v>3163</v>
      </c>
      <c r="E23" s="24"/>
      <c r="F23" s="69"/>
      <c r="G23" s="75"/>
      <c r="H23" s="43"/>
      <c r="I23" s="43"/>
      <c r="J23" s="75"/>
      <c r="K23" s="75"/>
      <c r="L23" s="43"/>
      <c r="M23" s="75"/>
      <c r="N23" s="75"/>
      <c r="O23" s="43"/>
      <c r="P23" s="43"/>
      <c r="Q23" s="43"/>
      <c r="R23" s="43"/>
      <c r="S23" s="43"/>
      <c r="T23" s="43"/>
      <c r="U23" s="43"/>
      <c r="V23" s="43"/>
      <c r="W23" s="9" t="s">
        <v>1410</v>
      </c>
      <c r="X23" s="43"/>
      <c r="Y23" s="43" t="str">
        <f>IF(D23&lt;&gt;"No hacer",CONCATENATE(A23,"-",LEFT(C23),"-",IF(C22&lt;&gt;C23,1,RIGHT(Y22)+1)),"")</f>
        <v/>
      </c>
      <c r="Z23" s="43"/>
      <c r="AA23" s="24"/>
      <c r="AB23" s="24"/>
      <c r="AC23" s="43"/>
      <c r="AD23" s="43"/>
    </row>
    <row r="24" ht="112.5" customHeight="1">
      <c r="A24" s="9" t="s">
        <v>2122</v>
      </c>
      <c r="B24" s="69" t="s">
        <v>2123</v>
      </c>
      <c r="C24" s="9" t="s">
        <v>68</v>
      </c>
      <c r="D24" s="9" t="s">
        <v>3163</v>
      </c>
      <c r="E24" s="24"/>
      <c r="F24" s="75"/>
      <c r="G24" s="75"/>
      <c r="H24" s="43"/>
      <c r="I24" s="43"/>
      <c r="J24" s="75"/>
      <c r="K24" s="75"/>
      <c r="L24" s="43"/>
      <c r="M24" s="75"/>
      <c r="N24" s="75"/>
      <c r="O24" s="43"/>
      <c r="P24" s="43"/>
      <c r="Q24" s="43"/>
      <c r="R24" s="43"/>
      <c r="S24" s="43"/>
      <c r="T24" s="43"/>
      <c r="U24" s="43"/>
      <c r="V24" s="43"/>
      <c r="W24" s="9" t="s">
        <v>1410</v>
      </c>
      <c r="X24" s="9"/>
      <c r="Y24" s="43" t="str">
        <f t="shared" ref="Y24:Y26" si="4">IF(D24&lt;&gt;"No hacer",CONCATENATE(A24,"-",LEFT(C24),"-",IF(#REF!&lt;&gt;C24,1,RIGHT(#REF!)+1)),"")</f>
        <v/>
      </c>
      <c r="Z24" s="43"/>
      <c r="AA24" s="24"/>
      <c r="AB24" s="24"/>
      <c r="AC24" s="43"/>
      <c r="AD24" s="43"/>
    </row>
    <row r="25" ht="112.5" customHeight="1">
      <c r="A25" s="9" t="s">
        <v>2331</v>
      </c>
      <c r="B25" s="69" t="s">
        <v>2332</v>
      </c>
      <c r="C25" s="9" t="s">
        <v>68</v>
      </c>
      <c r="D25" s="9" t="s">
        <v>3163</v>
      </c>
      <c r="E25" s="24"/>
      <c r="F25" s="23"/>
      <c r="G25" s="75"/>
      <c r="H25" s="9"/>
      <c r="I25" s="9"/>
      <c r="J25" s="25"/>
      <c r="K25" s="25"/>
      <c r="L25" s="9"/>
      <c r="M25" s="75"/>
      <c r="N25" s="75"/>
      <c r="O25" s="43"/>
      <c r="P25" s="43"/>
      <c r="Q25" s="69"/>
      <c r="R25" s="69"/>
      <c r="S25" s="69"/>
      <c r="T25" s="69"/>
      <c r="U25" s="43"/>
      <c r="V25" s="43"/>
      <c r="W25" s="9" t="s">
        <v>1410</v>
      </c>
      <c r="X25" s="9"/>
      <c r="Y25" s="43" t="str">
        <f t="shared" si="4"/>
        <v/>
      </c>
      <c r="Z25" s="43"/>
      <c r="AA25" s="24"/>
      <c r="AB25" s="24"/>
      <c r="AC25" s="43"/>
      <c r="AD25" s="43"/>
    </row>
    <row r="26" ht="112.5" customHeight="1">
      <c r="A26" s="9" t="s">
        <v>2523</v>
      </c>
      <c r="B26" s="69" t="s">
        <v>2524</v>
      </c>
      <c r="C26" s="9" t="s">
        <v>68</v>
      </c>
      <c r="D26" s="9" t="s">
        <v>3163</v>
      </c>
      <c r="E26" s="24"/>
      <c r="F26" s="25"/>
      <c r="G26" s="66"/>
      <c r="H26" s="43"/>
      <c r="I26" s="24"/>
      <c r="J26" s="25"/>
      <c r="K26" s="25"/>
      <c r="L26" s="9"/>
      <c r="M26" s="66"/>
      <c r="N26" s="23"/>
      <c r="O26" s="43"/>
      <c r="P26" s="43"/>
      <c r="Q26" s="43"/>
      <c r="R26" s="43"/>
      <c r="S26" s="43"/>
      <c r="T26" s="43"/>
      <c r="U26" s="43"/>
      <c r="V26" s="43"/>
      <c r="W26" s="9" t="s">
        <v>1410</v>
      </c>
      <c r="X26" s="9"/>
      <c r="Y26" s="43" t="str">
        <f t="shared" si="4"/>
        <v/>
      </c>
      <c r="Z26" s="43"/>
      <c r="AA26" s="24"/>
      <c r="AB26" s="24"/>
      <c r="AC26" s="43"/>
      <c r="AD26" s="43"/>
    </row>
    <row r="27" ht="112.5" customHeight="1">
      <c r="A27" s="24" t="s">
        <v>3181</v>
      </c>
      <c r="B27" s="25" t="s">
        <v>3182</v>
      </c>
      <c r="C27" s="9" t="s">
        <v>68</v>
      </c>
      <c r="D27" s="9" t="s">
        <v>3163</v>
      </c>
      <c r="E27" s="24"/>
      <c r="F27" s="25"/>
      <c r="G27" s="66"/>
      <c r="H27" s="43"/>
      <c r="I27" s="24"/>
      <c r="J27" s="25"/>
      <c r="K27" s="25"/>
      <c r="L27" s="9"/>
      <c r="M27" s="66"/>
      <c r="N27" s="23"/>
      <c r="O27" s="43"/>
      <c r="P27" s="43"/>
      <c r="Q27" s="43"/>
      <c r="R27" s="43"/>
      <c r="S27" s="43"/>
      <c r="T27" s="43"/>
      <c r="U27" s="43"/>
      <c r="V27" s="43"/>
      <c r="W27" s="9"/>
      <c r="X27" s="9"/>
      <c r="Y27" s="43"/>
      <c r="Z27" s="43"/>
      <c r="AA27" s="24"/>
      <c r="AB27" s="24"/>
      <c r="AC27" s="43"/>
      <c r="AD27" s="43"/>
    </row>
    <row r="28" ht="112.5" customHeight="1">
      <c r="A28" s="24" t="s">
        <v>3183</v>
      </c>
      <c r="B28" s="25" t="s">
        <v>2550</v>
      </c>
      <c r="C28" s="39" t="s">
        <v>50</v>
      </c>
      <c r="D28" s="9" t="s">
        <v>3163</v>
      </c>
      <c r="E28" s="11"/>
      <c r="F28" s="8"/>
      <c r="G28" s="18"/>
      <c r="H28" s="20"/>
      <c r="I28" s="20"/>
      <c r="J28" s="8"/>
      <c r="K28" s="8"/>
      <c r="L28" s="20"/>
      <c r="M28" s="18"/>
      <c r="N28" s="8"/>
      <c r="O28" s="18"/>
      <c r="P28" s="22"/>
      <c r="Q28" s="18"/>
      <c r="R28" s="18"/>
      <c r="S28" s="18"/>
      <c r="T28" s="18"/>
      <c r="U28" s="18"/>
      <c r="V28" s="22"/>
      <c r="W28" s="20"/>
      <c r="X28" s="20"/>
      <c r="Y28" s="22"/>
      <c r="Z28" s="22"/>
      <c r="AA28" s="22"/>
      <c r="AB28" s="24"/>
      <c r="AC28" s="22"/>
      <c r="AD28" s="22"/>
    </row>
    <row r="29" ht="112.5" customHeight="1">
      <c r="A29" s="24" t="s">
        <v>3183</v>
      </c>
      <c r="B29" s="25" t="s">
        <v>2550</v>
      </c>
      <c r="C29" s="40" t="s">
        <v>68</v>
      </c>
      <c r="D29" s="9" t="s">
        <v>3163</v>
      </c>
      <c r="E29" s="11"/>
      <c r="F29" s="8"/>
      <c r="G29" s="18"/>
      <c r="H29" s="20"/>
      <c r="I29" s="20"/>
      <c r="J29" s="8"/>
      <c r="K29" s="8"/>
      <c r="L29" s="20"/>
      <c r="M29" s="18"/>
      <c r="N29" s="8"/>
      <c r="O29" s="18"/>
      <c r="P29" s="22"/>
      <c r="Q29" s="18"/>
      <c r="R29" s="18"/>
      <c r="S29" s="18"/>
      <c r="T29" s="18"/>
      <c r="U29" s="18"/>
      <c r="V29" s="22"/>
      <c r="W29" s="20"/>
      <c r="X29" s="20"/>
      <c r="Y29" s="22"/>
      <c r="Z29" s="22"/>
      <c r="AA29" s="22"/>
      <c r="AB29" s="24"/>
      <c r="AC29" s="22"/>
      <c r="AD29" s="22"/>
    </row>
    <row r="30" ht="112.5" customHeight="1">
      <c r="A30" s="9" t="s">
        <v>2598</v>
      </c>
      <c r="B30" s="69" t="s">
        <v>2599</v>
      </c>
      <c r="C30" s="9" t="s">
        <v>68</v>
      </c>
      <c r="D30" s="9" t="s">
        <v>3163</v>
      </c>
      <c r="E30" s="24"/>
      <c r="F30" s="69"/>
      <c r="G30" s="75"/>
      <c r="H30" s="9"/>
      <c r="I30" s="9"/>
      <c r="J30" s="69"/>
      <c r="K30" s="69"/>
      <c r="L30" s="9"/>
      <c r="M30" s="66"/>
      <c r="N30" s="23"/>
      <c r="O30" s="43"/>
      <c r="P30" s="43"/>
      <c r="Q30" s="43"/>
      <c r="R30" s="43"/>
      <c r="S30" s="43"/>
      <c r="T30" s="43"/>
      <c r="U30" s="43"/>
      <c r="V30" s="43"/>
      <c r="W30" s="9" t="s">
        <v>2603</v>
      </c>
      <c r="X30" s="9"/>
      <c r="Y30" s="43" t="str">
        <f t="shared" ref="Y30:Y37" si="5">IF(D30&lt;&gt;"No hacer",CONCATENATE(A30,"-",LEFT(C30),"-",IF(#REF!&lt;&gt;C30,1,RIGHT(#REF!)+1)),"")</f>
        <v/>
      </c>
      <c r="Z30" s="43"/>
      <c r="AA30" s="24"/>
      <c r="AB30" s="24"/>
      <c r="AC30" s="43"/>
      <c r="AD30" s="43"/>
    </row>
    <row r="31" ht="112.5" customHeight="1">
      <c r="A31" s="9" t="s">
        <v>2617</v>
      </c>
      <c r="B31" s="69" t="s">
        <v>2618</v>
      </c>
      <c r="C31" s="9" t="s">
        <v>68</v>
      </c>
      <c r="D31" s="9" t="s">
        <v>3163</v>
      </c>
      <c r="E31" s="24"/>
      <c r="F31" s="69"/>
      <c r="G31" s="75"/>
      <c r="H31" s="9"/>
      <c r="I31" s="9"/>
      <c r="J31" s="69"/>
      <c r="K31" s="69"/>
      <c r="L31" s="9"/>
      <c r="M31" s="69"/>
      <c r="N31" s="23"/>
      <c r="O31" s="43"/>
      <c r="P31" s="43"/>
      <c r="Q31" s="43"/>
      <c r="R31" s="43"/>
      <c r="S31" s="43"/>
      <c r="T31" s="43"/>
      <c r="U31" s="43"/>
      <c r="V31" s="43"/>
      <c r="W31" s="9" t="s">
        <v>2603</v>
      </c>
      <c r="X31" s="9"/>
      <c r="Y31" s="43" t="str">
        <f t="shared" si="5"/>
        <v/>
      </c>
      <c r="Z31" s="43"/>
      <c r="AA31" s="24"/>
      <c r="AB31" s="24"/>
      <c r="AC31" s="43"/>
      <c r="AD31" s="43"/>
    </row>
    <row r="32" ht="112.5" customHeight="1">
      <c r="A32" s="24" t="s">
        <v>2638</v>
      </c>
      <c r="B32" s="25" t="s">
        <v>2639</v>
      </c>
      <c r="C32" s="9" t="s">
        <v>68</v>
      </c>
      <c r="D32" s="9" t="s">
        <v>3163</v>
      </c>
      <c r="E32" s="24"/>
      <c r="F32" s="69"/>
      <c r="G32" s="75"/>
      <c r="H32" s="9"/>
      <c r="I32" s="9"/>
      <c r="J32" s="69"/>
      <c r="K32" s="69"/>
      <c r="L32" s="9"/>
      <c r="M32" s="69"/>
      <c r="N32" s="23"/>
      <c r="O32" s="43"/>
      <c r="P32" s="43"/>
      <c r="Q32" s="43"/>
      <c r="R32" s="43"/>
      <c r="S32" s="43"/>
      <c r="T32" s="43"/>
      <c r="U32" s="43"/>
      <c r="V32" s="43"/>
      <c r="W32" s="9" t="s">
        <v>2603</v>
      </c>
      <c r="X32" s="9"/>
      <c r="Y32" s="43" t="str">
        <f t="shared" si="5"/>
        <v/>
      </c>
      <c r="Z32" s="43"/>
      <c r="AA32" s="24"/>
      <c r="AB32" s="24"/>
      <c r="AC32" s="43"/>
      <c r="AD32" s="43"/>
    </row>
    <row r="33" ht="112.5" customHeight="1">
      <c r="A33" s="9" t="s">
        <v>3184</v>
      </c>
      <c r="B33" s="69" t="s">
        <v>3185</v>
      </c>
      <c r="C33" s="9" t="s">
        <v>68</v>
      </c>
      <c r="D33" s="9" t="s">
        <v>3163</v>
      </c>
      <c r="E33" s="24"/>
      <c r="F33" s="69"/>
      <c r="G33" s="75"/>
      <c r="H33" s="9"/>
      <c r="I33" s="9"/>
      <c r="J33" s="69"/>
      <c r="K33" s="69"/>
      <c r="L33" s="9"/>
      <c r="M33" s="69"/>
      <c r="N33" s="66"/>
      <c r="O33" s="43"/>
      <c r="P33" s="43"/>
      <c r="Q33" s="43"/>
      <c r="R33" s="43"/>
      <c r="S33" s="43"/>
      <c r="T33" s="43"/>
      <c r="U33" s="43"/>
      <c r="V33" s="43"/>
      <c r="W33" s="9" t="s">
        <v>2603</v>
      </c>
      <c r="X33" s="9"/>
      <c r="Y33" s="43" t="str">
        <f t="shared" si="5"/>
        <v/>
      </c>
      <c r="Z33" s="43"/>
      <c r="AA33" s="24"/>
      <c r="AB33" s="24"/>
      <c r="AC33" s="43"/>
      <c r="AD33" s="43"/>
    </row>
    <row r="34" ht="112.5" customHeight="1">
      <c r="A34" s="9" t="s">
        <v>3186</v>
      </c>
      <c r="B34" s="69" t="s">
        <v>3187</v>
      </c>
      <c r="C34" s="9" t="s">
        <v>68</v>
      </c>
      <c r="D34" s="9" t="s">
        <v>3163</v>
      </c>
      <c r="E34" s="24"/>
      <c r="F34" s="69"/>
      <c r="G34" s="75"/>
      <c r="H34" s="9"/>
      <c r="I34" s="9"/>
      <c r="J34" s="69"/>
      <c r="K34" s="69"/>
      <c r="L34" s="9"/>
      <c r="M34" s="69"/>
      <c r="N34" s="66"/>
      <c r="O34" s="43"/>
      <c r="P34" s="43"/>
      <c r="Q34" s="43"/>
      <c r="R34" s="43"/>
      <c r="S34" s="43"/>
      <c r="T34" s="43"/>
      <c r="U34" s="43"/>
      <c r="V34" s="43"/>
      <c r="W34" s="9" t="s">
        <v>2603</v>
      </c>
      <c r="X34" s="9"/>
      <c r="Y34" s="43" t="str">
        <f t="shared" si="5"/>
        <v/>
      </c>
      <c r="Z34" s="43"/>
      <c r="AA34" s="24"/>
      <c r="AB34" s="24"/>
      <c r="AC34" s="43"/>
      <c r="AD34" s="43"/>
    </row>
    <row r="35" ht="112.5" customHeight="1">
      <c r="A35" s="9" t="s">
        <v>3188</v>
      </c>
      <c r="B35" s="69" t="s">
        <v>3189</v>
      </c>
      <c r="C35" s="24" t="s">
        <v>68</v>
      </c>
      <c r="D35" s="9" t="s">
        <v>3163</v>
      </c>
      <c r="E35" s="24"/>
      <c r="F35" s="69"/>
      <c r="G35" s="75"/>
      <c r="H35" s="9"/>
      <c r="I35" s="9"/>
      <c r="J35" s="69"/>
      <c r="K35" s="69"/>
      <c r="L35" s="9"/>
      <c r="M35" s="69"/>
      <c r="N35" s="69"/>
      <c r="O35" s="43"/>
      <c r="P35" s="43"/>
      <c r="Q35" s="43"/>
      <c r="R35" s="43"/>
      <c r="S35" s="43"/>
      <c r="T35" s="43"/>
      <c r="U35" s="43"/>
      <c r="V35" s="43"/>
      <c r="W35" s="9" t="s">
        <v>2603</v>
      </c>
      <c r="X35" s="9"/>
      <c r="Y35" s="43" t="str">
        <f t="shared" si="5"/>
        <v/>
      </c>
      <c r="Z35" s="43"/>
      <c r="AA35" s="24"/>
      <c r="AB35" s="24"/>
      <c r="AC35" s="43"/>
      <c r="AD35" s="43"/>
    </row>
    <row r="36" ht="112.5" customHeight="1">
      <c r="A36" s="9" t="s">
        <v>3190</v>
      </c>
      <c r="B36" s="69" t="s">
        <v>3191</v>
      </c>
      <c r="C36" s="24" t="s">
        <v>68</v>
      </c>
      <c r="D36" s="9" t="s">
        <v>3163</v>
      </c>
      <c r="E36" s="24"/>
      <c r="F36" s="75"/>
      <c r="G36" s="75"/>
      <c r="H36" s="43"/>
      <c r="I36" s="43"/>
      <c r="J36" s="75"/>
      <c r="K36" s="75"/>
      <c r="L36" s="43"/>
      <c r="M36" s="75"/>
      <c r="N36" s="75"/>
      <c r="O36" s="43"/>
      <c r="P36" s="43"/>
      <c r="Q36" s="43"/>
      <c r="R36" s="43"/>
      <c r="S36" s="43"/>
      <c r="T36" s="43"/>
      <c r="U36" s="43"/>
      <c r="V36" s="43"/>
      <c r="W36" s="9" t="s">
        <v>2603</v>
      </c>
      <c r="X36" s="43"/>
      <c r="Y36" s="43" t="str">
        <f t="shared" si="5"/>
        <v/>
      </c>
      <c r="Z36" s="43"/>
      <c r="AA36" s="24"/>
      <c r="AB36" s="24"/>
      <c r="AC36" s="43"/>
      <c r="AD36" s="43"/>
    </row>
    <row r="37" ht="112.5" customHeight="1">
      <c r="A37" s="9" t="s">
        <v>3192</v>
      </c>
      <c r="B37" s="69" t="s">
        <v>3193</v>
      </c>
      <c r="C37" s="9" t="s">
        <v>68</v>
      </c>
      <c r="D37" s="9" t="s">
        <v>3163</v>
      </c>
      <c r="E37" s="24"/>
      <c r="F37" s="25"/>
      <c r="G37" s="66"/>
      <c r="H37" s="66"/>
      <c r="I37" s="24"/>
      <c r="J37" s="25"/>
      <c r="K37" s="25"/>
      <c r="L37" s="9"/>
      <c r="M37" s="75"/>
      <c r="N37" s="75"/>
      <c r="O37" s="43"/>
      <c r="P37" s="43"/>
      <c r="Q37" s="43"/>
      <c r="R37" s="43"/>
      <c r="S37" s="43"/>
      <c r="T37" s="43"/>
      <c r="U37" s="43"/>
      <c r="V37" s="43"/>
      <c r="W37" s="9" t="s">
        <v>2603</v>
      </c>
      <c r="X37" s="9"/>
      <c r="Y37" s="43" t="str">
        <f t="shared" si="5"/>
        <v/>
      </c>
      <c r="Z37" s="43"/>
      <c r="AA37" s="24"/>
      <c r="AB37" s="24"/>
      <c r="AC37" s="43"/>
      <c r="AD37" s="43"/>
    </row>
    <row r="38" ht="112.5" customHeight="1">
      <c r="A38" s="9" t="s">
        <v>3194</v>
      </c>
      <c r="B38" s="69" t="s">
        <v>3195</v>
      </c>
      <c r="C38" s="9" t="s">
        <v>68</v>
      </c>
      <c r="D38" s="9" t="s">
        <v>3163</v>
      </c>
      <c r="E38" s="24"/>
      <c r="F38" s="25"/>
      <c r="G38" s="66"/>
      <c r="H38" s="66"/>
      <c r="I38" s="24"/>
      <c r="J38" s="25"/>
      <c r="K38" s="25"/>
      <c r="L38" s="9"/>
      <c r="M38" s="75"/>
      <c r="N38" s="75"/>
      <c r="O38" s="43"/>
      <c r="P38" s="43"/>
      <c r="Q38" s="43"/>
      <c r="R38" s="43"/>
      <c r="S38" s="43"/>
      <c r="T38" s="43"/>
      <c r="U38" s="43"/>
      <c r="V38" s="43"/>
      <c r="W38" s="9"/>
      <c r="X38" s="9"/>
      <c r="Y38" s="43"/>
      <c r="Z38" s="43"/>
      <c r="AA38" s="24"/>
      <c r="AB38" s="24"/>
      <c r="AC38" s="43"/>
      <c r="AD38" s="43"/>
    </row>
    <row r="39" ht="112.5" customHeight="1">
      <c r="A39" s="9" t="s">
        <v>2697</v>
      </c>
      <c r="B39" s="8" t="s">
        <v>2698</v>
      </c>
      <c r="C39" s="43" t="s">
        <v>68</v>
      </c>
      <c r="D39" s="9" t="s">
        <v>3163</v>
      </c>
      <c r="E39" s="24"/>
      <c r="F39" s="69"/>
      <c r="G39" s="75"/>
      <c r="H39" s="43"/>
      <c r="I39" s="9"/>
      <c r="J39" s="69"/>
      <c r="K39" s="69"/>
      <c r="L39" s="43"/>
      <c r="M39" s="75"/>
      <c r="N39" s="75"/>
      <c r="O39" s="43"/>
      <c r="P39" s="43"/>
      <c r="Q39" s="43"/>
      <c r="R39" s="43"/>
      <c r="S39" s="43"/>
      <c r="T39" s="43"/>
      <c r="U39" s="43"/>
      <c r="V39" s="43"/>
      <c r="W39" s="9" t="s">
        <v>2603</v>
      </c>
      <c r="X39" s="9"/>
      <c r="Y39" s="43" t="str">
        <f t="shared" ref="Y39:Y44" si="6">IF(D39&lt;&gt;"No hacer",CONCATENATE(A39,"-",LEFT(C39),"-",IF(#REF!&lt;&gt;C39,1,RIGHT(#REF!)+1)),"")</f>
        <v/>
      </c>
      <c r="Z39" s="43"/>
      <c r="AA39" s="24"/>
      <c r="AB39" s="24"/>
      <c r="AC39" s="43"/>
      <c r="AD39" s="43"/>
    </row>
    <row r="40" ht="112.5" customHeight="1">
      <c r="A40" s="9" t="s">
        <v>2719</v>
      </c>
      <c r="B40" s="69" t="s">
        <v>2720</v>
      </c>
      <c r="C40" s="43" t="s">
        <v>68</v>
      </c>
      <c r="D40" s="9" t="s">
        <v>3163</v>
      </c>
      <c r="E40" s="24"/>
      <c r="F40" s="69"/>
      <c r="G40" s="69"/>
      <c r="H40" s="9"/>
      <c r="I40" s="9"/>
      <c r="J40" s="69"/>
      <c r="K40" s="69"/>
      <c r="L40" s="43"/>
      <c r="M40" s="75"/>
      <c r="N40" s="75"/>
      <c r="O40" s="43"/>
      <c r="P40" s="43"/>
      <c r="Q40" s="43"/>
      <c r="R40" s="43"/>
      <c r="S40" s="43"/>
      <c r="T40" s="43"/>
      <c r="U40" s="43"/>
      <c r="V40" s="43"/>
      <c r="W40" s="9" t="s">
        <v>2603</v>
      </c>
      <c r="X40" s="9"/>
      <c r="Y40" s="43" t="str">
        <f t="shared" si="6"/>
        <v/>
      </c>
      <c r="Z40" s="43"/>
      <c r="AA40" s="24"/>
      <c r="AB40" s="24"/>
      <c r="AC40" s="43"/>
      <c r="AD40" s="43"/>
    </row>
    <row r="41" ht="112.5" customHeight="1">
      <c r="A41" s="9" t="s">
        <v>2736</v>
      </c>
      <c r="B41" s="69" t="s">
        <v>2737</v>
      </c>
      <c r="C41" s="43" t="s">
        <v>68</v>
      </c>
      <c r="D41" s="9" t="s">
        <v>3163</v>
      </c>
      <c r="E41" s="24"/>
      <c r="F41" s="69"/>
      <c r="G41" s="69"/>
      <c r="H41" s="9"/>
      <c r="I41" s="9"/>
      <c r="J41" s="8"/>
      <c r="K41" s="69"/>
      <c r="L41" s="43"/>
      <c r="M41" s="75"/>
      <c r="N41" s="75"/>
      <c r="O41" s="43"/>
      <c r="P41" s="43"/>
      <c r="Q41" s="43"/>
      <c r="R41" s="43"/>
      <c r="S41" s="43"/>
      <c r="T41" s="43"/>
      <c r="U41" s="43"/>
      <c r="V41" s="43"/>
      <c r="W41" s="9" t="s">
        <v>2603</v>
      </c>
      <c r="X41" s="9"/>
      <c r="Y41" s="43" t="str">
        <f t="shared" si="6"/>
        <v/>
      </c>
      <c r="Z41" s="43"/>
      <c r="AA41" s="24"/>
      <c r="AB41" s="24"/>
      <c r="AC41" s="43"/>
      <c r="AD41" s="43"/>
    </row>
    <row r="42" ht="112.5" customHeight="1">
      <c r="A42" s="9" t="s">
        <v>2753</v>
      </c>
      <c r="B42" s="69" t="s">
        <v>2754</v>
      </c>
      <c r="C42" s="43" t="s">
        <v>68</v>
      </c>
      <c r="D42" s="9" t="s">
        <v>3163</v>
      </c>
      <c r="E42" s="24"/>
      <c r="F42" s="69"/>
      <c r="G42" s="69"/>
      <c r="H42" s="9"/>
      <c r="I42" s="9"/>
      <c r="J42" s="69"/>
      <c r="K42" s="69"/>
      <c r="L42" s="9"/>
      <c r="M42" s="75"/>
      <c r="N42" s="75"/>
      <c r="O42" s="43"/>
      <c r="P42" s="43"/>
      <c r="Q42" s="43"/>
      <c r="R42" s="43"/>
      <c r="S42" s="43"/>
      <c r="T42" s="43"/>
      <c r="U42" s="43"/>
      <c r="V42" s="43"/>
      <c r="W42" s="9" t="s">
        <v>2603</v>
      </c>
      <c r="X42" s="9"/>
      <c r="Y42" s="43" t="str">
        <f t="shared" si="6"/>
        <v/>
      </c>
      <c r="Z42" s="43"/>
      <c r="AA42" s="24"/>
      <c r="AB42" s="24"/>
      <c r="AC42" s="43"/>
      <c r="AD42" s="43"/>
    </row>
    <row r="43" ht="112.5" customHeight="1">
      <c r="A43" s="9" t="s">
        <v>2768</v>
      </c>
      <c r="B43" s="69" t="s">
        <v>2769</v>
      </c>
      <c r="C43" s="43" t="s">
        <v>68</v>
      </c>
      <c r="D43" s="9" t="s">
        <v>3163</v>
      </c>
      <c r="E43" s="24"/>
      <c r="F43" s="25"/>
      <c r="G43" s="25"/>
      <c r="H43" s="24"/>
      <c r="I43" s="24"/>
      <c r="J43" s="25"/>
      <c r="K43" s="25"/>
      <c r="L43" s="9"/>
      <c r="M43" s="75"/>
      <c r="N43" s="75"/>
      <c r="O43" s="43"/>
      <c r="P43" s="43"/>
      <c r="Q43" s="43"/>
      <c r="R43" s="43"/>
      <c r="S43" s="43"/>
      <c r="T43" s="43"/>
      <c r="U43" s="43"/>
      <c r="V43" s="43"/>
      <c r="W43" s="9" t="s">
        <v>2603</v>
      </c>
      <c r="X43" s="9"/>
      <c r="Y43" s="43" t="str">
        <f t="shared" si="6"/>
        <v/>
      </c>
      <c r="Z43" s="43"/>
      <c r="AA43" s="24"/>
      <c r="AB43" s="24"/>
      <c r="AC43" s="43"/>
      <c r="AD43" s="43"/>
    </row>
    <row r="44" ht="112.5" customHeight="1">
      <c r="A44" s="9" t="s">
        <v>2790</v>
      </c>
      <c r="B44" s="69" t="s">
        <v>2791</v>
      </c>
      <c r="C44" s="9" t="s">
        <v>68</v>
      </c>
      <c r="D44" s="9" t="s">
        <v>3163</v>
      </c>
      <c r="E44" s="24"/>
      <c r="F44" s="69"/>
      <c r="G44" s="69"/>
      <c r="H44" s="9"/>
      <c r="I44" s="9"/>
      <c r="J44" s="69"/>
      <c r="K44" s="69"/>
      <c r="L44" s="9"/>
      <c r="M44" s="75"/>
      <c r="N44" s="75"/>
      <c r="O44" s="43"/>
      <c r="P44" s="43"/>
      <c r="Q44" s="43"/>
      <c r="R44" s="43"/>
      <c r="S44" s="43"/>
      <c r="T44" s="43"/>
      <c r="U44" s="43"/>
      <c r="V44" s="43"/>
      <c r="W44" s="9" t="s">
        <v>2603</v>
      </c>
      <c r="X44" s="9"/>
      <c r="Y44" s="43" t="str">
        <f t="shared" si="6"/>
        <v/>
      </c>
      <c r="Z44" s="43"/>
      <c r="AA44" s="24"/>
      <c r="AB44" s="24"/>
      <c r="AC44" s="43"/>
      <c r="AD44" s="43"/>
    </row>
    <row r="45" ht="112.5" customHeight="1">
      <c r="A45" s="24" t="s">
        <v>2858</v>
      </c>
      <c r="B45" s="25" t="s">
        <v>2859</v>
      </c>
      <c r="C45" s="9" t="s">
        <v>68</v>
      </c>
      <c r="D45" s="9" t="s">
        <v>3163</v>
      </c>
      <c r="E45" s="24"/>
      <c r="F45" s="69"/>
      <c r="G45" s="69"/>
      <c r="H45" s="9"/>
      <c r="I45" s="9"/>
      <c r="J45" s="69"/>
      <c r="K45" s="69"/>
      <c r="L45" s="9"/>
      <c r="M45" s="75"/>
      <c r="N45" s="75"/>
      <c r="O45" s="43"/>
      <c r="P45" s="43"/>
      <c r="Q45" s="43"/>
      <c r="R45" s="43"/>
      <c r="S45" s="43"/>
      <c r="T45" s="43"/>
      <c r="U45" s="43"/>
      <c r="V45" s="43"/>
      <c r="W45" s="9"/>
      <c r="X45" s="9"/>
      <c r="Y45" s="43"/>
      <c r="Z45" s="43"/>
      <c r="AA45" s="24"/>
      <c r="AB45" s="24"/>
      <c r="AC45" s="43"/>
      <c r="AD45" s="43"/>
    </row>
    <row r="46" ht="112.5" customHeight="1">
      <c r="A46" s="24" t="s">
        <v>2858</v>
      </c>
      <c r="B46" s="25" t="s">
        <v>2859</v>
      </c>
      <c r="C46" s="43" t="s">
        <v>68</v>
      </c>
      <c r="D46" s="9" t="s">
        <v>3163</v>
      </c>
      <c r="E46" s="24"/>
      <c r="F46" s="23"/>
      <c r="G46" s="69"/>
      <c r="H46" s="9"/>
      <c r="I46" s="9"/>
      <c r="J46" s="23"/>
      <c r="K46" s="23"/>
      <c r="L46" s="9"/>
      <c r="M46" s="75"/>
      <c r="N46" s="75"/>
      <c r="O46" s="43"/>
      <c r="P46" s="43"/>
      <c r="Q46" s="43"/>
      <c r="R46" s="43"/>
      <c r="S46" s="43"/>
      <c r="T46" s="43"/>
      <c r="U46" s="43"/>
      <c r="V46" s="43"/>
      <c r="W46" s="9" t="s">
        <v>2603</v>
      </c>
      <c r="X46" s="9"/>
      <c r="Y46" s="43" t="str">
        <f t="shared" ref="Y46:Y48" si="7">IF(D46&lt;&gt;"No hacer",CONCATENATE(A46,"-",LEFT(C46),"-",IF(#REF!&lt;&gt;C46,1,RIGHT(#REF!)+1)),"")</f>
        <v/>
      </c>
      <c r="Z46" s="43"/>
      <c r="AA46" s="24"/>
      <c r="AB46" s="24"/>
      <c r="AC46" s="43"/>
      <c r="AD46" s="43"/>
    </row>
    <row r="47" ht="112.5" customHeight="1">
      <c r="A47" s="9" t="s">
        <v>2899</v>
      </c>
      <c r="B47" s="69" t="s">
        <v>2900</v>
      </c>
      <c r="C47" s="43" t="s">
        <v>68</v>
      </c>
      <c r="D47" s="9" t="s">
        <v>3163</v>
      </c>
      <c r="E47" s="24"/>
      <c r="F47" s="66"/>
      <c r="G47" s="66"/>
      <c r="H47" s="66"/>
      <c r="I47" s="66"/>
      <c r="J47" s="66"/>
      <c r="K47" s="66"/>
      <c r="L47" s="43"/>
      <c r="M47" s="75"/>
      <c r="N47" s="75"/>
      <c r="O47" s="43"/>
      <c r="P47" s="43"/>
      <c r="Q47" s="43"/>
      <c r="R47" s="43"/>
      <c r="S47" s="43"/>
      <c r="T47" s="43"/>
      <c r="U47" s="43"/>
      <c r="V47" s="43"/>
      <c r="W47" s="9" t="s">
        <v>2603</v>
      </c>
      <c r="X47" s="9"/>
      <c r="Y47" s="43" t="str">
        <f t="shared" si="7"/>
        <v/>
      </c>
      <c r="Z47" s="43"/>
      <c r="AA47" s="24"/>
      <c r="AB47" s="24"/>
      <c r="AC47" s="43"/>
      <c r="AD47" s="43"/>
    </row>
    <row r="48" ht="112.5" customHeight="1">
      <c r="A48" s="9" t="s">
        <v>2924</v>
      </c>
      <c r="B48" s="69" t="s">
        <v>3196</v>
      </c>
      <c r="C48" s="43" t="s">
        <v>68</v>
      </c>
      <c r="D48" s="9" t="s">
        <v>3163</v>
      </c>
      <c r="E48" s="24"/>
      <c r="F48" s="69"/>
      <c r="G48" s="75"/>
      <c r="H48" s="9"/>
      <c r="I48" s="9"/>
      <c r="J48" s="69"/>
      <c r="K48" s="69"/>
      <c r="L48" s="43"/>
      <c r="M48" s="75"/>
      <c r="N48" s="75"/>
      <c r="O48" s="43"/>
      <c r="P48" s="43"/>
      <c r="Q48" s="43"/>
      <c r="R48" s="43"/>
      <c r="S48" s="43"/>
      <c r="T48" s="43"/>
      <c r="U48" s="43"/>
      <c r="V48" s="43"/>
      <c r="W48" s="9" t="s">
        <v>2603</v>
      </c>
      <c r="X48" s="9"/>
      <c r="Y48" s="43" t="str">
        <f t="shared" si="7"/>
        <v/>
      </c>
      <c r="Z48" s="43"/>
      <c r="AA48" s="24"/>
      <c r="AB48" s="24"/>
      <c r="AC48" s="43"/>
      <c r="AD48" s="43"/>
    </row>
    <row r="49" ht="112.5" customHeight="1">
      <c r="A49" s="9" t="s">
        <v>2924</v>
      </c>
      <c r="B49" s="69" t="s">
        <v>3196</v>
      </c>
      <c r="C49" s="43" t="s">
        <v>68</v>
      </c>
      <c r="D49" s="9" t="s">
        <v>3163</v>
      </c>
      <c r="E49" s="24"/>
      <c r="F49" s="69"/>
      <c r="G49" s="75"/>
      <c r="H49" s="9"/>
      <c r="I49" s="9"/>
      <c r="J49" s="69"/>
      <c r="K49" s="69"/>
      <c r="L49" s="43"/>
      <c r="M49" s="75"/>
      <c r="N49" s="75"/>
      <c r="O49" s="43"/>
      <c r="P49" s="43"/>
      <c r="Q49" s="43"/>
      <c r="R49" s="43"/>
      <c r="S49" s="43"/>
      <c r="T49" s="43"/>
      <c r="U49" s="43"/>
      <c r="V49" s="43"/>
      <c r="W49" s="9"/>
      <c r="X49" s="9"/>
      <c r="Y49" s="43"/>
      <c r="Z49" s="43"/>
      <c r="AA49" s="24"/>
      <c r="AB49" s="24"/>
      <c r="AC49" s="43"/>
      <c r="AD49" s="43"/>
    </row>
    <row r="50" ht="112.5" customHeight="1">
      <c r="A50" s="9" t="s">
        <v>2943</v>
      </c>
      <c r="B50" s="69" t="s">
        <v>3196</v>
      </c>
      <c r="C50" s="43" t="s">
        <v>68</v>
      </c>
      <c r="D50" s="9" t="s">
        <v>3163</v>
      </c>
      <c r="E50" s="24"/>
      <c r="F50" s="69"/>
      <c r="G50" s="75"/>
      <c r="H50" s="9"/>
      <c r="I50" s="9"/>
      <c r="J50" s="69"/>
      <c r="K50" s="69"/>
      <c r="L50" s="43"/>
      <c r="M50" s="75"/>
      <c r="N50" s="75"/>
      <c r="O50" s="43"/>
      <c r="P50" s="43"/>
      <c r="Q50" s="43"/>
      <c r="R50" s="43"/>
      <c r="S50" s="43"/>
      <c r="T50" s="43"/>
      <c r="U50" s="43"/>
      <c r="V50" s="43"/>
      <c r="W50" s="9"/>
      <c r="X50" s="9"/>
      <c r="Y50" s="43"/>
      <c r="Z50" s="43"/>
      <c r="AA50" s="24"/>
      <c r="AB50" s="24"/>
      <c r="AC50" s="43"/>
      <c r="AD50" s="43"/>
    </row>
    <row r="51" ht="112.5" customHeight="1">
      <c r="A51" s="9" t="s">
        <v>3197</v>
      </c>
      <c r="B51" s="69" t="s">
        <v>3003</v>
      </c>
      <c r="C51" s="43" t="s">
        <v>68</v>
      </c>
      <c r="D51" s="9" t="s">
        <v>3163</v>
      </c>
      <c r="E51" s="24"/>
      <c r="F51" s="75"/>
      <c r="G51" s="75"/>
      <c r="H51" s="43"/>
      <c r="I51" s="43"/>
      <c r="J51" s="75"/>
      <c r="K51" s="75"/>
      <c r="L51" s="43"/>
      <c r="M51" s="75"/>
      <c r="N51" s="75"/>
      <c r="O51" s="43"/>
      <c r="P51" s="43"/>
      <c r="Q51" s="43"/>
      <c r="R51" s="43"/>
      <c r="S51" s="43"/>
      <c r="T51" s="43"/>
      <c r="U51" s="43"/>
      <c r="V51" s="43"/>
      <c r="W51" s="9" t="s">
        <v>2966</v>
      </c>
      <c r="X51" s="43"/>
      <c r="Y51" s="43" t="str">
        <f t="shared" ref="Y51:Y52" si="8">IF(D51&lt;&gt;"No hacer",CONCATENATE(A51,"-",LEFT(C51),"-",IF(#REF!&lt;&gt;C51,1,RIGHT(#REF!)+1)),"")</f>
        <v/>
      </c>
      <c r="Z51" s="43"/>
      <c r="AA51" s="24"/>
      <c r="AB51" s="24"/>
      <c r="AC51" s="43"/>
      <c r="AD51" s="43"/>
    </row>
    <row r="52" ht="112.5" customHeight="1">
      <c r="A52" s="9" t="s">
        <v>3141</v>
      </c>
      <c r="B52" s="69" t="s">
        <v>3142</v>
      </c>
      <c r="C52" s="43" t="s">
        <v>68</v>
      </c>
      <c r="D52" s="9" t="s">
        <v>3163</v>
      </c>
      <c r="E52" s="24"/>
      <c r="F52" s="75"/>
      <c r="G52" s="75"/>
      <c r="H52" s="43"/>
      <c r="I52" s="43"/>
      <c r="J52" s="75"/>
      <c r="K52" s="75"/>
      <c r="L52" s="43"/>
      <c r="M52" s="75"/>
      <c r="N52" s="75"/>
      <c r="O52" s="43"/>
      <c r="P52" s="43"/>
      <c r="Q52" s="43"/>
      <c r="R52" s="43"/>
      <c r="S52" s="43"/>
      <c r="T52" s="43"/>
      <c r="U52" s="43"/>
      <c r="V52" s="43"/>
      <c r="W52" s="9" t="s">
        <v>2966</v>
      </c>
      <c r="X52" s="43"/>
      <c r="Y52" s="43" t="str">
        <f t="shared" si="8"/>
        <v/>
      </c>
      <c r="Z52" s="43"/>
      <c r="AA52" s="24"/>
      <c r="AB52" s="24"/>
      <c r="AC52" s="20" t="s">
        <v>48</v>
      </c>
      <c r="AD52" s="20"/>
    </row>
    <row r="53" ht="112.5" customHeight="1">
      <c r="A53" s="9" t="s">
        <v>3190</v>
      </c>
      <c r="B53" s="69" t="s">
        <v>3191</v>
      </c>
      <c r="C53" s="24" t="s">
        <v>35</v>
      </c>
      <c r="D53" s="9" t="s">
        <v>3163</v>
      </c>
      <c r="E53" s="11"/>
      <c r="F53" s="8"/>
      <c r="G53" s="18"/>
      <c r="H53" s="20"/>
      <c r="I53" s="20"/>
      <c r="J53" s="8"/>
      <c r="K53" s="8"/>
      <c r="L53" s="20"/>
      <c r="M53" s="8"/>
      <c r="N53" s="8"/>
      <c r="O53" s="18"/>
      <c r="P53" s="22"/>
      <c r="Q53" s="18"/>
      <c r="R53" s="18"/>
      <c r="S53" s="18"/>
      <c r="T53" s="18"/>
      <c r="U53" s="18"/>
      <c r="V53" s="22"/>
      <c r="W53" s="20" t="s">
        <v>2603</v>
      </c>
      <c r="X53" s="20"/>
      <c r="Y53" s="22"/>
      <c r="Z53" s="22" t="b">
        <f>IF(D53&lt;&gt;"No hacer",CONCATENATE(A53,"-",LEFT(C53),"-",IF(#REF!&lt;&gt;A53,1,IF(#REF!=C53,RIGHT(#REF!)+1,1))))</f>
        <v>0</v>
      </c>
      <c r="AA53" s="22"/>
      <c r="AB53" s="24"/>
      <c r="AC53" s="43"/>
      <c r="AD53" s="9" t="s">
        <v>49</v>
      </c>
    </row>
    <row r="54" ht="112.5" customHeight="1">
      <c r="A54" s="9" t="s">
        <v>3190</v>
      </c>
      <c r="B54" s="69" t="s">
        <v>3191</v>
      </c>
      <c r="C54" s="24" t="s">
        <v>50</v>
      </c>
      <c r="D54" s="9" t="s">
        <v>3163</v>
      </c>
      <c r="E54" s="11"/>
      <c r="F54" s="13"/>
      <c r="G54" s="18"/>
      <c r="H54" s="20"/>
      <c r="I54" s="20"/>
      <c r="J54" s="13"/>
      <c r="K54" s="8"/>
      <c r="L54" s="20"/>
      <c r="M54" s="8"/>
      <c r="N54" s="8"/>
      <c r="O54" s="18"/>
      <c r="P54" s="22"/>
      <c r="Q54" s="18"/>
      <c r="R54" s="18"/>
      <c r="S54" s="18"/>
      <c r="T54" s="18"/>
      <c r="U54" s="18"/>
      <c r="V54" s="22"/>
      <c r="W54" s="20" t="s">
        <v>2603</v>
      </c>
      <c r="X54" s="20"/>
      <c r="Y54" s="22"/>
      <c r="Z54" s="22" t="b">
        <f>IF(D54&lt;&gt;"No hacer",CONCATENATE(A54,"-",LEFT(C54),"-",IF('Seeds (no hacer)'!A53&lt;&gt;A54,1,IF('Seeds (no hacer)'!C53=C54,RIGHT('Seeds (no hacer)'!Z53)+1,1))))</f>
        <v>0</v>
      </c>
      <c r="AA54" s="22"/>
      <c r="AB54" s="24"/>
      <c r="AC54" s="43"/>
      <c r="AD54" s="9" t="s">
        <v>49</v>
      </c>
    </row>
    <row r="55" ht="112.5" customHeight="1">
      <c r="A55" s="9" t="s">
        <v>2687</v>
      </c>
      <c r="B55" s="69" t="s">
        <v>2688</v>
      </c>
      <c r="C55" s="43" t="s">
        <v>35</v>
      </c>
      <c r="D55" s="24"/>
      <c r="E55" s="11"/>
      <c r="F55" s="8"/>
      <c r="G55" s="18"/>
      <c r="H55" s="20"/>
      <c r="I55" s="20"/>
      <c r="J55" s="8"/>
      <c r="K55" s="8"/>
      <c r="L55" s="20"/>
      <c r="M55" s="8"/>
      <c r="N55" s="8"/>
      <c r="O55" s="18"/>
      <c r="P55" s="22"/>
      <c r="Q55" s="18"/>
      <c r="R55" s="18"/>
      <c r="S55" s="18"/>
      <c r="T55" s="18"/>
      <c r="U55" s="18"/>
      <c r="V55" s="22"/>
      <c r="W55" s="20" t="s">
        <v>2603</v>
      </c>
      <c r="X55" s="20"/>
      <c r="Y55" s="22"/>
      <c r="Z55" s="22" t="str">
        <f>IF(D55&lt;&gt;"No hacer",CONCATENATE(A55,"-",LEFT(C55),"-",IF(Seeds!A533&lt;&gt;A55,1,IF(Seeds!C533=C55,RIGHT(Seeds!AB533)+1,1))))</f>
        <v>M3-G-16a-I-1</v>
      </c>
      <c r="AA55" s="22"/>
      <c r="AB55" s="24"/>
      <c r="AC55" s="9" t="s">
        <v>48</v>
      </c>
      <c r="AD55" s="9"/>
    </row>
    <row r="56" ht="112.5" customHeight="1">
      <c r="A56" s="9" t="s">
        <v>2687</v>
      </c>
      <c r="B56" s="69" t="s">
        <v>2688</v>
      </c>
      <c r="C56" s="9" t="s">
        <v>50</v>
      </c>
      <c r="D56" s="90"/>
      <c r="E56" s="11"/>
      <c r="F56" s="8"/>
      <c r="G56" s="18"/>
      <c r="H56" s="20"/>
      <c r="I56" s="20"/>
      <c r="J56" s="8"/>
      <c r="K56" s="8"/>
      <c r="L56" s="20"/>
      <c r="M56" s="8"/>
      <c r="N56" s="8"/>
      <c r="O56" s="18"/>
      <c r="P56" s="22"/>
      <c r="Q56" s="18"/>
      <c r="R56" s="18"/>
      <c r="S56" s="18"/>
      <c r="T56" s="18"/>
      <c r="U56" s="18"/>
      <c r="V56" s="22"/>
      <c r="W56" s="20" t="s">
        <v>2603</v>
      </c>
      <c r="X56" s="20"/>
      <c r="Y56" s="22"/>
      <c r="Z56" s="22" t="str">
        <f>IF(D56&lt;&gt;"No hacer",CONCATENATE(A56,"-",LEFT(C56),"-",IF('Seeds (no hacer)'!A55&lt;&gt;A56,1,IF('Seeds (no hacer)'!C55=C56,RIGHT('Seeds (no hacer)'!Z55)+1,1))))</f>
        <v>M3-G-16a-E-1</v>
      </c>
      <c r="AA56" s="22"/>
      <c r="AB56" s="24"/>
      <c r="AC56" s="9" t="s">
        <v>48</v>
      </c>
      <c r="AD56" s="9"/>
    </row>
    <row r="57" ht="112.5" customHeight="1">
      <c r="A57" s="9" t="s">
        <v>2687</v>
      </c>
      <c r="B57" s="69" t="s">
        <v>2688</v>
      </c>
      <c r="C57" s="9" t="s">
        <v>68</v>
      </c>
      <c r="D57" s="24"/>
      <c r="E57" s="11"/>
      <c r="F57" s="8"/>
      <c r="G57" s="18"/>
      <c r="H57" s="20"/>
      <c r="I57" s="20"/>
      <c r="J57" s="8"/>
      <c r="K57" s="8"/>
      <c r="L57" s="20"/>
      <c r="M57" s="18"/>
      <c r="N57" s="18"/>
      <c r="O57" s="18"/>
      <c r="P57" s="22"/>
      <c r="Q57" s="18"/>
      <c r="R57" s="18"/>
      <c r="S57" s="18"/>
      <c r="T57" s="18"/>
      <c r="U57" s="18"/>
      <c r="V57" s="22"/>
      <c r="W57" s="20" t="s">
        <v>2603</v>
      </c>
      <c r="X57" s="20"/>
      <c r="Y57" s="22"/>
      <c r="Z57" s="22" t="str">
        <f>IF(D57&lt;&gt;"No hacer",CONCATENATE(A57,"-",LEFT(C57),"-",IF('Seeds (no hacer)'!A56&lt;&gt;A57,1,IF('Seeds (no hacer)'!C56=C57,RIGHT('Seeds (no hacer)'!Z56)+1,1))))</f>
        <v>M3-G-16a-A-1</v>
      </c>
      <c r="AA57" s="22"/>
      <c r="AB57" s="24"/>
      <c r="AC57" s="9" t="s">
        <v>48</v>
      </c>
      <c r="AD57" s="9"/>
    </row>
    <row r="58" ht="112.5" customHeight="1">
      <c r="A58" s="9" t="s">
        <v>2687</v>
      </c>
      <c r="B58" s="69" t="s">
        <v>2688</v>
      </c>
      <c r="C58" s="43" t="s">
        <v>68</v>
      </c>
      <c r="D58" s="90"/>
      <c r="E58" s="11"/>
      <c r="F58" s="18"/>
      <c r="G58" s="18"/>
      <c r="H58" s="22"/>
      <c r="I58" s="22"/>
      <c r="J58" s="18"/>
      <c r="K58" s="18"/>
      <c r="L58" s="22"/>
      <c r="M58" s="18"/>
      <c r="N58" s="18"/>
      <c r="O58" s="18"/>
      <c r="P58" s="22"/>
      <c r="Q58" s="18"/>
      <c r="R58" s="18"/>
      <c r="S58" s="18"/>
      <c r="T58" s="18"/>
      <c r="U58" s="18"/>
      <c r="V58" s="22"/>
      <c r="W58" s="20" t="s">
        <v>2603</v>
      </c>
      <c r="X58" s="20"/>
      <c r="Y58" s="22"/>
      <c r="Z58" s="22" t="str">
        <f>IF(D58&lt;&gt;"No hacer",CONCATENATE(A58,"-",LEFT(C58),"-",IF('Seeds (no hacer)'!A57&lt;&gt;A58,1,IF('Seeds (no hacer)'!C57=C58,RIGHT('Seeds (no hacer)'!Z57)+1,1))))</f>
        <v>M3-G-16a-A-2</v>
      </c>
      <c r="AA58" s="22"/>
      <c r="AB58" s="24"/>
      <c r="AC58" s="9" t="s">
        <v>48</v>
      </c>
      <c r="AD58" s="9"/>
    </row>
    <row r="59" ht="112.5" customHeight="1">
      <c r="A59" s="9" t="s">
        <v>2687</v>
      </c>
      <c r="B59" s="69" t="s">
        <v>2688</v>
      </c>
      <c r="C59" s="9" t="s">
        <v>68</v>
      </c>
      <c r="D59" s="24"/>
      <c r="E59" s="11"/>
      <c r="F59" s="18"/>
      <c r="G59" s="18"/>
      <c r="H59" s="22"/>
      <c r="I59" s="22"/>
      <c r="J59" s="18"/>
      <c r="K59" s="18"/>
      <c r="L59" s="22"/>
      <c r="M59" s="18"/>
      <c r="N59" s="18"/>
      <c r="O59" s="18"/>
      <c r="P59" s="22"/>
      <c r="Q59" s="18"/>
      <c r="R59" s="18"/>
      <c r="S59" s="18"/>
      <c r="T59" s="18"/>
      <c r="U59" s="18"/>
      <c r="V59" s="22"/>
      <c r="W59" s="20" t="s">
        <v>2603</v>
      </c>
      <c r="X59" s="20"/>
      <c r="Y59" s="22"/>
      <c r="Z59" s="22" t="str">
        <f>IF(D59&lt;&gt;"No hacer",CONCATENATE(A59,"-",LEFT(C59),"-",IF('Seeds (no hacer)'!A58&lt;&gt;A59,1,IF('Seeds (no hacer)'!C58=C59,RIGHT('Seeds (no hacer)'!Z58)+1,1))))</f>
        <v>M3-G-16a-A-3</v>
      </c>
      <c r="AA59" s="22"/>
      <c r="AB59" s="24"/>
      <c r="AC59" s="9" t="s">
        <v>48</v>
      </c>
      <c r="AD59" s="9"/>
    </row>
  </sheetData>
  <customSheetViews>
    <customSheetView guid="{62682E0F-1163-4190-A243-8731142FD7C2}" filter="1" showAutoFilter="1">
      <autoFilter ref="$A$1:$Y$52">
        <filterColumn colId="3">
          <filters/>
        </filterColumn>
      </autoFilter>
    </customSheetView>
    <customSheetView guid="{0C407DA0-FC8D-435C-A3AF-30944DC2120C}" filter="1" showAutoFilter="1">
      <autoFilter ref="$A$1:$Y$52">
        <filterColumn colId="3">
          <filters/>
        </filterColumn>
      </autoFilter>
    </customSheetView>
    <customSheetView guid="{DC3F3B2F-DE00-4E77-9591-9F9C6C3E766E}" filter="1" showAutoFilter="1">
      <autoFilter ref="$A$1:$Y$52">
        <filterColumn colId="3">
          <filters/>
        </filterColumn>
        <filterColumn colId="2">
          <filters>
            <filter val="Identificar"/>
          </filters>
        </filterColumn>
      </autoFilter>
    </customSheetView>
    <customSheetView guid="{B2A1F102-8D7B-4DD6-B002-412102883613}" filter="1" showAutoFilter="1">
      <autoFilter ref="$A$1:$Y$52">
        <filterColumn colId="3">
          <filters/>
        </filterColumn>
      </autoFilter>
    </customSheetView>
    <customSheetView guid="{BD4E52E8-F29C-45E5-879A-CED8FD6520F1}" filter="1" showAutoFilter="1">
      <autoFilter ref="$A$1:$AA$52">
        <filterColumn colId="3">
          <filters/>
        </filterColumn>
      </autoFilter>
    </customSheetView>
    <customSheetView guid="{BB38F27F-094B-4E49-87A0-690E9CD91523}" filter="1" showAutoFilter="1">
      <autoFilter ref="$A$1:$W$21">
        <filterColumn colId="0">
          <filters>
            <filter val="M3-MyM-5a"/>
            <filter val="M3-NyO-8a"/>
            <filter val="M3-NyO-22e"/>
            <filter val="M3-NyO-22f"/>
            <filter val="M3-NyO-8b"/>
            <filter val="M3-NyO-22a"/>
            <filter val="M3-NyO-10a"/>
            <filter val="M3-NyO-21b"/>
            <filter val="M3-NyO-16a"/>
            <filter val="M3-NyO-15a"/>
            <filter val="M3-NyO-15b"/>
            <filter val="M3-NyO-26b"/>
            <filter val="M3-NyO-13a"/>
            <filter val="M3-NyO-14b"/>
            <filter val="M3-NyO-26c"/>
            <filter val="M3-NyO-18b"/>
            <filter val="M3-MyM-1a"/>
            <filter val="M3-MyM-2a"/>
          </filters>
        </filterColumn>
      </autoFilter>
    </customSheetView>
    <customSheetView guid="{EE68BBE8-F143-4393-9C88-14B49C9D1494}" filter="1" showAutoFilter="1">
      <autoFilter ref="$A$1:$Y$52"/>
    </customSheetView>
    <customSheetView guid="{6AA8F708-7B77-46E6-8FD7-8759DFCF5340}" filter="1" showAutoFilter="1">
      <autoFilter ref="$A$1:$Y$52">
        <filterColumn colId="3">
          <filters/>
        </filterColumn>
      </autoFilter>
    </customSheetView>
    <customSheetView guid="{DBABD898-BDF9-4872-BE1B-9C6B28E57528}" filter="1" showAutoFilter="1">
      <autoFilter ref="$A$1:$Y$52"/>
    </customSheetView>
    <customSheetView guid="{0BC5223E-1B09-497F-9095-903150A08C91}" filter="1" showAutoFilter="1">
      <autoFilter ref="$A$1:$Y$52">
        <filterColumn colId="3">
          <filters/>
        </filterColumn>
      </autoFilter>
    </customSheetView>
    <customSheetView guid="{8ECD8A54-2C07-4523-9602-BB68E60653B7}" filter="1" showAutoFilter="1">
      <autoFilter ref="$A$1:$Y$52">
        <filterColumn colId="3">
          <filters/>
        </filterColumn>
      </autoFilter>
    </customSheetView>
    <customSheetView guid="{E39C205C-69DE-4E5E-A0E1-60632048CEC5}" filter="1" showAutoFilter="1">
      <autoFilter ref="$A$1:$Y$52">
        <filterColumn colId="3">
          <filters>
            <filter val="No hacer"/>
          </filters>
        </filterColumn>
        <filterColumn colId="23">
          <filters/>
        </filterColumn>
      </autoFilter>
    </customSheetView>
    <customSheetView guid="{CDD62CCD-D0B9-4716-8459-3B80661CF7D4}" filter="1" showAutoFilter="1">
      <autoFilter ref="$A$1:$AA$52">
        <filterColumn colId="3">
          <filters/>
        </filterColumn>
      </autoFilter>
    </customSheetView>
    <customSheetView guid="{16FD64DC-5D45-4B3A-AB59-D1B26A016620}" filter="1" showAutoFilter="1">
      <autoFilter ref="$A$1:$X$52">
        <filterColumn colId="5">
          <filters>
            <filter val="Esperando plantilla"/>
          </filters>
        </filterColumn>
      </autoFilter>
    </customSheetView>
    <customSheetView guid="{0CCB7800-D68B-4D7B-9F54-0CD0B9B319C8}" filter="1" showAutoFilter="1">
      <autoFilter ref="$A$1:$Y$52">
        <filterColumn colId="23">
          <filters/>
        </filterColumn>
      </autoFilter>
    </customSheetView>
    <customSheetView guid="{80F251A8-B95B-4866-AB66-530DD7036351}" filter="1" showAutoFilter="1">
      <autoFilter ref="$A$1:$Y$52"/>
    </customSheetView>
    <customSheetView guid="{C251F180-1F46-444B-B0CD-146B4EF9CE5B}" filter="1" showAutoFilter="1">
      <autoFilter ref="$A$1:$Y$52">
        <filterColumn colId="3">
          <filters/>
        </filterColumn>
        <filterColumn colId="2">
          <filters>
            <filter val="Identificar"/>
          </filters>
        </filterColumn>
      </autoFilter>
    </customSheetView>
    <customSheetView guid="{A8AC96F7-4059-42CA-84BB-D052BF6573EF}" filter="1" showAutoFilter="1">
      <autoFilter ref="$A$1:$Y$52">
        <filterColumn colId="3">
          <filters/>
        </filterColumn>
      </autoFilter>
    </customSheetView>
    <customSheetView guid="{CFB58613-35BC-40BB-89CE-924C64981DC6}" filter="1" showAutoFilter="1">
      <autoFilter ref="$D$1:$D$54"/>
    </customSheetView>
    <customSheetView guid="{6087686D-6D00-4A35-921B-57C117CBA69D}" filter="1" showAutoFilter="1">
      <autoFilter ref="$A$1:$Y$52">
        <filterColumn colId="3">
          <filters/>
        </filterColumn>
      </autoFilter>
    </customSheetView>
    <customSheetView guid="{E602CF40-49EF-42DB-8DAB-2A550395BB4E}" filter="1" showAutoFilter="1">
      <autoFilter ref="$A$1:$Y$52">
        <filterColumn colId="3">
          <filters/>
        </filterColumn>
        <filterColumn colId="0">
          <customFilters>
            <customFilter val="*MyM-12*"/>
          </customFilters>
        </filterColumn>
      </autoFilter>
    </customSheetView>
    <customSheetView guid="{B836CC95-763F-45C4-834B-DB69ADC43435}" filter="1" showAutoFilter="1">
      <autoFilter ref="$A$1:$Y$52">
        <filterColumn colId="3">
          <filters/>
        </filterColumn>
      </autoFilter>
    </customSheetView>
    <customSheetView guid="{E7EB23B4-9D2D-4A6A-A01C-958971CA1BCB}" filter="1" showAutoFilter="1">
      <autoFilter ref="$A$1:$Y$52">
        <filterColumn colId="3">
          <filters/>
        </filterColumn>
      </autoFilter>
    </customSheetView>
    <customSheetView guid="{503EE0D6-E7D0-4799-9F8D-0E4BD7E25DC8}" filter="1" showAutoFilter="1">
      <autoFilter ref="$A$1:$Y$52">
        <filterColumn colId="3">
          <filters/>
        </filterColumn>
      </autoFilter>
    </customSheetView>
    <customSheetView guid="{34C3090C-DF47-4864-BA32-A65BE18F9F32}" filter="1" showAutoFilter="1">
      <autoFilter ref="$A$1:$Y$52">
        <filterColumn colId="3">
          <filters/>
        </filterColumn>
      </autoFilter>
    </customSheetView>
    <customSheetView guid="{00C0981F-C0D1-467F-A4E5-ABD1DBD70AF6}" filter="1" showAutoFilter="1">
      <autoFilter ref="$A$1:$Y$52">
        <filterColumn colId="3">
          <filters/>
        </filterColumn>
        <filterColumn colId="11">
          <filters/>
        </filterColumn>
      </autoFilter>
    </customSheetView>
    <customSheetView guid="{22414B21-3739-4340-9469-962109CD1240}" filter="1" showAutoFilter="1">
      <autoFilter ref="$A$1:$Y$52">
        <filterColumn colId="3">
          <filters/>
        </filterColumn>
      </autoFilter>
    </customSheetView>
    <customSheetView guid="{6AB26D0E-7A60-4672-81BE-C087EB86567B}" filter="1" showAutoFilter="1">
      <autoFilter ref="$J$1:$J$21">
        <filterColumn colId="0">
          <filters/>
        </filterColumn>
      </autoFilter>
    </customSheetView>
    <customSheetView guid="{B0421C06-2E4A-4A96-9883-0DC1CC73619D}" filter="1" showAutoFilter="1">
      <autoFilter ref="$A$1:$Y$52">
        <filterColumn colId="2">
          <filters>
            <filter val="Identificar"/>
          </filters>
        </filterColumn>
        <filterColumn colId="3">
          <filters/>
        </filterColumn>
        <filterColumn colId="11">
          <filters/>
        </filterColumn>
      </autoFilter>
    </customSheetView>
    <customSheetView guid="{BA7AF3C4-A563-49C4-8478-B9BE1D4290BB}" filter="1" showAutoFilter="1">
      <autoFilter ref="$A$1:$AA$52">
        <filterColumn colId="3">
          <filters/>
        </filterColumn>
      </autoFilter>
    </customSheetView>
    <customSheetView guid="{00475A25-C16B-46AB-BC3B-6532C549E0CA}" filter="1" showAutoFilter="1">
      <autoFilter ref="$A$1:$Y$52"/>
    </customSheetView>
    <customSheetView guid="{92B86A21-4069-49E9-9F74-68A6A56D8860}" filter="1" showAutoFilter="1">
      <autoFilter ref="$A$1:$Y$52"/>
    </customSheetView>
    <customSheetView guid="{0CEEF862-A257-420A-853E-DB724B0A7F56}" filter="1" showAutoFilter="1">
      <autoFilter ref="$B$1:$J$21"/>
    </customSheetView>
    <customSheetView guid="{09799F82-C2AE-4899-9EC3-76C36A513593}" filter="1" showAutoFilter="1">
      <autoFilter ref="$A$1:$Y$52">
        <filterColumn colId="23">
          <filters/>
        </filterColumn>
      </autoFilter>
    </customSheetView>
    <customSheetView guid="{338994EA-12EB-4368-9850-4FC553167251}" filter="1" showAutoFilter="1">
      <autoFilter ref="$A$1:$AA$52">
        <filterColumn colId="3">
          <filters/>
        </filterColumn>
        <filterColumn colId="11">
          <filters blank="1"/>
        </filterColumn>
      </autoFilter>
    </customSheetView>
    <customSheetView guid="{CDDD7A7E-3DC3-4EF7-8702-72523A0B04DF}" filter="1" showAutoFilter="1">
      <autoFilter ref="$A$1:$AA$52">
        <filterColumn colId="3">
          <filters/>
        </filterColumn>
        <filterColumn colId="11">
          <filters/>
        </filterColumn>
      </autoFilter>
    </customSheetView>
    <customSheetView guid="{402DBA07-7230-44D4-9A00-12815125EBD6}" filter="1" showAutoFilter="1">
      <autoFilter ref="$A$1:$Y$52">
        <filterColumn colId="3">
          <filters/>
        </filterColumn>
      </autoFilter>
    </customSheetView>
    <customSheetView guid="{F528D0FF-2BC6-4B8F-BD27-E2701AD191C5}" filter="1" showAutoFilter="1">
      <autoFilter ref="$A$1:$Y$52">
        <filterColumn colId="3">
          <filters/>
        </filterColumn>
        <filterColumn colId="0">
          <customFilters>
            <customFilter val="M5-G*"/>
          </customFilters>
        </filterColumn>
      </autoFilter>
    </customSheetView>
    <customSheetView guid="{B498C4B7-3637-4C91-ABD6-445947D1A080}" filter="1" showAutoFilter="1">
      <autoFilter ref="$A$1:$Y$52">
        <filterColumn colId="23">
          <filters/>
        </filterColumn>
      </autoFilter>
    </customSheetView>
    <customSheetView guid="{769ED886-8BFF-40AF-B583-EFFCE07DA51B}" filter="1" showAutoFilter="1">
      <autoFilter ref="$A$1:$Y$52"/>
    </customSheetView>
    <customSheetView guid="{D4097B5C-8134-4A24-8CC5-ADC3162CC7B0}" filter="1" showAutoFilter="1">
      <autoFilter ref="$A$1:$Y$52">
        <filterColumn colId="3">
          <filters/>
        </filterColumn>
      </autoFilter>
    </customSheetView>
    <customSheetView guid="{8AD585BA-78C6-4FF2-BF7E-873DD47CAA0C}" filter="1" showAutoFilter="1">
      <autoFilter ref="$A$1:$Y$52">
        <filterColumn colId="24">
          <filters blank="1"/>
        </filterColumn>
        <filterColumn colId="23">
          <filters/>
        </filterColumn>
        <filterColumn colId="13">
          <filters blank="1"/>
        </filterColumn>
      </autoFilter>
    </customSheetView>
    <customSheetView guid="{A6F70C71-1CC6-4333-9E7D-241DF27D7C1E}" filter="1" showAutoFilter="1">
      <autoFilter ref="$A$1:$Y$52">
        <filterColumn colId="3">
          <filters/>
        </filterColumn>
      </autoFilter>
    </customSheetView>
    <customSheetView guid="{80E376BF-9413-4655-9D28-2A8E2031FBB5}" filter="1" showAutoFilter="1">
      <autoFilter ref="$B$1:$P$52"/>
    </customSheetView>
    <customSheetView guid="{C3BBC42F-5127-4D67-8A0E-D579E0BE26B5}" filter="1" showAutoFilter="1">
      <autoFilter ref="$A$1:$AA$52">
        <filterColumn colId="3">
          <filters/>
        </filterColumn>
        <filterColumn colId="11">
          <filters blank="1"/>
        </filterColumn>
      </autoFilter>
    </customSheetView>
    <customSheetView guid="{BC059174-6183-4B7D-BD37-57183E8476EE}" filter="1" showAutoFilter="1">
      <autoFilter ref="$A$1:$Y$52">
        <filterColumn colId="3">
          <filters/>
        </filterColumn>
      </autoFilter>
    </customSheetView>
    <customSheetView guid="{2D5FC8B0-0D05-46DB-9389-9E0D1F265D3D}" filter="1" showAutoFilter="1">
      <autoFilter ref="$A$1:$Y$52">
        <filterColumn colId="3">
          <filters/>
        </filterColumn>
        <filterColumn colId="2">
          <filters>
            <filter val="Identificar"/>
          </filters>
        </filterColumn>
      </autoFilter>
    </customSheetView>
    <customSheetView guid="{593410E3-BD42-4246-9940-0167242DE304}" filter="1" showAutoFilter="1">
      <autoFilter ref="$A$1:$AA$52">
        <filterColumn colId="3">
          <filters/>
        </filterColumn>
        <filterColumn colId="11">
          <filters blank="1"/>
        </filterColumn>
      </autoFilter>
    </customSheetView>
    <customSheetView guid="{1EE7175E-4E3C-4B8D-865B-22C77BE32A5A}" filter="1" showAutoFilter="1">
      <autoFilter ref="$A$1:$Y$52">
        <filterColumn colId="3">
          <filters/>
        </filterColumn>
      </autoFilter>
    </customSheetView>
    <customSheetView guid="{9C48F3D7-7D5D-439D-8531-F91207C7D085}" filter="1" showAutoFilter="1">
      <autoFilter ref="$F$1:$F$21"/>
    </customSheetView>
    <customSheetView guid="{4FEC05BA-B79F-4825-B027-9A771ABA8EA1}" filter="1" showAutoFilter="1">
      <autoFilter ref="$A$1:$Y$52">
        <filterColumn colId="3">
          <filters/>
        </filterColumn>
        <filterColumn colId="2">
          <filters>
            <filter val="Identificar"/>
          </filters>
        </filterColumn>
      </autoFilter>
    </customSheetView>
    <customSheetView guid="{6B268345-741A-49E1-B3EA-F1D69EAEA9AA}" filter="1" showAutoFilter="1">
      <autoFilter ref="$A$1:$AA$52">
        <filterColumn colId="3">
          <filters/>
        </filterColumn>
      </autoFilter>
    </customSheetView>
    <customSheetView guid="{B9FA71A0-3AD3-4717-A659-B74C5CA4BB0A}" filter="1" showAutoFilter="1">
      <autoFilter ref="$J$1:$J$21">
        <filterColumn colId="0">
          <filters/>
        </filterColumn>
      </autoFilter>
    </customSheetView>
    <customSheetView guid="{D898D3C7-C4A6-4D84-8F2F-1F45B6C7C8C1}" filter="1" showAutoFilter="1">
      <autoFilter ref="$A$1:$Y$52">
        <filterColumn colId="3">
          <filters/>
        </filterColumn>
      </autoFilter>
    </customSheetView>
    <customSheetView guid="{0719CCFF-E65E-42EE-900C-27D828E4C0F8}" filter="1" showAutoFilter="1">
      <autoFilter ref="$A$1:$Y$52">
        <filterColumn colId="3">
          <filters/>
        </filterColumn>
      </autoFilter>
    </customSheetView>
    <customSheetView guid="{CCFEE44A-40EF-49C2-B481-70B161001836}" filter="1" showAutoFilter="1">
      <autoFilter ref="$A$1:$Y$52">
        <filterColumn colId="3">
          <filters/>
        </filterColumn>
      </autoFilter>
    </customSheetView>
    <customSheetView guid="{7D68EA9F-9F65-4349-A9C3-F61BF9F35C6A}" filter="1" showAutoFilter="1">
      <autoFilter ref="$A$1:$Y$59">
        <filterColumn colId="2">
          <filters>
            <filter val="Identificar"/>
          </filters>
        </filterColumn>
      </autoFilter>
    </customSheetView>
    <customSheetView guid="{2FEB8536-792D-47EF-B898-54BB6B9CC966}" filter="1" showAutoFilter="1">
      <autoFilter ref="$A$1:$Y$52">
        <filterColumn colId="3">
          <filters/>
        </filterColumn>
        <filterColumn colId="13">
          <filters blank="1"/>
        </filterColumn>
      </autoFilter>
    </customSheetView>
    <customSheetView guid="{3C880807-6A85-49CD-BB65-20F452B723A8}" filter="1" showAutoFilter="1">
      <autoFilter ref="$A$1:$Y$52">
        <filterColumn colId="3">
          <filters/>
        </filterColumn>
      </autoFilter>
    </customSheetView>
    <customSheetView guid="{B6FD0DFC-DC11-4202-B974-7A94C9E2D503}" filter="1" showAutoFilter="1">
      <autoFilter ref="$A$1:$AA$52">
        <filterColumn colId="3">
          <filters/>
        </filterColumn>
      </autoFilter>
    </customSheetView>
    <customSheetView guid="{6E68BBB9-FABD-48E7-BDAB-941DEDF25E42}" filter="1" showAutoFilter="1">
      <autoFilter ref="$A$1:$Y$52">
        <filterColumn colId="16">
          <filters/>
        </filterColumn>
      </autoFilter>
    </customSheetView>
    <customSheetView guid="{3FA448D9-1716-4CEB-868F-878BFE1A7C70}" filter="1" showAutoFilter="1">
      <autoFilter ref="$A$1:$W$38"/>
    </customSheetView>
    <customSheetView guid="{D634B8BD-A0B4-4C6A-ACE4-19858556FFF2}" filter="1" showAutoFilter="1">
      <autoFilter ref="$A$1:$Y$52">
        <filterColumn colId="3">
          <filters/>
        </filterColumn>
      </autoFilter>
    </customSheetView>
    <customSheetView guid="{BB5A65B4-FBA5-4153-AC7A-6C2A8D0D381A}" filter="1" showAutoFilter="1">
      <autoFilter ref="$A$1:$Y$52">
        <filterColumn colId="3">
          <filters/>
        </filterColumn>
      </autoFilter>
    </customSheetView>
  </customSheetViews>
  <conditionalFormatting sqref="U55:U59">
    <cfRule type="expression" dxfId="0" priority="1">
      <formula>#REF!="TE + hint"</formula>
    </cfRule>
  </conditionalFormatting>
  <conditionalFormatting sqref="T55:T59">
    <cfRule type="expression" dxfId="0" priority="2">
      <formula>#REF!="TE + hint"</formula>
    </cfRule>
  </conditionalFormatting>
  <conditionalFormatting sqref="AB55:AB59">
    <cfRule type="cellIs" dxfId="11" priority="3" operator="equal">
      <formula>"Feedback"</formula>
    </cfRule>
  </conditionalFormatting>
  <conditionalFormatting sqref="AB55:AB59">
    <cfRule type="cellIs" dxfId="10" priority="4" operator="equal">
      <formula>"Total"</formula>
    </cfRule>
  </conditionalFormatting>
  <conditionalFormatting sqref="V55:V59">
    <cfRule type="expression" dxfId="0" priority="5">
      <formula>#REF!="TE + hint"</formula>
    </cfRule>
  </conditionalFormatting>
  <conditionalFormatting sqref="S55:S59">
    <cfRule type="expression" dxfId="0" priority="6">
      <formula>#REF!="TE + hint"</formula>
    </cfRule>
  </conditionalFormatting>
  <conditionalFormatting sqref="R55:R59">
    <cfRule type="expression" dxfId="0" priority="7">
      <formula>#REF!="TE + hint"</formula>
    </cfRule>
  </conditionalFormatting>
  <conditionalFormatting sqref="Q55:Q59">
    <cfRule type="expression" dxfId="0" priority="8">
      <formula>#REF!="TE + hint"</formula>
    </cfRule>
  </conditionalFormatting>
  <conditionalFormatting sqref="N55:N59">
    <cfRule type="expression" dxfId="0" priority="9">
      <formula>#REF!="Scaff"</formula>
    </cfRule>
  </conditionalFormatting>
  <conditionalFormatting sqref="M55:M59">
    <cfRule type="expression" dxfId="0" priority="10">
      <formula>#REF!="Scaff"</formula>
    </cfRule>
  </conditionalFormatting>
  <conditionalFormatting sqref="E55:E59">
    <cfRule type="cellIs" dxfId="12" priority="11" operator="equal">
      <formula>"Sí"</formula>
    </cfRule>
  </conditionalFormatting>
  <conditionalFormatting sqref="D55:D59">
    <cfRule type="cellIs" dxfId="9" priority="12" operator="equal">
      <formula>"No hacer"</formula>
    </cfRule>
  </conditionalFormatting>
  <conditionalFormatting sqref="D55:D59">
    <cfRule type="cellIs" dxfId="8" priority="13" operator="equal">
      <formula>"JSON con imagen"</formula>
    </cfRule>
  </conditionalFormatting>
  <conditionalFormatting sqref="D55:D59">
    <cfRule type="cellIs" dxfId="7" priority="14" operator="equal">
      <formula>"JSON sin imagen"</formula>
    </cfRule>
  </conditionalFormatting>
  <conditionalFormatting sqref="D55:D59">
    <cfRule type="cellIs" dxfId="6" priority="15" operator="equal">
      <formula>"Ortografía+cast"</formula>
    </cfRule>
  </conditionalFormatting>
  <conditionalFormatting sqref="D55:D59">
    <cfRule type="cellIs" dxfId="5" priority="16" operator="equal">
      <formula>"Pendiente de revisión"</formula>
    </cfRule>
  </conditionalFormatting>
  <conditionalFormatting sqref="D55:D59">
    <cfRule type="cellIs" dxfId="4" priority="17" operator="equal">
      <formula>"JSON revisado"</formula>
    </cfRule>
  </conditionalFormatting>
  <conditionalFormatting sqref="C55:C59">
    <cfRule type="cellIs" dxfId="3" priority="18" operator="equal">
      <formula>"Aplicar"</formula>
    </cfRule>
  </conditionalFormatting>
  <conditionalFormatting sqref="C55:C59">
    <cfRule type="cellIs" dxfId="2" priority="19" operator="equal">
      <formula>"Evocar"</formula>
    </cfRule>
  </conditionalFormatting>
  <conditionalFormatting sqref="C55:C59">
    <cfRule type="cellIs" dxfId="1" priority="20" operator="equal">
      <formula>"Identificar"</formula>
    </cfRule>
  </conditionalFormatting>
  <conditionalFormatting sqref="M53:M54">
    <cfRule type="expression" dxfId="0" priority="21">
      <formula>#REF!="Scaff"</formula>
    </cfRule>
  </conditionalFormatting>
  <conditionalFormatting sqref="Q53:Q54">
    <cfRule type="expression" dxfId="0" priority="22">
      <formula>#REF!="TE + hint"</formula>
    </cfRule>
  </conditionalFormatting>
  <conditionalFormatting sqref="R53:R54">
    <cfRule type="expression" dxfId="0" priority="23">
      <formula>#REF!="TE + hint"</formula>
    </cfRule>
  </conditionalFormatting>
  <conditionalFormatting sqref="S53:S54">
    <cfRule type="expression" dxfId="0" priority="24">
      <formula>#REF!="TE + hint"</formula>
    </cfRule>
  </conditionalFormatting>
  <conditionalFormatting sqref="C53:C54">
    <cfRule type="cellIs" dxfId="1" priority="25" operator="equal">
      <formula>"Identificar"</formula>
    </cfRule>
  </conditionalFormatting>
  <conditionalFormatting sqref="C53:C54">
    <cfRule type="cellIs" dxfId="2" priority="26" operator="equal">
      <formula>"Evocar"</formula>
    </cfRule>
  </conditionalFormatting>
  <conditionalFormatting sqref="C53:C54">
    <cfRule type="cellIs" dxfId="3" priority="27" operator="equal">
      <formula>"Aplicar"</formula>
    </cfRule>
  </conditionalFormatting>
  <conditionalFormatting sqref="A53:A54">
    <cfRule type="expression" dxfId="13" priority="28">
      <formula>AC53="BNCC"</formula>
    </cfRule>
  </conditionalFormatting>
  <conditionalFormatting sqref="D53:D54">
    <cfRule type="cellIs" dxfId="4" priority="29" operator="equal">
      <formula>"JSON revisado"</formula>
    </cfRule>
  </conditionalFormatting>
  <conditionalFormatting sqref="D53:D54">
    <cfRule type="cellIs" dxfId="5" priority="30" operator="equal">
      <formula>"Pendiente de revisión"</formula>
    </cfRule>
  </conditionalFormatting>
  <conditionalFormatting sqref="D53:D54">
    <cfRule type="cellIs" dxfId="6" priority="31" operator="equal">
      <formula>"Ortografía+cast"</formula>
    </cfRule>
  </conditionalFormatting>
  <conditionalFormatting sqref="D53:D54">
    <cfRule type="cellIs" dxfId="7" priority="32" operator="equal">
      <formula>"JSON sin imagen"</formula>
    </cfRule>
  </conditionalFormatting>
  <conditionalFormatting sqref="D53:D54">
    <cfRule type="cellIs" dxfId="8" priority="33" operator="equal">
      <formula>"JSON con imagen"</formula>
    </cfRule>
  </conditionalFormatting>
  <conditionalFormatting sqref="D53:D54">
    <cfRule type="cellIs" dxfId="9" priority="34" operator="equal">
      <formula>"No hacer"</formula>
    </cfRule>
  </conditionalFormatting>
  <conditionalFormatting sqref="N53:N54">
    <cfRule type="expression" dxfId="0" priority="35">
      <formula>#REF!="Scaff"</formula>
    </cfRule>
  </conditionalFormatting>
  <conditionalFormatting sqref="E53:E54">
    <cfRule type="cellIs" dxfId="12" priority="36" operator="equal">
      <formula>"Sí"</formula>
    </cfRule>
  </conditionalFormatting>
  <conditionalFormatting sqref="U53:U54">
    <cfRule type="expression" dxfId="0" priority="37">
      <formula>#REF!="TE + hint"</formula>
    </cfRule>
  </conditionalFormatting>
  <conditionalFormatting sqref="T53:T54">
    <cfRule type="expression" dxfId="0" priority="38">
      <formula>#REF!="TE + hint"</formula>
    </cfRule>
  </conditionalFormatting>
  <conditionalFormatting sqref="V53:V54">
    <cfRule type="expression" dxfId="0" priority="39">
      <formula>#REF!="TE + hint"</formula>
    </cfRule>
  </conditionalFormatting>
  <conditionalFormatting sqref="AB53:AB54">
    <cfRule type="cellIs" dxfId="10" priority="40" operator="equal">
      <formula>"Total"</formula>
    </cfRule>
  </conditionalFormatting>
  <conditionalFormatting sqref="AB53:AB54">
    <cfRule type="cellIs" dxfId="11" priority="41" operator="equal">
      <formula>"Feedback"</formula>
    </cfRule>
  </conditionalFormatting>
  <conditionalFormatting sqref="A38">
    <cfRule type="expression" dxfId="13" priority="42">
      <formula>AC38="BNCC"</formula>
    </cfRule>
  </conditionalFormatting>
  <conditionalFormatting sqref="D28:D29">
    <cfRule type="cellIs" dxfId="4" priority="43" operator="equal">
      <formula>"JSON revisado"</formula>
    </cfRule>
  </conditionalFormatting>
  <conditionalFormatting sqref="D28:D29">
    <cfRule type="cellIs" dxfId="7" priority="44" operator="equal">
      <formula>"JSON sin imagen"</formula>
    </cfRule>
  </conditionalFormatting>
  <conditionalFormatting sqref="D28:D29">
    <cfRule type="cellIs" dxfId="8" priority="45" operator="equal">
      <formula>"JSON con imagen"</formula>
    </cfRule>
  </conditionalFormatting>
  <conditionalFormatting sqref="E28:E29">
    <cfRule type="cellIs" dxfId="12" priority="46" operator="equal">
      <formula>"Sí"</formula>
    </cfRule>
  </conditionalFormatting>
  <conditionalFormatting sqref="C1:C52">
    <cfRule type="cellIs" dxfId="1" priority="47" operator="equal">
      <formula>"Identificar"</formula>
    </cfRule>
  </conditionalFormatting>
  <conditionalFormatting sqref="C1:C52">
    <cfRule type="cellIs" dxfId="2" priority="48" operator="equal">
      <formula>"Evocar"</formula>
    </cfRule>
  </conditionalFormatting>
  <conditionalFormatting sqref="C1:C52">
    <cfRule type="cellIs" dxfId="3" priority="49" operator="equal">
      <formula>"Aplicar"</formula>
    </cfRule>
  </conditionalFormatting>
  <conditionalFormatting sqref="D1:D52">
    <cfRule type="cellIs" dxfId="16" priority="50" operator="equal">
      <formula>"JSON revisado"</formula>
    </cfRule>
  </conditionalFormatting>
  <conditionalFormatting sqref="D1:D52">
    <cfRule type="cellIs" dxfId="5" priority="51" operator="equal">
      <formula>"Pendiente de revisión"</formula>
    </cfRule>
  </conditionalFormatting>
  <conditionalFormatting sqref="D1:D52">
    <cfRule type="cellIs" dxfId="6" priority="52" operator="equal">
      <formula>"Ortografía+cast"</formula>
    </cfRule>
  </conditionalFormatting>
  <conditionalFormatting sqref="D1:D52">
    <cfRule type="cellIs" dxfId="17" priority="53" operator="equal">
      <formula>"JSON sin imagen"</formula>
    </cfRule>
  </conditionalFormatting>
  <conditionalFormatting sqref="D1:D52">
    <cfRule type="cellIs" dxfId="18" priority="54" operator="equal">
      <formula>"JSON con imagen"</formula>
    </cfRule>
  </conditionalFormatting>
  <conditionalFormatting sqref="D1:D52">
    <cfRule type="cellIs" dxfId="9" priority="55" operator="equal">
      <formula>"No hacer"</formula>
    </cfRule>
  </conditionalFormatting>
  <conditionalFormatting sqref="M2:M3 M6:M52 N9">
    <cfRule type="expression" dxfId="0" priority="56">
      <formula>L:L="Scaff"</formula>
    </cfRule>
  </conditionalFormatting>
  <conditionalFormatting sqref="N2:N3 N6:N52">
    <cfRule type="expression" dxfId="0" priority="57">
      <formula>L:L="Scaff"</formula>
    </cfRule>
  </conditionalFormatting>
  <conditionalFormatting sqref="Q2:Q52">
    <cfRule type="expression" dxfId="0" priority="58">
      <formula>L:L="TE + hint"</formula>
    </cfRule>
  </conditionalFormatting>
  <conditionalFormatting sqref="R2:R52">
    <cfRule type="expression" dxfId="0" priority="59">
      <formula>L:L="TE + hint"</formula>
    </cfRule>
  </conditionalFormatting>
  <conditionalFormatting sqref="S2:S52">
    <cfRule type="expression" dxfId="0" priority="60">
      <formula>L:L="TE + hint"</formula>
    </cfRule>
  </conditionalFormatting>
  <conditionalFormatting sqref="T2:T52">
    <cfRule type="expression" dxfId="0" priority="61">
      <formula>L:L="TE + hint"</formula>
    </cfRule>
  </conditionalFormatting>
  <conditionalFormatting sqref="U2:U52">
    <cfRule type="expression" dxfId="0" priority="62">
      <formula>L:L="TE + hint"</formula>
    </cfRule>
  </conditionalFormatting>
  <conditionalFormatting sqref="V2:V52">
    <cfRule type="expression" dxfId="0" priority="63">
      <formula>L:L="TE + hint"</formula>
    </cfRule>
  </conditionalFormatting>
  <conditionalFormatting sqref="AA2:AB52">
    <cfRule type="cellIs" dxfId="10" priority="64" operator="equal">
      <formula>"Total"</formula>
    </cfRule>
  </conditionalFormatting>
  <conditionalFormatting sqref="AA2:AB52">
    <cfRule type="cellIs" dxfId="11" priority="65" operator="equal">
      <formula>"Feedback"</formula>
    </cfRule>
  </conditionalFormatting>
  <dataValidations>
    <dataValidation type="list" allowBlank="1" sqref="E2:E59">
      <formula1>"Sí,No"</formula1>
    </dataValidation>
    <dataValidation type="list" allowBlank="1" sqref="AA2:AB27 AB28:AB29 AA30:AB52 AB53:AB59">
      <formula1>"Total,Feedback"</formula1>
    </dataValidation>
    <dataValidation type="list" allowBlank="1" sqref="L2:L59">
      <formula1>"TE + hint,Scaff"</formula1>
    </dataValidation>
    <dataValidation type="list" allowBlank="1" sqref="D2:D59">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6.63"/>
    <col customWidth="1" min="6" max="6" width="37.63"/>
    <col customWidth="1" min="7" max="7" width="12.63"/>
    <col customWidth="1" min="8" max="8" width="17.13"/>
    <col customWidth="1" min="9" max="9" width="32.75"/>
    <col customWidth="1" min="10" max="10" width="18.88"/>
  </cols>
  <sheetData>
    <row r="1">
      <c r="A1" s="1" t="s">
        <v>3198</v>
      </c>
      <c r="B1" s="2" t="s">
        <v>1</v>
      </c>
      <c r="C1" s="1" t="s">
        <v>3199</v>
      </c>
      <c r="D1" s="91" t="s">
        <v>3200</v>
      </c>
      <c r="E1" s="91" t="s">
        <v>3201</v>
      </c>
      <c r="F1" s="92" t="s">
        <v>3202</v>
      </c>
      <c r="G1" s="93" t="s">
        <v>3</v>
      </c>
      <c r="H1" s="94" t="s">
        <v>3203</v>
      </c>
      <c r="I1" s="94" t="s">
        <v>3204</v>
      </c>
      <c r="J1" s="95" t="s">
        <v>3205</v>
      </c>
      <c r="K1" s="96" t="str">
        <f>CONCATENATE("Pendiente de dibujar: ",COUNTIF(G:G,"=Pendiente de dibujar"))</f>
        <v>Pendiente de dibujar: 0</v>
      </c>
      <c r="L1" s="97" t="str">
        <f>CONCATENATE("Pendiente de revisar: ",COUNTIF(G:G,"=Pendiente de revisar"))</f>
        <v>Pendiente de revisar: 0</v>
      </c>
      <c r="M1" s="98" t="str">
        <f>CONCATENATE("Pendiente de corrección: ",COUNTIF(G:G,"=Pendiente de corrección"))</f>
        <v>Pendiente de corrección: 0</v>
      </c>
      <c r="N1" s="99" t="str">
        <f>CONCATENATE("OK: ",COUNTIF(G:G,"=OK"))</f>
        <v>OK: 443</v>
      </c>
      <c r="O1" s="66"/>
      <c r="P1" s="66"/>
      <c r="Q1" s="66"/>
      <c r="R1" s="66"/>
      <c r="S1" s="66"/>
      <c r="T1" s="66"/>
      <c r="U1" s="66"/>
      <c r="V1" s="66"/>
      <c r="W1" s="66"/>
      <c r="X1" s="66"/>
      <c r="Y1" s="66"/>
      <c r="Z1" s="66"/>
    </row>
    <row r="2">
      <c r="A2" s="9" t="s">
        <v>3206</v>
      </c>
      <c r="B2" s="24" t="s">
        <v>3207</v>
      </c>
      <c r="C2" s="23"/>
      <c r="D2" s="23"/>
      <c r="E2" s="43" t="s">
        <v>3208</v>
      </c>
      <c r="F2" s="100" t="s">
        <v>3209</v>
      </c>
      <c r="G2" s="101" t="s">
        <v>3210</v>
      </c>
      <c r="H2" s="9" t="s">
        <v>3211</v>
      </c>
      <c r="I2" s="102" t="s">
        <v>3212</v>
      </c>
      <c r="J2" s="103" t="s">
        <v>3213</v>
      </c>
      <c r="K2" s="66"/>
      <c r="L2" s="66"/>
      <c r="M2" s="66"/>
      <c r="N2" s="66"/>
      <c r="O2" s="66"/>
      <c r="P2" s="66"/>
      <c r="Q2" s="66"/>
      <c r="R2" s="66"/>
      <c r="S2" s="66"/>
      <c r="T2" s="66"/>
      <c r="U2" s="66"/>
      <c r="V2" s="66"/>
      <c r="W2" s="66"/>
      <c r="X2" s="66"/>
      <c r="Y2" s="66"/>
      <c r="Z2" s="66"/>
    </row>
    <row r="3">
      <c r="A3" s="9" t="s">
        <v>3206</v>
      </c>
      <c r="B3" s="24" t="s">
        <v>3207</v>
      </c>
      <c r="C3" s="23"/>
      <c r="D3" s="23"/>
      <c r="E3" s="9" t="s">
        <v>3214</v>
      </c>
      <c r="F3" s="100" t="s">
        <v>3215</v>
      </c>
      <c r="G3" s="101" t="s">
        <v>3210</v>
      </c>
      <c r="H3" s="9" t="s">
        <v>3216</v>
      </c>
      <c r="I3" s="102"/>
      <c r="J3" s="103" t="s">
        <v>3217</v>
      </c>
      <c r="K3" s="66"/>
      <c r="L3" s="66"/>
      <c r="M3" s="66"/>
      <c r="N3" s="66"/>
      <c r="O3" s="66"/>
      <c r="P3" s="66"/>
      <c r="Q3" s="66"/>
      <c r="R3" s="66"/>
      <c r="S3" s="66"/>
      <c r="T3" s="66"/>
      <c r="U3" s="66"/>
      <c r="V3" s="66"/>
      <c r="W3" s="66"/>
      <c r="X3" s="66"/>
      <c r="Y3" s="66"/>
      <c r="Z3" s="66"/>
    </row>
    <row r="4">
      <c r="A4" s="9" t="s">
        <v>3206</v>
      </c>
      <c r="B4" s="24" t="s">
        <v>3218</v>
      </c>
      <c r="C4" s="23"/>
      <c r="D4" s="23"/>
      <c r="E4" s="43" t="s">
        <v>3208</v>
      </c>
      <c r="F4" s="100" t="s">
        <v>3219</v>
      </c>
      <c r="G4" s="101" t="s">
        <v>3210</v>
      </c>
      <c r="H4" s="9" t="s">
        <v>3220</v>
      </c>
      <c r="I4" s="66"/>
      <c r="J4" s="104" t="s">
        <v>3221</v>
      </c>
      <c r="K4" s="66"/>
      <c r="L4" s="66"/>
      <c r="M4" s="66"/>
      <c r="N4" s="66"/>
      <c r="O4" s="66"/>
      <c r="P4" s="66"/>
      <c r="Q4" s="66"/>
      <c r="R4" s="66"/>
      <c r="S4" s="66"/>
      <c r="T4" s="66"/>
      <c r="U4" s="66"/>
      <c r="V4" s="66"/>
      <c r="W4" s="66"/>
      <c r="X4" s="66"/>
      <c r="Y4" s="66"/>
      <c r="Z4" s="66"/>
    </row>
    <row r="5">
      <c r="A5" s="9" t="s">
        <v>3206</v>
      </c>
      <c r="B5" s="24" t="s">
        <v>3218</v>
      </c>
      <c r="C5" s="23"/>
      <c r="D5" s="23"/>
      <c r="E5" s="43" t="s">
        <v>3208</v>
      </c>
      <c r="F5" s="100" t="s">
        <v>3219</v>
      </c>
      <c r="G5" s="101" t="s">
        <v>3210</v>
      </c>
      <c r="H5" s="9" t="s">
        <v>3222</v>
      </c>
      <c r="I5" s="66"/>
      <c r="J5" s="104" t="s">
        <v>3223</v>
      </c>
      <c r="K5" s="66"/>
      <c r="L5" s="66"/>
      <c r="M5" s="66"/>
      <c r="N5" s="66"/>
      <c r="O5" s="66"/>
      <c r="P5" s="66"/>
      <c r="Q5" s="66"/>
      <c r="R5" s="66"/>
      <c r="S5" s="66"/>
      <c r="T5" s="66"/>
      <c r="U5" s="66"/>
      <c r="V5" s="66"/>
      <c r="W5" s="66"/>
      <c r="X5" s="66"/>
      <c r="Y5" s="66"/>
      <c r="Z5" s="66"/>
    </row>
    <row r="6">
      <c r="A6" s="9" t="s">
        <v>3206</v>
      </c>
      <c r="B6" s="24" t="s">
        <v>3218</v>
      </c>
      <c r="C6" s="23"/>
      <c r="D6" s="23"/>
      <c r="E6" s="43" t="s">
        <v>3208</v>
      </c>
      <c r="F6" s="100" t="s">
        <v>3224</v>
      </c>
      <c r="G6" s="101" t="s">
        <v>3210</v>
      </c>
      <c r="H6" s="9" t="s">
        <v>3225</v>
      </c>
      <c r="I6" s="66"/>
      <c r="J6" s="104" t="s">
        <v>3226</v>
      </c>
      <c r="K6" s="66"/>
      <c r="L6" s="66"/>
      <c r="M6" s="66"/>
      <c r="N6" s="66"/>
      <c r="O6" s="66"/>
      <c r="P6" s="66"/>
      <c r="Q6" s="66"/>
      <c r="R6" s="66"/>
      <c r="S6" s="66"/>
      <c r="T6" s="66"/>
      <c r="U6" s="66"/>
      <c r="V6" s="66"/>
      <c r="W6" s="66"/>
      <c r="X6" s="66"/>
      <c r="Y6" s="66"/>
      <c r="Z6" s="66"/>
    </row>
    <row r="7">
      <c r="A7" s="9" t="s">
        <v>3206</v>
      </c>
      <c r="B7" s="24" t="s">
        <v>3218</v>
      </c>
      <c r="C7" s="23"/>
      <c r="D7" s="23"/>
      <c r="E7" s="43" t="s">
        <v>3208</v>
      </c>
      <c r="F7" s="100" t="s">
        <v>3224</v>
      </c>
      <c r="G7" s="101" t="s">
        <v>3210</v>
      </c>
      <c r="H7" s="9" t="s">
        <v>3227</v>
      </c>
      <c r="I7" s="66"/>
      <c r="J7" s="104" t="s">
        <v>3228</v>
      </c>
      <c r="K7" s="66"/>
      <c r="L7" s="66"/>
      <c r="M7" s="66"/>
      <c r="N7" s="66"/>
      <c r="O7" s="66"/>
      <c r="P7" s="66"/>
      <c r="Q7" s="66"/>
      <c r="R7" s="66"/>
      <c r="S7" s="66"/>
      <c r="T7" s="66"/>
      <c r="U7" s="66"/>
      <c r="V7" s="66"/>
      <c r="W7" s="66"/>
      <c r="X7" s="66"/>
      <c r="Y7" s="66"/>
      <c r="Z7" s="66"/>
    </row>
    <row r="8">
      <c r="A8" s="9" t="s">
        <v>3206</v>
      </c>
      <c r="B8" s="24" t="s">
        <v>3218</v>
      </c>
      <c r="C8" s="23"/>
      <c r="D8" s="23"/>
      <c r="E8" s="43" t="s">
        <v>3208</v>
      </c>
      <c r="F8" s="100" t="s">
        <v>3229</v>
      </c>
      <c r="G8" s="101" t="s">
        <v>3210</v>
      </c>
      <c r="H8" s="9" t="s">
        <v>3230</v>
      </c>
      <c r="I8" s="66"/>
      <c r="J8" s="104" t="s">
        <v>3231</v>
      </c>
      <c r="K8" s="66"/>
      <c r="L8" s="66"/>
      <c r="M8" s="66"/>
      <c r="N8" s="66"/>
      <c r="O8" s="66"/>
      <c r="P8" s="66"/>
      <c r="Q8" s="66"/>
      <c r="R8" s="66"/>
      <c r="S8" s="66"/>
      <c r="T8" s="66"/>
      <c r="U8" s="66"/>
      <c r="V8" s="66"/>
      <c r="W8" s="66"/>
      <c r="X8" s="66"/>
      <c r="Y8" s="66"/>
      <c r="Z8" s="66"/>
    </row>
    <row r="9">
      <c r="A9" s="9" t="s">
        <v>3206</v>
      </c>
      <c r="B9" s="24" t="s">
        <v>3218</v>
      </c>
      <c r="C9" s="23"/>
      <c r="D9" s="23"/>
      <c r="E9" s="43" t="s">
        <v>3208</v>
      </c>
      <c r="F9" s="100" t="s">
        <v>3229</v>
      </c>
      <c r="G9" s="101" t="s">
        <v>3210</v>
      </c>
      <c r="H9" s="9" t="s">
        <v>3232</v>
      </c>
      <c r="I9" s="66"/>
      <c r="J9" s="103" t="s">
        <v>3233</v>
      </c>
      <c r="K9" s="66"/>
      <c r="L9" s="66"/>
      <c r="M9" s="66"/>
      <c r="N9" s="66"/>
      <c r="O9" s="66"/>
      <c r="P9" s="66"/>
      <c r="Q9" s="66"/>
      <c r="R9" s="66"/>
      <c r="S9" s="66"/>
      <c r="T9" s="66"/>
      <c r="U9" s="66"/>
      <c r="V9" s="66"/>
      <c r="W9" s="66"/>
      <c r="X9" s="66"/>
      <c r="Y9" s="66"/>
      <c r="Z9" s="66"/>
    </row>
    <row r="10">
      <c r="A10" s="9" t="s">
        <v>3234</v>
      </c>
      <c r="B10" s="24" t="s">
        <v>3235</v>
      </c>
      <c r="C10" s="23"/>
      <c r="D10" s="23"/>
      <c r="E10" s="43" t="s">
        <v>3236</v>
      </c>
      <c r="F10" s="100" t="s">
        <v>3237</v>
      </c>
      <c r="G10" s="101" t="s">
        <v>3210</v>
      </c>
      <c r="H10" s="9" t="s">
        <v>3238</v>
      </c>
      <c r="I10" s="23" t="s">
        <v>3239</v>
      </c>
      <c r="J10" s="103" t="s">
        <v>3240</v>
      </c>
      <c r="K10" s="66"/>
      <c r="L10" s="66"/>
      <c r="M10" s="66"/>
      <c r="N10" s="66"/>
      <c r="O10" s="66"/>
      <c r="P10" s="66"/>
      <c r="Q10" s="66"/>
      <c r="R10" s="66"/>
      <c r="S10" s="66"/>
      <c r="T10" s="66"/>
      <c r="U10" s="66"/>
      <c r="V10" s="66"/>
      <c r="W10" s="66"/>
      <c r="X10" s="66"/>
      <c r="Y10" s="66"/>
      <c r="Z10" s="66"/>
    </row>
    <row r="11">
      <c r="A11" s="9" t="s">
        <v>3234</v>
      </c>
      <c r="B11" s="24" t="s">
        <v>3235</v>
      </c>
      <c r="C11" s="23"/>
      <c r="D11" s="23"/>
      <c r="E11" s="9" t="s">
        <v>3241</v>
      </c>
      <c r="F11" s="100" t="s">
        <v>3242</v>
      </c>
      <c r="G11" s="101" t="s">
        <v>3210</v>
      </c>
      <c r="H11" s="9" t="s">
        <v>3243</v>
      </c>
      <c r="I11" s="23"/>
      <c r="J11" s="103" t="s">
        <v>3244</v>
      </c>
      <c r="K11" s="66"/>
      <c r="L11" s="66"/>
      <c r="M11" s="66"/>
      <c r="N11" s="66"/>
      <c r="O11" s="66"/>
      <c r="P11" s="66"/>
      <c r="Q11" s="66"/>
      <c r="R11" s="66"/>
      <c r="S11" s="66"/>
      <c r="T11" s="66"/>
      <c r="U11" s="66"/>
      <c r="V11" s="66"/>
      <c r="W11" s="66"/>
      <c r="X11" s="66"/>
      <c r="Y11" s="66"/>
      <c r="Z11" s="66"/>
    </row>
    <row r="12">
      <c r="A12" s="9" t="s">
        <v>3234</v>
      </c>
      <c r="B12" s="24" t="s">
        <v>3235</v>
      </c>
      <c r="C12" s="23"/>
      <c r="D12" s="23"/>
      <c r="E12" s="43" t="s">
        <v>3236</v>
      </c>
      <c r="F12" s="100" t="s">
        <v>3245</v>
      </c>
      <c r="G12" s="101" t="s">
        <v>3210</v>
      </c>
      <c r="H12" s="9" t="s">
        <v>3246</v>
      </c>
      <c r="I12" s="23"/>
      <c r="J12" s="103" t="s">
        <v>3247</v>
      </c>
      <c r="K12" s="66"/>
      <c r="L12" s="66"/>
      <c r="M12" s="66"/>
      <c r="N12" s="66"/>
      <c r="O12" s="66"/>
      <c r="P12" s="66"/>
      <c r="Q12" s="66"/>
      <c r="R12" s="66"/>
      <c r="S12" s="66"/>
      <c r="T12" s="66"/>
      <c r="U12" s="66"/>
      <c r="V12" s="66"/>
      <c r="W12" s="66"/>
      <c r="X12" s="66"/>
      <c r="Y12" s="66"/>
      <c r="Z12" s="66"/>
    </row>
    <row r="13" ht="87.75" customHeight="1">
      <c r="A13" s="9" t="s">
        <v>3234</v>
      </c>
      <c r="B13" s="24" t="s">
        <v>3248</v>
      </c>
      <c r="C13" s="23"/>
      <c r="D13" s="23"/>
      <c r="E13" s="43" t="s">
        <v>3236</v>
      </c>
      <c r="F13" s="100" t="s">
        <v>3249</v>
      </c>
      <c r="G13" s="101" t="s">
        <v>3210</v>
      </c>
      <c r="H13" s="9" t="s">
        <v>3250</v>
      </c>
      <c r="I13" s="66"/>
      <c r="J13" s="104" t="s">
        <v>3251</v>
      </c>
      <c r="K13" s="66"/>
      <c r="L13" s="66"/>
      <c r="M13" s="66"/>
      <c r="N13" s="66"/>
      <c r="O13" s="66"/>
      <c r="P13" s="66"/>
      <c r="Q13" s="66"/>
      <c r="R13" s="66"/>
      <c r="S13" s="66"/>
      <c r="T13" s="66"/>
      <c r="U13" s="66"/>
      <c r="V13" s="66"/>
      <c r="W13" s="66"/>
      <c r="X13" s="66"/>
      <c r="Y13" s="66"/>
      <c r="Z13" s="66"/>
    </row>
    <row r="14" ht="87.75" customHeight="1">
      <c r="A14" s="9" t="s">
        <v>3234</v>
      </c>
      <c r="B14" s="24" t="s">
        <v>3248</v>
      </c>
      <c r="C14" s="23"/>
      <c r="D14" s="23"/>
      <c r="E14" s="43" t="s">
        <v>3236</v>
      </c>
      <c r="F14" s="100" t="s">
        <v>3249</v>
      </c>
      <c r="G14" s="101" t="s">
        <v>3210</v>
      </c>
      <c r="H14" s="9" t="s">
        <v>3252</v>
      </c>
      <c r="I14" s="66"/>
      <c r="J14" s="104" t="s">
        <v>3253</v>
      </c>
      <c r="K14" s="66"/>
      <c r="L14" s="66"/>
      <c r="M14" s="66"/>
      <c r="N14" s="66"/>
      <c r="O14" s="66"/>
      <c r="P14" s="66"/>
      <c r="Q14" s="66"/>
      <c r="R14" s="66"/>
      <c r="S14" s="66"/>
      <c r="T14" s="66"/>
      <c r="U14" s="66"/>
      <c r="V14" s="66"/>
      <c r="W14" s="66"/>
      <c r="X14" s="66"/>
      <c r="Y14" s="66"/>
      <c r="Z14" s="66"/>
    </row>
    <row r="15" ht="87.75" customHeight="1">
      <c r="A15" s="9" t="s">
        <v>3234</v>
      </c>
      <c r="B15" s="24" t="s">
        <v>3248</v>
      </c>
      <c r="C15" s="23"/>
      <c r="D15" s="23"/>
      <c r="E15" s="43" t="s">
        <v>3236</v>
      </c>
      <c r="F15" s="100" t="s">
        <v>3254</v>
      </c>
      <c r="G15" s="101" t="s">
        <v>3210</v>
      </c>
      <c r="H15" s="9" t="s">
        <v>3255</v>
      </c>
      <c r="I15" s="66"/>
      <c r="J15" s="104" t="s">
        <v>3256</v>
      </c>
      <c r="K15" s="66"/>
      <c r="L15" s="66"/>
      <c r="M15" s="66"/>
      <c r="N15" s="66"/>
      <c r="O15" s="66"/>
      <c r="P15" s="66"/>
      <c r="Q15" s="66"/>
      <c r="R15" s="66"/>
      <c r="S15" s="66"/>
      <c r="T15" s="66"/>
      <c r="U15" s="66"/>
      <c r="V15" s="66"/>
      <c r="W15" s="66"/>
      <c r="X15" s="66"/>
      <c r="Y15" s="66"/>
      <c r="Z15" s="66"/>
    </row>
    <row r="16" ht="87.75" customHeight="1">
      <c r="A16" s="9" t="s">
        <v>3234</v>
      </c>
      <c r="B16" s="24" t="s">
        <v>3248</v>
      </c>
      <c r="C16" s="23"/>
      <c r="D16" s="23"/>
      <c r="E16" s="43" t="s">
        <v>3236</v>
      </c>
      <c r="F16" s="100" t="s">
        <v>3254</v>
      </c>
      <c r="G16" s="101" t="s">
        <v>3210</v>
      </c>
      <c r="H16" s="9" t="s">
        <v>3257</v>
      </c>
      <c r="I16" s="66"/>
      <c r="J16" s="104" t="s">
        <v>3258</v>
      </c>
      <c r="K16" s="66"/>
      <c r="L16" s="66"/>
      <c r="M16" s="66"/>
      <c r="N16" s="66"/>
      <c r="O16" s="66"/>
      <c r="P16" s="66"/>
      <c r="Q16" s="66"/>
      <c r="R16" s="66"/>
      <c r="S16" s="66"/>
      <c r="T16" s="66"/>
      <c r="U16" s="66"/>
      <c r="V16" s="66"/>
      <c r="W16" s="66"/>
      <c r="X16" s="66"/>
      <c r="Y16" s="66"/>
      <c r="Z16" s="66"/>
    </row>
    <row r="17" ht="87.75" customHeight="1">
      <c r="A17" s="9" t="s">
        <v>3234</v>
      </c>
      <c r="B17" s="24" t="s">
        <v>3248</v>
      </c>
      <c r="C17" s="23"/>
      <c r="D17" s="23"/>
      <c r="E17" s="43" t="s">
        <v>3236</v>
      </c>
      <c r="F17" s="100" t="s">
        <v>3259</v>
      </c>
      <c r="G17" s="101" t="s">
        <v>3210</v>
      </c>
      <c r="H17" s="9" t="s">
        <v>3260</v>
      </c>
      <c r="I17" s="66"/>
      <c r="J17" s="104" t="s">
        <v>3261</v>
      </c>
      <c r="K17" s="66"/>
      <c r="L17" s="66"/>
      <c r="M17" s="66"/>
      <c r="N17" s="66"/>
      <c r="O17" s="66"/>
      <c r="P17" s="66"/>
      <c r="Q17" s="66"/>
      <c r="R17" s="66"/>
      <c r="S17" s="66"/>
      <c r="T17" s="66"/>
      <c r="U17" s="66"/>
      <c r="V17" s="66"/>
      <c r="W17" s="66"/>
      <c r="X17" s="66"/>
      <c r="Y17" s="66"/>
      <c r="Z17" s="66"/>
    </row>
    <row r="18" ht="87.75" customHeight="1">
      <c r="A18" s="9" t="s">
        <v>3234</v>
      </c>
      <c r="B18" s="24" t="s">
        <v>3248</v>
      </c>
      <c r="C18" s="23"/>
      <c r="D18" s="23"/>
      <c r="E18" s="43" t="s">
        <v>3236</v>
      </c>
      <c r="F18" s="100" t="s">
        <v>3259</v>
      </c>
      <c r="G18" s="101" t="s">
        <v>3210</v>
      </c>
      <c r="H18" s="9" t="s">
        <v>3262</v>
      </c>
      <c r="I18" s="66"/>
      <c r="J18" s="103" t="s">
        <v>3263</v>
      </c>
      <c r="K18" s="66"/>
      <c r="L18" s="66"/>
      <c r="M18" s="66"/>
      <c r="N18" s="66"/>
      <c r="O18" s="66"/>
      <c r="P18" s="66"/>
      <c r="Q18" s="66"/>
      <c r="R18" s="66"/>
      <c r="S18" s="66"/>
      <c r="T18" s="66"/>
      <c r="U18" s="66"/>
      <c r="V18" s="66"/>
      <c r="W18" s="66"/>
      <c r="X18" s="66"/>
      <c r="Y18" s="66"/>
      <c r="Z18" s="66"/>
    </row>
    <row r="19" ht="87.75" customHeight="1">
      <c r="A19" s="9" t="s">
        <v>3264</v>
      </c>
      <c r="B19" s="24" t="s">
        <v>3265</v>
      </c>
      <c r="C19" s="23"/>
      <c r="D19" s="23"/>
      <c r="E19" s="43" t="s">
        <v>3266</v>
      </c>
      <c r="F19" s="100" t="s">
        <v>3267</v>
      </c>
      <c r="G19" s="101" t="s">
        <v>3210</v>
      </c>
      <c r="H19" s="9" t="s">
        <v>3268</v>
      </c>
      <c r="I19" s="66"/>
      <c r="J19" s="104" t="s">
        <v>3269</v>
      </c>
      <c r="K19" s="66"/>
      <c r="L19" s="66"/>
      <c r="M19" s="66"/>
      <c r="N19" s="66"/>
      <c r="O19" s="66"/>
      <c r="P19" s="66"/>
      <c r="Q19" s="66"/>
      <c r="R19" s="66"/>
      <c r="S19" s="66"/>
      <c r="T19" s="66"/>
      <c r="U19" s="66"/>
      <c r="V19" s="66"/>
      <c r="W19" s="66"/>
      <c r="X19" s="66"/>
      <c r="Y19" s="66"/>
      <c r="Z19" s="66"/>
    </row>
    <row r="20" ht="87.75" customHeight="1">
      <c r="A20" s="9" t="s">
        <v>3264</v>
      </c>
      <c r="B20" s="24" t="s">
        <v>3265</v>
      </c>
      <c r="C20" s="23"/>
      <c r="D20" s="23"/>
      <c r="E20" s="43" t="s">
        <v>3266</v>
      </c>
      <c r="F20" s="100" t="s">
        <v>3270</v>
      </c>
      <c r="G20" s="101" t="s">
        <v>3210</v>
      </c>
      <c r="H20" s="9" t="s">
        <v>3271</v>
      </c>
      <c r="I20" s="66"/>
      <c r="J20" s="104" t="s">
        <v>3272</v>
      </c>
      <c r="K20" s="66"/>
      <c r="L20" s="66"/>
      <c r="M20" s="66"/>
      <c r="N20" s="66"/>
      <c r="O20" s="66"/>
      <c r="P20" s="66"/>
      <c r="Q20" s="66"/>
      <c r="R20" s="66"/>
      <c r="S20" s="66"/>
      <c r="T20" s="66"/>
      <c r="U20" s="66"/>
      <c r="V20" s="66"/>
      <c r="W20" s="66"/>
      <c r="X20" s="66"/>
      <c r="Y20" s="66"/>
      <c r="Z20" s="66"/>
    </row>
    <row r="21" ht="87.75" customHeight="1">
      <c r="A21" s="9" t="s">
        <v>3264</v>
      </c>
      <c r="B21" s="24" t="s">
        <v>3265</v>
      </c>
      <c r="C21" s="23"/>
      <c r="D21" s="23"/>
      <c r="E21" s="43" t="s">
        <v>3266</v>
      </c>
      <c r="F21" s="100" t="s">
        <v>3254</v>
      </c>
      <c r="G21" s="101" t="s">
        <v>3210</v>
      </c>
      <c r="H21" s="9" t="s">
        <v>3273</v>
      </c>
      <c r="I21" s="66"/>
      <c r="J21" s="103" t="s">
        <v>3274</v>
      </c>
      <c r="K21" s="66"/>
      <c r="L21" s="66"/>
      <c r="M21" s="66"/>
      <c r="N21" s="66"/>
      <c r="O21" s="66"/>
      <c r="P21" s="66"/>
      <c r="Q21" s="66"/>
      <c r="R21" s="66"/>
      <c r="S21" s="66"/>
      <c r="T21" s="66"/>
      <c r="U21" s="66"/>
      <c r="V21" s="66"/>
      <c r="W21" s="66"/>
      <c r="X21" s="66"/>
      <c r="Y21" s="66"/>
      <c r="Z21" s="66"/>
    </row>
    <row r="22" ht="87.75" customHeight="1">
      <c r="A22" s="9" t="s">
        <v>3264</v>
      </c>
      <c r="B22" s="24" t="s">
        <v>3265</v>
      </c>
      <c r="C22" s="23"/>
      <c r="D22" s="23"/>
      <c r="E22" s="43" t="s">
        <v>3266</v>
      </c>
      <c r="F22" s="100" t="s">
        <v>3275</v>
      </c>
      <c r="G22" s="101" t="s">
        <v>3210</v>
      </c>
      <c r="H22" s="9" t="s">
        <v>3276</v>
      </c>
      <c r="I22" s="66"/>
      <c r="J22" s="104" t="s">
        <v>3277</v>
      </c>
      <c r="K22" s="66"/>
      <c r="L22" s="66"/>
      <c r="M22" s="66"/>
      <c r="N22" s="66"/>
      <c r="O22" s="66"/>
      <c r="P22" s="66"/>
      <c r="Q22" s="66"/>
      <c r="R22" s="66"/>
      <c r="S22" s="66"/>
      <c r="T22" s="66"/>
      <c r="U22" s="66"/>
      <c r="V22" s="66"/>
      <c r="W22" s="66"/>
      <c r="X22" s="66"/>
      <c r="Y22" s="66"/>
      <c r="Z22" s="66"/>
    </row>
    <row r="23">
      <c r="A23" s="9" t="s">
        <v>3264</v>
      </c>
      <c r="B23" s="24" t="s">
        <v>3278</v>
      </c>
      <c r="C23" s="23"/>
      <c r="D23" s="23"/>
      <c r="E23" s="43" t="s">
        <v>3279</v>
      </c>
      <c r="F23" s="100" t="s">
        <v>3280</v>
      </c>
      <c r="G23" s="101" t="s">
        <v>3210</v>
      </c>
      <c r="H23" s="9" t="s">
        <v>3281</v>
      </c>
      <c r="I23" s="66"/>
      <c r="J23" s="103" t="s">
        <v>3282</v>
      </c>
      <c r="K23" s="66"/>
      <c r="L23" s="66"/>
      <c r="M23" s="66"/>
      <c r="N23" s="66"/>
      <c r="O23" s="66"/>
      <c r="P23" s="66"/>
      <c r="Q23" s="66"/>
      <c r="R23" s="66"/>
      <c r="S23" s="66"/>
      <c r="T23" s="66"/>
      <c r="U23" s="66"/>
      <c r="V23" s="66"/>
      <c r="W23" s="66"/>
      <c r="X23" s="66"/>
      <c r="Y23" s="66"/>
      <c r="Z23" s="66"/>
    </row>
    <row r="24">
      <c r="A24" s="9" t="s">
        <v>3264</v>
      </c>
      <c r="B24" s="24" t="s">
        <v>3278</v>
      </c>
      <c r="C24" s="23"/>
      <c r="D24" s="23"/>
      <c r="E24" s="43" t="s">
        <v>3279</v>
      </c>
      <c r="F24" s="100" t="s">
        <v>3245</v>
      </c>
      <c r="G24" s="101" t="s">
        <v>3210</v>
      </c>
      <c r="H24" s="9" t="s">
        <v>3283</v>
      </c>
      <c r="I24" s="66"/>
      <c r="J24" s="103" t="s">
        <v>3284</v>
      </c>
      <c r="K24" s="66"/>
      <c r="L24" s="66"/>
      <c r="M24" s="66"/>
      <c r="N24" s="66"/>
      <c r="O24" s="66"/>
      <c r="P24" s="66"/>
      <c r="Q24" s="66"/>
      <c r="R24" s="66"/>
      <c r="S24" s="66"/>
      <c r="T24" s="66"/>
      <c r="U24" s="66"/>
      <c r="V24" s="66"/>
      <c r="W24" s="66"/>
      <c r="X24" s="66"/>
      <c r="Y24" s="66"/>
      <c r="Z24" s="66"/>
    </row>
    <row r="25">
      <c r="A25" s="9" t="s">
        <v>3264</v>
      </c>
      <c r="B25" s="24" t="s">
        <v>3278</v>
      </c>
      <c r="C25" s="23"/>
      <c r="D25" s="23"/>
      <c r="E25" s="43" t="s">
        <v>3279</v>
      </c>
      <c r="F25" s="100" t="s">
        <v>3285</v>
      </c>
      <c r="G25" s="101" t="s">
        <v>3210</v>
      </c>
      <c r="H25" s="9" t="s">
        <v>3286</v>
      </c>
      <c r="I25" s="66"/>
      <c r="J25" s="103" t="s">
        <v>3287</v>
      </c>
      <c r="K25" s="66"/>
      <c r="L25" s="66"/>
      <c r="M25" s="66"/>
      <c r="N25" s="66"/>
      <c r="O25" s="66"/>
      <c r="P25" s="66"/>
      <c r="Q25" s="66"/>
      <c r="R25" s="66"/>
      <c r="S25" s="66"/>
      <c r="T25" s="66"/>
      <c r="U25" s="66"/>
      <c r="V25" s="66"/>
      <c r="W25" s="66"/>
      <c r="X25" s="66"/>
      <c r="Y25" s="66"/>
      <c r="Z25" s="66"/>
    </row>
    <row r="26" ht="84.0" customHeight="1">
      <c r="A26" s="9" t="s">
        <v>3288</v>
      </c>
      <c r="B26" s="24" t="s">
        <v>3289</v>
      </c>
      <c r="C26" s="23"/>
      <c r="D26" s="23"/>
      <c r="E26" s="43"/>
      <c r="F26" s="100" t="s">
        <v>3290</v>
      </c>
      <c r="G26" s="101" t="s">
        <v>3210</v>
      </c>
      <c r="H26" s="9" t="s">
        <v>3291</v>
      </c>
      <c r="I26" s="23" t="s">
        <v>3292</v>
      </c>
      <c r="J26" s="104" t="s">
        <v>3293</v>
      </c>
      <c r="K26" s="66"/>
      <c r="L26" s="66"/>
      <c r="M26" s="66"/>
      <c r="N26" s="66"/>
      <c r="O26" s="66"/>
      <c r="P26" s="66"/>
      <c r="Q26" s="66"/>
      <c r="R26" s="66"/>
      <c r="S26" s="66"/>
      <c r="T26" s="66"/>
      <c r="U26" s="66"/>
      <c r="V26" s="66"/>
      <c r="W26" s="66"/>
      <c r="X26" s="66"/>
      <c r="Y26" s="66"/>
      <c r="Z26" s="66"/>
    </row>
    <row r="27" ht="84.0" customHeight="1">
      <c r="A27" s="9" t="s">
        <v>3288</v>
      </c>
      <c r="B27" s="24" t="s">
        <v>3289</v>
      </c>
      <c r="C27" s="23"/>
      <c r="D27" s="23"/>
      <c r="E27" s="9" t="s">
        <v>3294</v>
      </c>
      <c r="F27" s="100"/>
      <c r="G27" s="101" t="s">
        <v>3210</v>
      </c>
      <c r="H27" s="9" t="s">
        <v>3295</v>
      </c>
      <c r="I27" s="23"/>
      <c r="J27" s="104" t="s">
        <v>3296</v>
      </c>
      <c r="K27" s="66"/>
      <c r="L27" s="66"/>
      <c r="M27" s="66"/>
      <c r="N27" s="66"/>
      <c r="O27" s="66"/>
      <c r="P27" s="66"/>
      <c r="Q27" s="66"/>
      <c r="R27" s="66"/>
      <c r="S27" s="66"/>
      <c r="T27" s="66"/>
      <c r="U27" s="66"/>
      <c r="V27" s="66"/>
      <c r="W27" s="66"/>
      <c r="X27" s="66"/>
      <c r="Y27" s="66"/>
      <c r="Z27" s="66"/>
    </row>
    <row r="28" ht="100.5" customHeight="1">
      <c r="A28" s="9" t="s">
        <v>3288</v>
      </c>
      <c r="B28" s="24" t="s">
        <v>3297</v>
      </c>
      <c r="C28" s="23"/>
      <c r="D28" s="23"/>
      <c r="E28" s="43"/>
      <c r="F28" s="100" t="s">
        <v>3298</v>
      </c>
      <c r="G28" s="101" t="s">
        <v>3210</v>
      </c>
      <c r="H28" s="9" t="s">
        <v>3299</v>
      </c>
      <c r="I28" s="64" t="s">
        <v>3300</v>
      </c>
      <c r="J28" s="104" t="s">
        <v>3301</v>
      </c>
      <c r="K28" s="66"/>
      <c r="L28" s="66"/>
      <c r="M28" s="66"/>
      <c r="N28" s="66"/>
      <c r="O28" s="66"/>
      <c r="P28" s="66"/>
      <c r="Q28" s="66"/>
      <c r="R28" s="66"/>
      <c r="S28" s="66"/>
      <c r="T28" s="66"/>
      <c r="U28" s="66"/>
      <c r="V28" s="66"/>
      <c r="W28" s="66"/>
      <c r="X28" s="66"/>
      <c r="Y28" s="66"/>
      <c r="Z28" s="66"/>
    </row>
    <row r="29">
      <c r="A29" s="9" t="s">
        <v>3288</v>
      </c>
      <c r="B29" s="24" t="s">
        <v>3297</v>
      </c>
      <c r="C29" s="23"/>
      <c r="D29" s="23"/>
      <c r="E29" s="43"/>
      <c r="F29" s="100" t="s">
        <v>3302</v>
      </c>
      <c r="G29" s="101" t="s">
        <v>3210</v>
      </c>
      <c r="H29" s="9" t="s">
        <v>3303</v>
      </c>
      <c r="I29" s="102"/>
      <c r="J29" s="104" t="s">
        <v>3304</v>
      </c>
      <c r="K29" s="66"/>
      <c r="L29" s="66"/>
      <c r="M29" s="66"/>
      <c r="N29" s="66"/>
      <c r="O29" s="66"/>
      <c r="P29" s="66"/>
      <c r="Q29" s="66"/>
      <c r="R29" s="66"/>
      <c r="S29" s="66"/>
      <c r="T29" s="66"/>
      <c r="U29" s="66"/>
      <c r="V29" s="66"/>
      <c r="W29" s="66"/>
      <c r="X29" s="66"/>
      <c r="Y29" s="66"/>
      <c r="Z29" s="66"/>
    </row>
    <row r="30">
      <c r="A30" s="9" t="s">
        <v>3288</v>
      </c>
      <c r="B30" s="24" t="s">
        <v>3297</v>
      </c>
      <c r="C30" s="23"/>
      <c r="D30" s="23"/>
      <c r="E30" s="43"/>
      <c r="F30" s="100" t="s">
        <v>3305</v>
      </c>
      <c r="G30" s="101" t="s">
        <v>3210</v>
      </c>
      <c r="H30" s="9" t="s">
        <v>3306</v>
      </c>
      <c r="I30" s="102"/>
      <c r="J30" s="104" t="s">
        <v>3307</v>
      </c>
      <c r="K30" s="66"/>
      <c r="L30" s="66"/>
      <c r="M30" s="66"/>
      <c r="N30" s="66"/>
      <c r="O30" s="66"/>
      <c r="P30" s="66"/>
      <c r="Q30" s="66"/>
      <c r="R30" s="66"/>
      <c r="S30" s="66"/>
      <c r="T30" s="66"/>
      <c r="U30" s="66"/>
      <c r="V30" s="66"/>
      <c r="W30" s="66"/>
      <c r="X30" s="66"/>
      <c r="Y30" s="66"/>
      <c r="Z30" s="66"/>
    </row>
    <row r="31">
      <c r="A31" s="9" t="s">
        <v>3308</v>
      </c>
      <c r="B31" s="24" t="s">
        <v>3309</v>
      </c>
      <c r="C31" s="23"/>
      <c r="D31" s="23"/>
      <c r="E31" s="9" t="s">
        <v>3310</v>
      </c>
      <c r="F31" s="100" t="s">
        <v>3311</v>
      </c>
      <c r="G31" s="105" t="s">
        <v>3210</v>
      </c>
      <c r="H31" s="9" t="s">
        <v>3312</v>
      </c>
      <c r="I31" s="66"/>
      <c r="J31" s="104" t="s">
        <v>3313</v>
      </c>
      <c r="K31" s="66"/>
      <c r="L31" s="66"/>
      <c r="M31" s="66"/>
      <c r="N31" s="66"/>
      <c r="O31" s="66"/>
      <c r="P31" s="66"/>
      <c r="Q31" s="66"/>
      <c r="R31" s="66"/>
      <c r="S31" s="66"/>
      <c r="T31" s="66"/>
      <c r="U31" s="66"/>
      <c r="V31" s="66"/>
      <c r="W31" s="66"/>
      <c r="X31" s="66"/>
      <c r="Y31" s="66"/>
      <c r="Z31" s="66"/>
    </row>
    <row r="32">
      <c r="A32" s="9" t="s">
        <v>3308</v>
      </c>
      <c r="B32" s="24" t="s">
        <v>3309</v>
      </c>
      <c r="C32" s="23"/>
      <c r="D32" s="23"/>
      <c r="E32" s="9" t="s">
        <v>3310</v>
      </c>
      <c r="F32" s="100" t="s">
        <v>3311</v>
      </c>
      <c r="G32" s="105" t="s">
        <v>3210</v>
      </c>
      <c r="H32" s="9" t="s">
        <v>3314</v>
      </c>
      <c r="I32" s="66"/>
      <c r="J32" s="103" t="s">
        <v>3315</v>
      </c>
      <c r="K32" s="66"/>
      <c r="L32" s="66"/>
      <c r="M32" s="66"/>
      <c r="N32" s="66"/>
      <c r="O32" s="66"/>
      <c r="P32" s="66"/>
      <c r="Q32" s="66"/>
      <c r="R32" s="66"/>
      <c r="S32" s="66"/>
      <c r="T32" s="66"/>
      <c r="U32" s="66"/>
      <c r="V32" s="66"/>
      <c r="W32" s="66"/>
      <c r="X32" s="66"/>
      <c r="Y32" s="66"/>
      <c r="Z32" s="66"/>
    </row>
    <row r="33">
      <c r="A33" s="9" t="s">
        <v>3308</v>
      </c>
      <c r="B33" s="24" t="s">
        <v>3309</v>
      </c>
      <c r="C33" s="23"/>
      <c r="D33" s="23"/>
      <c r="E33" s="9" t="s">
        <v>3310</v>
      </c>
      <c r="F33" s="100" t="s">
        <v>3311</v>
      </c>
      <c r="G33" s="105" t="s">
        <v>3210</v>
      </c>
      <c r="H33" s="9" t="s">
        <v>3316</v>
      </c>
      <c r="I33" s="66"/>
      <c r="J33" s="104" t="s">
        <v>3317</v>
      </c>
      <c r="K33" s="66"/>
      <c r="L33" s="66"/>
      <c r="M33" s="66"/>
      <c r="N33" s="66"/>
      <c r="O33" s="66"/>
      <c r="P33" s="66"/>
      <c r="Q33" s="66"/>
      <c r="R33" s="66"/>
      <c r="S33" s="66"/>
      <c r="T33" s="66"/>
      <c r="U33" s="66"/>
      <c r="V33" s="66"/>
      <c r="W33" s="66"/>
      <c r="X33" s="66"/>
      <c r="Y33" s="66"/>
      <c r="Z33" s="66"/>
    </row>
    <row r="34">
      <c r="A34" s="9" t="s">
        <v>3308</v>
      </c>
      <c r="B34" s="24" t="s">
        <v>3309</v>
      </c>
      <c r="C34" s="23"/>
      <c r="D34" s="23"/>
      <c r="E34" s="9" t="s">
        <v>3310</v>
      </c>
      <c r="F34" s="100" t="s">
        <v>3318</v>
      </c>
      <c r="G34" s="105" t="s">
        <v>3210</v>
      </c>
      <c r="H34" s="9" t="s">
        <v>3319</v>
      </c>
      <c r="I34" s="66"/>
      <c r="J34" s="103" t="s">
        <v>3320</v>
      </c>
      <c r="K34" s="66"/>
      <c r="L34" s="66"/>
      <c r="M34" s="66"/>
      <c r="N34" s="66"/>
      <c r="O34" s="66"/>
      <c r="P34" s="66"/>
      <c r="Q34" s="66"/>
      <c r="R34" s="66"/>
      <c r="S34" s="66"/>
      <c r="T34" s="66"/>
      <c r="U34" s="66"/>
      <c r="V34" s="66"/>
      <c r="W34" s="66"/>
      <c r="X34" s="66"/>
      <c r="Y34" s="66"/>
      <c r="Z34" s="66"/>
    </row>
    <row r="35">
      <c r="A35" s="9" t="s">
        <v>3308</v>
      </c>
      <c r="B35" s="24" t="s">
        <v>3309</v>
      </c>
      <c r="C35" s="23"/>
      <c r="D35" s="23"/>
      <c r="E35" s="9" t="s">
        <v>3310</v>
      </c>
      <c r="F35" s="100" t="s">
        <v>3318</v>
      </c>
      <c r="G35" s="105" t="s">
        <v>3210</v>
      </c>
      <c r="H35" s="9" t="s">
        <v>3321</v>
      </c>
      <c r="I35" s="66"/>
      <c r="J35" s="104" t="s">
        <v>3322</v>
      </c>
      <c r="K35" s="66"/>
      <c r="L35" s="66"/>
      <c r="M35" s="66"/>
      <c r="N35" s="66"/>
      <c r="O35" s="66"/>
      <c r="P35" s="66"/>
      <c r="Q35" s="66"/>
      <c r="R35" s="66"/>
      <c r="S35" s="66"/>
      <c r="T35" s="66"/>
      <c r="U35" s="66"/>
      <c r="V35" s="66"/>
      <c r="W35" s="66"/>
      <c r="X35" s="66"/>
      <c r="Y35" s="66"/>
      <c r="Z35" s="66"/>
    </row>
    <row r="36">
      <c r="A36" s="9" t="s">
        <v>3308</v>
      </c>
      <c r="B36" s="24" t="s">
        <v>3309</v>
      </c>
      <c r="C36" s="23"/>
      <c r="D36" s="23"/>
      <c r="E36" s="9" t="s">
        <v>3310</v>
      </c>
      <c r="F36" s="100" t="s">
        <v>3318</v>
      </c>
      <c r="G36" s="105" t="s">
        <v>3210</v>
      </c>
      <c r="H36" s="9" t="s">
        <v>3323</v>
      </c>
      <c r="I36" s="66"/>
      <c r="J36" s="103" t="s">
        <v>3324</v>
      </c>
      <c r="K36" s="66"/>
      <c r="L36" s="66"/>
      <c r="M36" s="66"/>
      <c r="N36" s="66"/>
      <c r="O36" s="66"/>
      <c r="P36" s="66"/>
      <c r="Q36" s="66"/>
      <c r="R36" s="66"/>
      <c r="S36" s="66"/>
      <c r="T36" s="66"/>
      <c r="U36" s="66"/>
      <c r="V36" s="66"/>
      <c r="W36" s="66"/>
      <c r="X36" s="66"/>
      <c r="Y36" s="66"/>
      <c r="Z36" s="66"/>
    </row>
    <row r="37">
      <c r="A37" s="9" t="s">
        <v>3325</v>
      </c>
      <c r="B37" s="24" t="s">
        <v>3326</v>
      </c>
      <c r="C37" s="23"/>
      <c r="D37" s="23"/>
      <c r="E37" s="43" t="s">
        <v>3327</v>
      </c>
      <c r="F37" s="100" t="s">
        <v>3328</v>
      </c>
      <c r="G37" s="101" t="s">
        <v>3210</v>
      </c>
      <c r="H37" s="9" t="s">
        <v>3329</v>
      </c>
      <c r="I37" s="66"/>
      <c r="J37" s="104" t="s">
        <v>3330</v>
      </c>
      <c r="K37" s="66"/>
      <c r="L37" s="66"/>
      <c r="M37" s="66"/>
      <c r="N37" s="66"/>
      <c r="O37" s="66"/>
      <c r="P37" s="66"/>
      <c r="Q37" s="66"/>
      <c r="R37" s="66"/>
      <c r="S37" s="66"/>
      <c r="T37" s="66"/>
      <c r="U37" s="66"/>
      <c r="V37" s="66"/>
      <c r="W37" s="66"/>
      <c r="X37" s="66"/>
      <c r="Y37" s="66"/>
      <c r="Z37" s="66"/>
    </row>
    <row r="38">
      <c r="A38" s="9" t="s">
        <v>3325</v>
      </c>
      <c r="B38" s="24" t="s">
        <v>3326</v>
      </c>
      <c r="C38" s="23"/>
      <c r="D38" s="23"/>
      <c r="E38" s="43" t="s">
        <v>3327</v>
      </c>
      <c r="F38" s="100" t="s">
        <v>3328</v>
      </c>
      <c r="G38" s="101" t="s">
        <v>3210</v>
      </c>
      <c r="H38" s="9" t="s">
        <v>3331</v>
      </c>
      <c r="I38" s="23"/>
      <c r="J38" s="104" t="s">
        <v>3332</v>
      </c>
      <c r="K38" s="66"/>
      <c r="L38" s="66"/>
      <c r="M38" s="66"/>
      <c r="N38" s="66"/>
      <c r="O38" s="66"/>
      <c r="P38" s="66"/>
      <c r="Q38" s="66"/>
      <c r="R38" s="66"/>
      <c r="S38" s="66"/>
      <c r="T38" s="66"/>
      <c r="U38" s="66"/>
      <c r="V38" s="66"/>
      <c r="W38" s="66"/>
      <c r="X38" s="66"/>
      <c r="Y38" s="66"/>
      <c r="Z38" s="66"/>
    </row>
    <row r="39">
      <c r="A39" s="9" t="s">
        <v>3325</v>
      </c>
      <c r="B39" s="24" t="s">
        <v>3326</v>
      </c>
      <c r="C39" s="23"/>
      <c r="D39" s="23"/>
      <c r="E39" s="43" t="s">
        <v>3327</v>
      </c>
      <c r="F39" s="100" t="s">
        <v>3333</v>
      </c>
      <c r="G39" s="101" t="s">
        <v>3210</v>
      </c>
      <c r="H39" s="9" t="s">
        <v>3334</v>
      </c>
      <c r="I39" s="23"/>
      <c r="J39" s="104" t="s">
        <v>3335</v>
      </c>
      <c r="K39" s="66"/>
      <c r="L39" s="66"/>
      <c r="M39" s="66"/>
      <c r="N39" s="66"/>
      <c r="O39" s="66"/>
      <c r="P39" s="66"/>
      <c r="Q39" s="66"/>
      <c r="R39" s="66"/>
      <c r="S39" s="66"/>
      <c r="T39" s="66"/>
      <c r="U39" s="66"/>
      <c r="V39" s="66"/>
      <c r="W39" s="66"/>
      <c r="X39" s="66"/>
      <c r="Y39" s="66"/>
      <c r="Z39" s="66"/>
    </row>
    <row r="40">
      <c r="A40" s="9" t="s">
        <v>3325</v>
      </c>
      <c r="B40" s="24" t="s">
        <v>3326</v>
      </c>
      <c r="C40" s="23"/>
      <c r="D40" s="23"/>
      <c r="E40" s="43" t="s">
        <v>3327</v>
      </c>
      <c r="F40" s="100" t="s">
        <v>3333</v>
      </c>
      <c r="G40" s="101" t="s">
        <v>3210</v>
      </c>
      <c r="H40" s="9" t="s">
        <v>3336</v>
      </c>
      <c r="I40" s="23"/>
      <c r="J40" s="104" t="s">
        <v>3337</v>
      </c>
      <c r="K40" s="66"/>
      <c r="L40" s="66"/>
      <c r="M40" s="66"/>
      <c r="N40" s="66"/>
      <c r="O40" s="66"/>
      <c r="P40" s="66"/>
      <c r="Q40" s="66"/>
      <c r="R40" s="66"/>
      <c r="S40" s="66"/>
      <c r="T40" s="66"/>
      <c r="U40" s="66"/>
      <c r="V40" s="66"/>
      <c r="W40" s="66"/>
      <c r="X40" s="66"/>
      <c r="Y40" s="66"/>
      <c r="Z40" s="66"/>
    </row>
    <row r="41">
      <c r="A41" s="9" t="s">
        <v>3325</v>
      </c>
      <c r="B41" s="24" t="s">
        <v>3326</v>
      </c>
      <c r="C41" s="23"/>
      <c r="D41" s="23"/>
      <c r="E41" s="43" t="s">
        <v>3327</v>
      </c>
      <c r="F41" s="100" t="s">
        <v>3338</v>
      </c>
      <c r="G41" s="101" t="s">
        <v>3210</v>
      </c>
      <c r="H41" s="9" t="s">
        <v>3339</v>
      </c>
      <c r="I41" s="23"/>
      <c r="J41" s="104" t="s">
        <v>3340</v>
      </c>
      <c r="K41" s="66"/>
      <c r="L41" s="66"/>
      <c r="M41" s="66"/>
      <c r="N41" s="66"/>
      <c r="O41" s="66"/>
      <c r="P41" s="66"/>
      <c r="Q41" s="66"/>
      <c r="R41" s="66"/>
      <c r="S41" s="66"/>
      <c r="T41" s="66"/>
      <c r="U41" s="66"/>
      <c r="V41" s="66"/>
      <c r="W41" s="66"/>
      <c r="X41" s="66"/>
      <c r="Y41" s="66"/>
      <c r="Z41" s="66"/>
    </row>
    <row r="42">
      <c r="A42" s="9" t="s">
        <v>3325</v>
      </c>
      <c r="B42" s="24" t="s">
        <v>3326</v>
      </c>
      <c r="C42" s="23"/>
      <c r="D42" s="23"/>
      <c r="E42" s="43" t="s">
        <v>3327</v>
      </c>
      <c r="F42" s="100" t="s">
        <v>3338</v>
      </c>
      <c r="G42" s="101" t="s">
        <v>3210</v>
      </c>
      <c r="H42" s="9" t="s">
        <v>3341</v>
      </c>
      <c r="I42" s="23"/>
      <c r="J42" s="104" t="s">
        <v>3342</v>
      </c>
      <c r="K42" s="66"/>
      <c r="L42" s="66"/>
      <c r="M42" s="66"/>
      <c r="N42" s="66"/>
      <c r="O42" s="66"/>
      <c r="P42" s="66"/>
      <c r="Q42" s="66"/>
      <c r="R42" s="66"/>
      <c r="S42" s="66"/>
      <c r="T42" s="66"/>
      <c r="U42" s="66"/>
      <c r="V42" s="66"/>
      <c r="W42" s="66"/>
      <c r="X42" s="66"/>
      <c r="Y42" s="66"/>
      <c r="Z42" s="66"/>
    </row>
    <row r="43">
      <c r="A43" s="9" t="s">
        <v>3325</v>
      </c>
      <c r="B43" s="24" t="s">
        <v>3326</v>
      </c>
      <c r="C43" s="23"/>
      <c r="D43" s="23"/>
      <c r="E43" s="43" t="s">
        <v>3327</v>
      </c>
      <c r="F43" s="100" t="s">
        <v>3343</v>
      </c>
      <c r="G43" s="101" t="s">
        <v>3210</v>
      </c>
      <c r="H43" s="9" t="s">
        <v>3344</v>
      </c>
      <c r="I43" s="23"/>
      <c r="J43" s="104" t="s">
        <v>3345</v>
      </c>
      <c r="K43" s="66"/>
      <c r="L43" s="66"/>
      <c r="M43" s="66"/>
      <c r="N43" s="66"/>
      <c r="O43" s="66"/>
      <c r="P43" s="66"/>
      <c r="Q43" s="66"/>
      <c r="R43" s="66"/>
      <c r="S43" s="66"/>
      <c r="T43" s="66"/>
      <c r="U43" s="66"/>
      <c r="V43" s="66"/>
      <c r="W43" s="66"/>
      <c r="X43" s="66"/>
      <c r="Y43" s="66"/>
      <c r="Z43" s="66"/>
    </row>
    <row r="44">
      <c r="A44" s="9" t="s">
        <v>3325</v>
      </c>
      <c r="B44" s="24" t="s">
        <v>3326</v>
      </c>
      <c r="C44" s="23"/>
      <c r="D44" s="23"/>
      <c r="E44" s="43" t="s">
        <v>3327</v>
      </c>
      <c r="F44" s="100" t="s">
        <v>3343</v>
      </c>
      <c r="G44" s="101" t="s">
        <v>3210</v>
      </c>
      <c r="H44" s="9" t="s">
        <v>3346</v>
      </c>
      <c r="I44" s="23"/>
      <c r="J44" s="106" t="s">
        <v>3347</v>
      </c>
      <c r="K44" s="66"/>
      <c r="L44" s="66"/>
      <c r="M44" s="66"/>
      <c r="N44" s="66"/>
      <c r="O44" s="66"/>
      <c r="P44" s="66"/>
      <c r="Q44" s="66"/>
      <c r="R44" s="66"/>
      <c r="S44" s="66"/>
      <c r="T44" s="66"/>
      <c r="U44" s="66"/>
      <c r="V44" s="66"/>
      <c r="W44" s="66"/>
      <c r="X44" s="66"/>
      <c r="Y44" s="66"/>
      <c r="Z44" s="66"/>
    </row>
    <row r="45">
      <c r="A45" s="9" t="s">
        <v>3348</v>
      </c>
      <c r="B45" s="24" t="s">
        <v>3349</v>
      </c>
      <c r="C45" s="23"/>
      <c r="D45" s="23"/>
      <c r="E45" s="43" t="s">
        <v>3350</v>
      </c>
      <c r="F45" s="100" t="s">
        <v>3351</v>
      </c>
      <c r="G45" s="101" t="s">
        <v>3210</v>
      </c>
      <c r="H45" s="9" t="s">
        <v>3352</v>
      </c>
      <c r="I45" s="64" t="s">
        <v>3353</v>
      </c>
      <c r="J45" s="104" t="s">
        <v>3354</v>
      </c>
      <c r="K45" s="66"/>
      <c r="L45" s="66"/>
      <c r="M45" s="66"/>
      <c r="N45" s="66"/>
      <c r="O45" s="66"/>
      <c r="P45" s="66"/>
      <c r="Q45" s="66"/>
      <c r="R45" s="66"/>
      <c r="S45" s="66"/>
      <c r="T45" s="66"/>
      <c r="U45" s="66"/>
      <c r="V45" s="66"/>
      <c r="W45" s="66"/>
      <c r="X45" s="66"/>
      <c r="Y45" s="66"/>
      <c r="Z45" s="66"/>
    </row>
    <row r="46" ht="72.75" customHeight="1">
      <c r="A46" s="9" t="s">
        <v>3348</v>
      </c>
      <c r="B46" s="24" t="s">
        <v>3349</v>
      </c>
      <c r="C46" s="23"/>
      <c r="D46" s="23"/>
      <c r="E46" s="43" t="s">
        <v>3350</v>
      </c>
      <c r="F46" s="100" t="s">
        <v>3351</v>
      </c>
      <c r="G46" s="101" t="s">
        <v>3210</v>
      </c>
      <c r="H46" s="9" t="s">
        <v>3355</v>
      </c>
      <c r="I46" s="23"/>
      <c r="J46" s="104" t="s">
        <v>3356</v>
      </c>
      <c r="K46" s="66"/>
      <c r="L46" s="66"/>
      <c r="M46" s="66"/>
      <c r="N46" s="66"/>
      <c r="O46" s="66"/>
      <c r="P46" s="66"/>
      <c r="Q46" s="66"/>
      <c r="R46" s="66"/>
      <c r="S46" s="66"/>
      <c r="T46" s="66"/>
      <c r="U46" s="66"/>
      <c r="V46" s="66"/>
      <c r="W46" s="66"/>
      <c r="X46" s="66"/>
      <c r="Y46" s="66"/>
      <c r="Z46" s="66"/>
    </row>
    <row r="47" ht="72.75" customHeight="1">
      <c r="A47" s="9" t="s">
        <v>3348</v>
      </c>
      <c r="B47" s="24" t="s">
        <v>3349</v>
      </c>
      <c r="C47" s="23"/>
      <c r="D47" s="23"/>
      <c r="E47" s="43" t="s">
        <v>3350</v>
      </c>
      <c r="F47" s="100" t="s">
        <v>3357</v>
      </c>
      <c r="G47" s="101" t="s">
        <v>3210</v>
      </c>
      <c r="H47" s="9" t="s">
        <v>3358</v>
      </c>
      <c r="I47" s="23"/>
      <c r="J47" s="104" t="s">
        <v>3359</v>
      </c>
      <c r="K47" s="66"/>
      <c r="L47" s="66"/>
      <c r="M47" s="66"/>
      <c r="N47" s="66"/>
      <c r="O47" s="66"/>
      <c r="P47" s="66"/>
      <c r="Q47" s="66"/>
      <c r="R47" s="66"/>
      <c r="S47" s="66"/>
      <c r="T47" s="66"/>
      <c r="U47" s="66"/>
      <c r="V47" s="66"/>
      <c r="W47" s="66"/>
      <c r="X47" s="66"/>
      <c r="Y47" s="66"/>
      <c r="Z47" s="66"/>
    </row>
    <row r="48" ht="72.75" customHeight="1">
      <c r="A48" s="9" t="s">
        <v>3348</v>
      </c>
      <c r="B48" s="24" t="s">
        <v>3349</v>
      </c>
      <c r="C48" s="23"/>
      <c r="D48" s="23"/>
      <c r="E48" s="43" t="s">
        <v>3350</v>
      </c>
      <c r="F48" s="100" t="s">
        <v>3357</v>
      </c>
      <c r="G48" s="101" t="s">
        <v>3210</v>
      </c>
      <c r="H48" s="9" t="s">
        <v>3360</v>
      </c>
      <c r="I48" s="23"/>
      <c r="J48" s="104" t="s">
        <v>3361</v>
      </c>
      <c r="K48" s="66"/>
      <c r="L48" s="66"/>
      <c r="M48" s="66"/>
      <c r="N48" s="66"/>
      <c r="O48" s="66"/>
      <c r="P48" s="66"/>
      <c r="Q48" s="66"/>
      <c r="R48" s="66"/>
      <c r="S48" s="66"/>
      <c r="T48" s="66"/>
      <c r="U48" s="66"/>
      <c r="V48" s="66"/>
      <c r="W48" s="66"/>
      <c r="X48" s="66"/>
      <c r="Y48" s="66"/>
      <c r="Z48" s="66"/>
    </row>
    <row r="49" ht="72.75" customHeight="1">
      <c r="A49" s="9" t="s">
        <v>3348</v>
      </c>
      <c r="B49" s="24" t="s">
        <v>3349</v>
      </c>
      <c r="C49" s="23"/>
      <c r="D49" s="23"/>
      <c r="E49" s="43" t="s">
        <v>3350</v>
      </c>
      <c r="F49" s="100" t="s">
        <v>3362</v>
      </c>
      <c r="G49" s="101" t="s">
        <v>3210</v>
      </c>
      <c r="H49" s="9" t="s">
        <v>3363</v>
      </c>
      <c r="I49" s="23"/>
      <c r="J49" s="104" t="s">
        <v>3364</v>
      </c>
      <c r="K49" s="66"/>
      <c r="L49" s="66"/>
      <c r="M49" s="66"/>
      <c r="N49" s="66"/>
      <c r="O49" s="66"/>
      <c r="P49" s="66"/>
      <c r="Q49" s="66"/>
      <c r="R49" s="66"/>
      <c r="S49" s="66"/>
      <c r="T49" s="66"/>
      <c r="U49" s="66"/>
      <c r="V49" s="66"/>
      <c r="W49" s="66"/>
      <c r="X49" s="66"/>
      <c r="Y49" s="66"/>
      <c r="Z49" s="66"/>
    </row>
    <row r="50" ht="72.75" customHeight="1">
      <c r="A50" s="9" t="s">
        <v>3348</v>
      </c>
      <c r="B50" s="24" t="s">
        <v>3349</v>
      </c>
      <c r="C50" s="23"/>
      <c r="D50" s="23"/>
      <c r="E50" s="43" t="s">
        <v>3350</v>
      </c>
      <c r="F50" s="100" t="s">
        <v>3362</v>
      </c>
      <c r="G50" s="101" t="s">
        <v>3210</v>
      </c>
      <c r="H50" s="9" t="s">
        <v>3365</v>
      </c>
      <c r="I50" s="23"/>
      <c r="J50" s="103" t="s">
        <v>3366</v>
      </c>
      <c r="K50" s="66"/>
      <c r="L50" s="66"/>
      <c r="M50" s="66"/>
      <c r="N50" s="66"/>
      <c r="O50" s="66"/>
      <c r="P50" s="66"/>
      <c r="Q50" s="66"/>
      <c r="R50" s="66"/>
      <c r="S50" s="66"/>
      <c r="T50" s="66"/>
      <c r="U50" s="66"/>
      <c r="V50" s="66"/>
      <c r="W50" s="66"/>
      <c r="X50" s="66"/>
      <c r="Y50" s="66"/>
      <c r="Z50" s="66"/>
    </row>
    <row r="51" ht="72.75" customHeight="1">
      <c r="A51" s="9" t="s">
        <v>3348</v>
      </c>
      <c r="B51" s="24" t="s">
        <v>3367</v>
      </c>
      <c r="C51" s="23"/>
      <c r="D51" s="23"/>
      <c r="E51" s="43"/>
      <c r="F51" s="100" t="s">
        <v>3368</v>
      </c>
      <c r="G51" s="101" t="s">
        <v>3210</v>
      </c>
      <c r="H51" s="9" t="s">
        <v>3369</v>
      </c>
      <c r="I51" s="23" t="s">
        <v>3370</v>
      </c>
      <c r="J51" s="103" t="s">
        <v>3371</v>
      </c>
      <c r="K51" s="66"/>
      <c r="L51" s="66"/>
      <c r="M51" s="66"/>
      <c r="N51" s="66"/>
      <c r="O51" s="66"/>
      <c r="P51" s="66"/>
      <c r="Q51" s="66"/>
      <c r="R51" s="66"/>
      <c r="S51" s="66"/>
      <c r="T51" s="66"/>
      <c r="U51" s="66"/>
      <c r="V51" s="66"/>
      <c r="W51" s="66"/>
      <c r="X51" s="66"/>
      <c r="Y51" s="66"/>
      <c r="Z51" s="66"/>
    </row>
    <row r="52">
      <c r="A52" s="9" t="s">
        <v>3372</v>
      </c>
      <c r="B52" s="24" t="s">
        <v>3373</v>
      </c>
      <c r="C52" s="23"/>
      <c r="D52" s="23"/>
      <c r="E52" s="43" t="s">
        <v>3374</v>
      </c>
      <c r="F52" s="100" t="s">
        <v>3375</v>
      </c>
      <c r="G52" s="101" t="s">
        <v>3210</v>
      </c>
      <c r="H52" s="9" t="s">
        <v>3376</v>
      </c>
      <c r="I52" s="66"/>
      <c r="J52" s="103" t="s">
        <v>3377</v>
      </c>
      <c r="K52" s="66"/>
      <c r="L52" s="66"/>
      <c r="M52" s="66"/>
      <c r="N52" s="66"/>
      <c r="O52" s="66"/>
      <c r="P52" s="66"/>
      <c r="Q52" s="66"/>
      <c r="R52" s="66"/>
      <c r="S52" s="66"/>
      <c r="T52" s="66"/>
      <c r="U52" s="66"/>
      <c r="V52" s="66"/>
      <c r="W52" s="66"/>
      <c r="X52" s="66"/>
      <c r="Y52" s="66"/>
      <c r="Z52" s="66"/>
    </row>
    <row r="53">
      <c r="A53" s="9" t="s">
        <v>3372</v>
      </c>
      <c r="B53" s="24" t="s">
        <v>3373</v>
      </c>
      <c r="C53" s="23"/>
      <c r="D53" s="23"/>
      <c r="E53" s="9" t="s">
        <v>3378</v>
      </c>
      <c r="F53" s="100" t="s">
        <v>3379</v>
      </c>
      <c r="G53" s="101" t="s">
        <v>3210</v>
      </c>
      <c r="H53" s="9" t="s">
        <v>3380</v>
      </c>
      <c r="I53" s="66"/>
      <c r="J53" s="103" t="s">
        <v>3381</v>
      </c>
      <c r="K53" s="66"/>
      <c r="L53" s="66"/>
      <c r="M53" s="66"/>
      <c r="N53" s="66"/>
      <c r="O53" s="66"/>
      <c r="P53" s="66"/>
      <c r="Q53" s="66"/>
      <c r="R53" s="66"/>
      <c r="S53" s="66"/>
      <c r="T53" s="66"/>
      <c r="U53" s="66"/>
      <c r="V53" s="66"/>
      <c r="W53" s="66"/>
      <c r="X53" s="66"/>
      <c r="Y53" s="66"/>
      <c r="Z53" s="66"/>
    </row>
    <row r="54">
      <c r="A54" s="9" t="s">
        <v>3372</v>
      </c>
      <c r="B54" s="24" t="s">
        <v>3373</v>
      </c>
      <c r="C54" s="23"/>
      <c r="D54" s="23"/>
      <c r="E54" s="43"/>
      <c r="F54" s="100" t="s">
        <v>3375</v>
      </c>
      <c r="G54" s="101" t="s">
        <v>3210</v>
      </c>
      <c r="H54" s="9" t="s">
        <v>3382</v>
      </c>
      <c r="I54" s="66"/>
      <c r="J54" s="103" t="s">
        <v>3383</v>
      </c>
      <c r="K54" s="66"/>
      <c r="L54" s="66"/>
      <c r="M54" s="66"/>
      <c r="N54" s="66"/>
      <c r="O54" s="66"/>
      <c r="P54" s="66"/>
      <c r="Q54" s="66"/>
      <c r="R54" s="66"/>
      <c r="S54" s="66"/>
      <c r="T54" s="66"/>
      <c r="U54" s="66"/>
      <c r="V54" s="66"/>
      <c r="W54" s="66"/>
      <c r="X54" s="66"/>
      <c r="Y54" s="66"/>
      <c r="Z54" s="66"/>
    </row>
    <row r="55">
      <c r="A55" s="9" t="s">
        <v>3372</v>
      </c>
      <c r="B55" s="24" t="s">
        <v>3384</v>
      </c>
      <c r="C55" s="23"/>
      <c r="D55" s="23"/>
      <c r="E55" s="43" t="s">
        <v>3374</v>
      </c>
      <c r="F55" s="100" t="s">
        <v>3385</v>
      </c>
      <c r="G55" s="101" t="s">
        <v>3210</v>
      </c>
      <c r="H55" s="9" t="s">
        <v>3386</v>
      </c>
      <c r="I55" s="66"/>
      <c r="J55" s="104" t="s">
        <v>3387</v>
      </c>
      <c r="K55" s="66"/>
      <c r="L55" s="66"/>
      <c r="M55" s="66"/>
      <c r="N55" s="66"/>
      <c r="O55" s="66"/>
      <c r="P55" s="66"/>
      <c r="Q55" s="66"/>
      <c r="R55" s="66"/>
      <c r="S55" s="66"/>
      <c r="T55" s="66"/>
      <c r="U55" s="66"/>
      <c r="V55" s="66"/>
      <c r="W55" s="66"/>
      <c r="X55" s="66"/>
      <c r="Y55" s="66"/>
      <c r="Z55" s="66"/>
    </row>
    <row r="56">
      <c r="A56" s="9" t="s">
        <v>3372</v>
      </c>
      <c r="B56" s="24" t="s">
        <v>3384</v>
      </c>
      <c r="C56" s="23"/>
      <c r="D56" s="23"/>
      <c r="E56" s="43" t="s">
        <v>3374</v>
      </c>
      <c r="F56" s="100" t="s">
        <v>3388</v>
      </c>
      <c r="G56" s="101" t="s">
        <v>3210</v>
      </c>
      <c r="H56" s="9" t="s">
        <v>3389</v>
      </c>
      <c r="I56" s="66"/>
      <c r="J56" s="104" t="s">
        <v>3390</v>
      </c>
      <c r="K56" s="66"/>
      <c r="L56" s="66"/>
      <c r="M56" s="66"/>
      <c r="N56" s="66"/>
      <c r="O56" s="66"/>
      <c r="P56" s="66"/>
      <c r="Q56" s="66"/>
      <c r="R56" s="66"/>
      <c r="S56" s="66"/>
      <c r="T56" s="66"/>
      <c r="U56" s="66"/>
      <c r="V56" s="66"/>
      <c r="W56" s="66"/>
      <c r="X56" s="66"/>
      <c r="Y56" s="66"/>
      <c r="Z56" s="66"/>
    </row>
    <row r="57">
      <c r="A57" s="9" t="s">
        <v>3372</v>
      </c>
      <c r="B57" s="24" t="s">
        <v>3384</v>
      </c>
      <c r="C57" s="23"/>
      <c r="D57" s="23"/>
      <c r="E57" s="43" t="s">
        <v>3374</v>
      </c>
      <c r="F57" s="100" t="s">
        <v>3391</v>
      </c>
      <c r="G57" s="101" t="s">
        <v>3210</v>
      </c>
      <c r="H57" s="9" t="s">
        <v>3392</v>
      </c>
      <c r="I57" s="66"/>
      <c r="J57" s="104" t="s">
        <v>3393</v>
      </c>
      <c r="K57" s="66"/>
      <c r="L57" s="66"/>
      <c r="M57" s="66"/>
      <c r="N57" s="66"/>
      <c r="O57" s="66"/>
      <c r="P57" s="66"/>
      <c r="Q57" s="66"/>
      <c r="R57" s="66"/>
      <c r="S57" s="66"/>
      <c r="T57" s="66"/>
      <c r="U57" s="66"/>
      <c r="V57" s="66"/>
      <c r="W57" s="66"/>
      <c r="X57" s="66"/>
      <c r="Y57" s="66"/>
      <c r="Z57" s="66"/>
    </row>
    <row r="58">
      <c r="A58" s="9" t="s">
        <v>3372</v>
      </c>
      <c r="B58" s="24" t="s">
        <v>3384</v>
      </c>
      <c r="C58" s="23"/>
      <c r="D58" s="23"/>
      <c r="E58" s="43" t="s">
        <v>3374</v>
      </c>
      <c r="F58" s="100" t="s">
        <v>3394</v>
      </c>
      <c r="G58" s="101" t="s">
        <v>3210</v>
      </c>
      <c r="H58" s="9" t="s">
        <v>3395</v>
      </c>
      <c r="I58" s="66"/>
      <c r="J58" s="104" t="s">
        <v>3396</v>
      </c>
      <c r="K58" s="66"/>
      <c r="L58" s="66"/>
      <c r="M58" s="66"/>
      <c r="N58" s="66"/>
      <c r="O58" s="66"/>
      <c r="P58" s="66"/>
      <c r="Q58" s="66"/>
      <c r="R58" s="66"/>
      <c r="S58" s="66"/>
      <c r="T58" s="66"/>
      <c r="U58" s="66"/>
      <c r="V58" s="66"/>
      <c r="W58" s="66"/>
      <c r="X58" s="66"/>
      <c r="Y58" s="66"/>
      <c r="Z58" s="66"/>
    </row>
    <row r="59">
      <c r="A59" s="9" t="s">
        <v>3372</v>
      </c>
      <c r="B59" s="24" t="s">
        <v>3384</v>
      </c>
      <c r="C59" s="23"/>
      <c r="D59" s="23"/>
      <c r="E59" s="43" t="s">
        <v>3374</v>
      </c>
      <c r="F59" s="100" t="s">
        <v>3397</v>
      </c>
      <c r="G59" s="101" t="s">
        <v>3210</v>
      </c>
      <c r="H59" s="9" t="s">
        <v>3398</v>
      </c>
      <c r="I59" s="66"/>
      <c r="J59" s="104" t="s">
        <v>3399</v>
      </c>
      <c r="K59" s="66"/>
      <c r="L59" s="66"/>
      <c r="M59" s="66"/>
      <c r="N59" s="66"/>
      <c r="O59" s="66"/>
      <c r="P59" s="66"/>
      <c r="Q59" s="66"/>
      <c r="R59" s="66"/>
      <c r="S59" s="66"/>
      <c r="T59" s="66"/>
      <c r="U59" s="66"/>
      <c r="V59" s="66"/>
      <c r="W59" s="66"/>
      <c r="X59" s="66"/>
      <c r="Y59" s="66"/>
      <c r="Z59" s="66"/>
    </row>
    <row r="60" ht="92.25" customHeight="1">
      <c r="A60" s="9" t="s">
        <v>3288</v>
      </c>
      <c r="B60" s="24" t="s">
        <v>3400</v>
      </c>
      <c r="C60" s="23"/>
      <c r="D60" s="23"/>
      <c r="E60" s="43" t="s">
        <v>3401</v>
      </c>
      <c r="F60" s="100" t="s">
        <v>3402</v>
      </c>
      <c r="G60" s="101" t="s">
        <v>3210</v>
      </c>
      <c r="H60" s="9" t="s">
        <v>3403</v>
      </c>
      <c r="I60" s="102" t="s">
        <v>3404</v>
      </c>
      <c r="J60" s="104" t="s">
        <v>3405</v>
      </c>
      <c r="K60" s="66"/>
      <c r="L60" s="66"/>
      <c r="M60" s="66"/>
      <c r="N60" s="66"/>
      <c r="O60" s="66"/>
      <c r="P60" s="66"/>
      <c r="Q60" s="66"/>
      <c r="R60" s="66"/>
      <c r="S60" s="66"/>
      <c r="T60" s="66"/>
      <c r="U60" s="66"/>
      <c r="V60" s="66"/>
      <c r="W60" s="66"/>
      <c r="X60" s="66"/>
      <c r="Y60" s="66"/>
      <c r="Z60" s="66"/>
    </row>
    <row r="61" ht="70.5" customHeight="1">
      <c r="A61" s="9" t="s">
        <v>3288</v>
      </c>
      <c r="B61" s="24" t="s">
        <v>3400</v>
      </c>
      <c r="C61" s="23"/>
      <c r="D61" s="23"/>
      <c r="E61" s="43" t="s">
        <v>3401</v>
      </c>
      <c r="F61" s="100" t="s">
        <v>3402</v>
      </c>
      <c r="G61" s="101" t="s">
        <v>3210</v>
      </c>
      <c r="H61" s="9" t="s">
        <v>3406</v>
      </c>
      <c r="I61" s="66"/>
      <c r="J61" s="104" t="s">
        <v>3407</v>
      </c>
      <c r="K61" s="66"/>
      <c r="L61" s="66"/>
      <c r="M61" s="66"/>
      <c r="N61" s="66"/>
      <c r="O61" s="66"/>
      <c r="P61" s="66"/>
      <c r="Q61" s="66"/>
      <c r="R61" s="66"/>
      <c r="S61" s="66"/>
      <c r="T61" s="66"/>
      <c r="U61" s="66"/>
      <c r="V61" s="66"/>
      <c r="W61" s="66"/>
      <c r="X61" s="66"/>
      <c r="Y61" s="66"/>
      <c r="Z61" s="66"/>
    </row>
    <row r="62" ht="70.5" customHeight="1">
      <c r="A62" s="9" t="s">
        <v>3288</v>
      </c>
      <c r="B62" s="24" t="s">
        <v>3400</v>
      </c>
      <c r="C62" s="23"/>
      <c r="D62" s="23"/>
      <c r="E62" s="43" t="s">
        <v>3401</v>
      </c>
      <c r="F62" s="100" t="s">
        <v>3402</v>
      </c>
      <c r="G62" s="101" t="s">
        <v>3210</v>
      </c>
      <c r="H62" s="9" t="s">
        <v>3408</v>
      </c>
      <c r="I62" s="66"/>
      <c r="J62" s="104" t="s">
        <v>3409</v>
      </c>
      <c r="K62" s="66"/>
      <c r="L62" s="66"/>
      <c r="M62" s="66"/>
      <c r="N62" s="66"/>
      <c r="O62" s="66"/>
      <c r="P62" s="66"/>
      <c r="Q62" s="66"/>
      <c r="R62" s="66"/>
      <c r="S62" s="66"/>
      <c r="T62" s="66"/>
      <c r="U62" s="66"/>
      <c r="V62" s="66"/>
      <c r="W62" s="66"/>
      <c r="X62" s="66"/>
      <c r="Y62" s="66"/>
      <c r="Z62" s="66"/>
    </row>
    <row r="63" ht="70.5" customHeight="1">
      <c r="A63" s="9" t="s">
        <v>3288</v>
      </c>
      <c r="B63" s="24" t="s">
        <v>3400</v>
      </c>
      <c r="C63" s="23"/>
      <c r="D63" s="23"/>
      <c r="E63" s="43" t="s">
        <v>3401</v>
      </c>
      <c r="F63" s="100" t="s">
        <v>3402</v>
      </c>
      <c r="G63" s="101" t="s">
        <v>3210</v>
      </c>
      <c r="H63" s="9" t="s">
        <v>3410</v>
      </c>
      <c r="I63" s="66"/>
      <c r="J63" s="104" t="s">
        <v>3411</v>
      </c>
      <c r="K63" s="66"/>
      <c r="L63" s="66"/>
      <c r="M63" s="66"/>
      <c r="N63" s="66"/>
      <c r="O63" s="66"/>
      <c r="P63" s="66"/>
      <c r="Q63" s="66"/>
      <c r="R63" s="66"/>
      <c r="S63" s="66"/>
      <c r="T63" s="66"/>
      <c r="U63" s="66"/>
      <c r="V63" s="66"/>
      <c r="W63" s="66"/>
      <c r="X63" s="66"/>
      <c r="Y63" s="66"/>
      <c r="Z63" s="66"/>
    </row>
    <row r="64" ht="70.5" customHeight="1">
      <c r="A64" s="9" t="s">
        <v>3288</v>
      </c>
      <c r="B64" s="24" t="s">
        <v>3400</v>
      </c>
      <c r="C64" s="23"/>
      <c r="D64" s="23"/>
      <c r="E64" s="43" t="s">
        <v>3401</v>
      </c>
      <c r="F64" s="100" t="s">
        <v>3402</v>
      </c>
      <c r="G64" s="101" t="s">
        <v>3210</v>
      </c>
      <c r="H64" s="9" t="s">
        <v>3412</v>
      </c>
      <c r="I64" s="66"/>
      <c r="J64" s="104" t="s">
        <v>3413</v>
      </c>
      <c r="K64" s="66"/>
      <c r="L64" s="66"/>
      <c r="M64" s="66"/>
      <c r="N64" s="66"/>
      <c r="O64" s="66"/>
      <c r="P64" s="66"/>
      <c r="Q64" s="66"/>
      <c r="R64" s="66"/>
      <c r="S64" s="66"/>
      <c r="T64" s="66"/>
      <c r="U64" s="66"/>
      <c r="V64" s="66"/>
      <c r="W64" s="66"/>
      <c r="X64" s="66"/>
      <c r="Y64" s="66"/>
      <c r="Z64" s="66"/>
    </row>
    <row r="65" ht="70.5" customHeight="1">
      <c r="A65" s="9" t="s">
        <v>3414</v>
      </c>
      <c r="B65" s="24" t="s">
        <v>3415</v>
      </c>
      <c r="C65" s="23"/>
      <c r="D65" s="23"/>
      <c r="E65" s="43" t="s">
        <v>3416</v>
      </c>
      <c r="F65" s="100"/>
      <c r="G65" s="101" t="s">
        <v>3210</v>
      </c>
      <c r="H65" s="9" t="s">
        <v>3417</v>
      </c>
      <c r="I65" s="66"/>
      <c r="J65" s="104" t="s">
        <v>3418</v>
      </c>
      <c r="K65" s="66"/>
      <c r="L65" s="66"/>
      <c r="M65" s="66"/>
      <c r="N65" s="66"/>
      <c r="O65" s="66"/>
      <c r="P65" s="66"/>
      <c r="Q65" s="66"/>
      <c r="R65" s="66"/>
      <c r="S65" s="66"/>
      <c r="T65" s="66"/>
      <c r="U65" s="66"/>
      <c r="V65" s="66"/>
      <c r="W65" s="66"/>
      <c r="X65" s="66"/>
      <c r="Y65" s="66"/>
      <c r="Z65" s="66"/>
    </row>
    <row r="66" ht="70.5" customHeight="1">
      <c r="A66" s="9" t="s">
        <v>3414</v>
      </c>
      <c r="B66" s="24" t="s">
        <v>3415</v>
      </c>
      <c r="C66" s="23"/>
      <c r="D66" s="23"/>
      <c r="E66" s="43" t="s">
        <v>3416</v>
      </c>
      <c r="F66" s="100"/>
      <c r="G66" s="101" t="s">
        <v>3210</v>
      </c>
      <c r="H66" s="9" t="s">
        <v>3419</v>
      </c>
      <c r="I66" s="66"/>
      <c r="J66" s="104" t="s">
        <v>3420</v>
      </c>
      <c r="K66" s="66"/>
      <c r="L66" s="66"/>
      <c r="M66" s="66"/>
      <c r="N66" s="66"/>
      <c r="O66" s="66"/>
      <c r="P66" s="66"/>
      <c r="Q66" s="66"/>
      <c r="R66" s="66"/>
      <c r="S66" s="66"/>
      <c r="T66" s="66"/>
      <c r="U66" s="66"/>
      <c r="V66" s="66"/>
      <c r="W66" s="66"/>
      <c r="X66" s="66"/>
      <c r="Y66" s="66"/>
      <c r="Z66" s="66"/>
    </row>
    <row r="67" ht="70.5" customHeight="1">
      <c r="A67" s="9" t="s">
        <v>3414</v>
      </c>
      <c r="B67" s="24" t="s">
        <v>3415</v>
      </c>
      <c r="C67" s="23"/>
      <c r="D67" s="23"/>
      <c r="E67" s="43" t="s">
        <v>3416</v>
      </c>
      <c r="F67" s="100"/>
      <c r="G67" s="101" t="s">
        <v>3210</v>
      </c>
      <c r="H67" s="9" t="s">
        <v>3421</v>
      </c>
      <c r="I67" s="66"/>
      <c r="J67" s="104" t="s">
        <v>3422</v>
      </c>
      <c r="K67" s="66"/>
      <c r="L67" s="66"/>
      <c r="M67" s="66"/>
      <c r="N67" s="66"/>
      <c r="O67" s="66"/>
      <c r="P67" s="66"/>
      <c r="Q67" s="66"/>
      <c r="R67" s="66"/>
      <c r="S67" s="66"/>
      <c r="T67" s="66"/>
      <c r="U67" s="66"/>
      <c r="V67" s="66"/>
      <c r="W67" s="66"/>
      <c r="X67" s="66"/>
      <c r="Y67" s="66"/>
      <c r="Z67" s="66"/>
    </row>
    <row r="68" ht="70.5" customHeight="1">
      <c r="A68" s="9" t="s">
        <v>3414</v>
      </c>
      <c r="B68" s="24" t="s">
        <v>3415</v>
      </c>
      <c r="C68" s="23"/>
      <c r="D68" s="23"/>
      <c r="E68" s="43" t="s">
        <v>3416</v>
      </c>
      <c r="F68" s="100"/>
      <c r="G68" s="101" t="s">
        <v>3210</v>
      </c>
      <c r="H68" s="9" t="s">
        <v>3423</v>
      </c>
      <c r="I68" s="66"/>
      <c r="J68" s="104" t="s">
        <v>3424</v>
      </c>
      <c r="K68" s="66"/>
      <c r="L68" s="66"/>
      <c r="M68" s="66"/>
      <c r="N68" s="66"/>
      <c r="O68" s="66"/>
      <c r="P68" s="66"/>
      <c r="Q68" s="66"/>
      <c r="R68" s="66"/>
      <c r="S68" s="66"/>
      <c r="T68" s="66"/>
      <c r="U68" s="66"/>
      <c r="V68" s="66"/>
      <c r="W68" s="66"/>
      <c r="X68" s="66"/>
      <c r="Y68" s="66"/>
      <c r="Z68" s="66"/>
    </row>
    <row r="69">
      <c r="A69" s="9" t="s">
        <v>3425</v>
      </c>
      <c r="B69" s="24" t="s">
        <v>3426</v>
      </c>
      <c r="C69" s="23"/>
      <c r="D69" s="23"/>
      <c r="E69" s="43" t="s">
        <v>3427</v>
      </c>
      <c r="F69" s="100" t="s">
        <v>3428</v>
      </c>
      <c r="G69" s="101" t="s">
        <v>3210</v>
      </c>
      <c r="H69" s="9" t="s">
        <v>3429</v>
      </c>
      <c r="I69" s="66"/>
      <c r="J69" s="104" t="s">
        <v>3430</v>
      </c>
      <c r="K69" s="66"/>
      <c r="L69" s="66"/>
      <c r="M69" s="66"/>
      <c r="N69" s="66"/>
      <c r="O69" s="66"/>
      <c r="P69" s="66"/>
      <c r="Q69" s="66"/>
      <c r="R69" s="66"/>
      <c r="S69" s="66"/>
      <c r="T69" s="66"/>
      <c r="U69" s="66"/>
      <c r="V69" s="66"/>
      <c r="W69" s="66"/>
      <c r="X69" s="66"/>
      <c r="Y69" s="66"/>
      <c r="Z69" s="66"/>
    </row>
    <row r="70">
      <c r="A70" s="9" t="s">
        <v>3425</v>
      </c>
      <c r="B70" s="24" t="s">
        <v>3426</v>
      </c>
      <c r="C70" s="23"/>
      <c r="D70" s="23"/>
      <c r="E70" s="43" t="s">
        <v>3427</v>
      </c>
      <c r="F70" s="100" t="s">
        <v>3428</v>
      </c>
      <c r="G70" s="101" t="s">
        <v>3210</v>
      </c>
      <c r="H70" s="9" t="s">
        <v>3431</v>
      </c>
      <c r="I70" s="66"/>
      <c r="J70" s="104" t="s">
        <v>3432</v>
      </c>
      <c r="K70" s="66"/>
      <c r="L70" s="66"/>
      <c r="M70" s="66"/>
      <c r="N70" s="66"/>
      <c r="O70" s="66"/>
      <c r="P70" s="66"/>
      <c r="Q70" s="66"/>
      <c r="R70" s="66"/>
      <c r="S70" s="66"/>
      <c r="T70" s="66"/>
      <c r="U70" s="66"/>
      <c r="V70" s="66"/>
      <c r="W70" s="66"/>
      <c r="X70" s="66"/>
      <c r="Y70" s="66"/>
      <c r="Z70" s="66"/>
    </row>
    <row r="71">
      <c r="A71" s="9" t="s">
        <v>3425</v>
      </c>
      <c r="B71" s="24" t="s">
        <v>3426</v>
      </c>
      <c r="C71" s="23"/>
      <c r="D71" s="23"/>
      <c r="E71" s="43" t="s">
        <v>3427</v>
      </c>
      <c r="F71" s="100" t="s">
        <v>3433</v>
      </c>
      <c r="G71" s="101" t="s">
        <v>3210</v>
      </c>
      <c r="H71" s="9" t="s">
        <v>3434</v>
      </c>
      <c r="I71" s="66"/>
      <c r="J71" s="104" t="s">
        <v>3435</v>
      </c>
      <c r="K71" s="66"/>
      <c r="L71" s="66"/>
      <c r="M71" s="66"/>
      <c r="N71" s="66"/>
      <c r="O71" s="66"/>
      <c r="P71" s="66"/>
      <c r="Q71" s="66"/>
      <c r="R71" s="66"/>
      <c r="S71" s="66"/>
      <c r="T71" s="66"/>
      <c r="U71" s="66"/>
      <c r="V71" s="66"/>
      <c r="W71" s="66"/>
      <c r="X71" s="66"/>
      <c r="Y71" s="66"/>
      <c r="Z71" s="66"/>
    </row>
    <row r="72">
      <c r="A72" s="9" t="s">
        <v>3425</v>
      </c>
      <c r="B72" s="24" t="s">
        <v>3426</v>
      </c>
      <c r="C72" s="23"/>
      <c r="D72" s="23"/>
      <c r="E72" s="43" t="s">
        <v>3427</v>
      </c>
      <c r="F72" s="100" t="s">
        <v>3433</v>
      </c>
      <c r="G72" s="101" t="s">
        <v>3210</v>
      </c>
      <c r="H72" s="9" t="s">
        <v>3436</v>
      </c>
      <c r="I72" s="66"/>
      <c r="J72" s="104" t="s">
        <v>3437</v>
      </c>
      <c r="K72" s="66"/>
      <c r="L72" s="66"/>
      <c r="M72" s="66"/>
      <c r="N72" s="66"/>
      <c r="O72" s="66"/>
      <c r="P72" s="66"/>
      <c r="Q72" s="66"/>
      <c r="R72" s="66"/>
      <c r="S72" s="66"/>
      <c r="T72" s="66"/>
      <c r="U72" s="66"/>
      <c r="V72" s="66"/>
      <c r="W72" s="66"/>
      <c r="X72" s="66"/>
      <c r="Y72" s="66"/>
      <c r="Z72" s="66"/>
    </row>
    <row r="73">
      <c r="A73" s="9" t="s">
        <v>3425</v>
      </c>
      <c r="B73" s="24" t="s">
        <v>3426</v>
      </c>
      <c r="C73" s="23"/>
      <c r="D73" s="23"/>
      <c r="E73" s="43" t="s">
        <v>3427</v>
      </c>
      <c r="F73" s="100" t="s">
        <v>3438</v>
      </c>
      <c r="G73" s="101" t="s">
        <v>3210</v>
      </c>
      <c r="H73" s="9" t="s">
        <v>3439</v>
      </c>
      <c r="I73" s="66"/>
      <c r="J73" s="104" t="s">
        <v>3440</v>
      </c>
      <c r="K73" s="66"/>
      <c r="L73" s="66"/>
      <c r="M73" s="66"/>
      <c r="N73" s="66"/>
      <c r="O73" s="66"/>
      <c r="P73" s="66"/>
      <c r="Q73" s="66"/>
      <c r="R73" s="66"/>
      <c r="S73" s="66"/>
      <c r="T73" s="66"/>
      <c r="U73" s="66"/>
      <c r="V73" s="66"/>
      <c r="W73" s="66"/>
      <c r="X73" s="66"/>
      <c r="Y73" s="66"/>
      <c r="Z73" s="66"/>
    </row>
    <row r="74">
      <c r="A74" s="9" t="s">
        <v>3425</v>
      </c>
      <c r="B74" s="24" t="s">
        <v>3426</v>
      </c>
      <c r="C74" s="23"/>
      <c r="D74" s="23"/>
      <c r="E74" s="43" t="s">
        <v>3427</v>
      </c>
      <c r="F74" s="100" t="s">
        <v>3438</v>
      </c>
      <c r="G74" s="101" t="s">
        <v>3210</v>
      </c>
      <c r="H74" s="9" t="s">
        <v>3441</v>
      </c>
      <c r="I74" s="66"/>
      <c r="J74" s="103" t="s">
        <v>3442</v>
      </c>
      <c r="K74" s="66"/>
      <c r="L74" s="66"/>
      <c r="M74" s="66"/>
      <c r="N74" s="66"/>
      <c r="O74" s="66"/>
      <c r="P74" s="66"/>
      <c r="Q74" s="66"/>
      <c r="R74" s="66"/>
      <c r="S74" s="66"/>
      <c r="T74" s="66"/>
      <c r="U74" s="66"/>
      <c r="V74" s="66"/>
      <c r="W74" s="66"/>
      <c r="X74" s="66"/>
      <c r="Y74" s="66"/>
      <c r="Z74" s="66"/>
    </row>
    <row r="75">
      <c r="A75" s="9" t="s">
        <v>3443</v>
      </c>
      <c r="B75" s="24" t="s">
        <v>3444</v>
      </c>
      <c r="C75" s="23"/>
      <c r="D75" s="23"/>
      <c r="E75" s="43" t="s">
        <v>3445</v>
      </c>
      <c r="F75" s="100" t="s">
        <v>3446</v>
      </c>
      <c r="G75" s="101" t="s">
        <v>3210</v>
      </c>
      <c r="H75" s="9" t="s">
        <v>3447</v>
      </c>
      <c r="I75" s="66"/>
      <c r="J75" s="103" t="s">
        <v>3448</v>
      </c>
      <c r="K75" s="66"/>
      <c r="L75" s="66"/>
      <c r="M75" s="66"/>
      <c r="N75" s="66"/>
      <c r="O75" s="66"/>
      <c r="P75" s="66"/>
      <c r="Q75" s="66"/>
      <c r="R75" s="66"/>
      <c r="S75" s="66"/>
      <c r="T75" s="66"/>
      <c r="U75" s="66"/>
      <c r="V75" s="66"/>
      <c r="W75" s="66"/>
      <c r="X75" s="66"/>
      <c r="Y75" s="66"/>
      <c r="Z75" s="66"/>
    </row>
    <row r="76">
      <c r="A76" s="107">
        <v>44683.0</v>
      </c>
      <c r="B76" s="24" t="s">
        <v>3449</v>
      </c>
      <c r="C76" s="108"/>
      <c r="D76" s="108"/>
      <c r="E76" s="43" t="s">
        <v>3450</v>
      </c>
      <c r="F76" s="109" t="s">
        <v>3451</v>
      </c>
      <c r="G76" s="101" t="s">
        <v>3210</v>
      </c>
      <c r="H76" s="9" t="s">
        <v>3452</v>
      </c>
      <c r="I76" s="66"/>
      <c r="J76" s="104" t="s">
        <v>3453</v>
      </c>
      <c r="K76" s="66"/>
      <c r="L76" s="66"/>
      <c r="M76" s="66"/>
      <c r="N76" s="66"/>
      <c r="O76" s="66"/>
      <c r="P76" s="66"/>
      <c r="Q76" s="66"/>
      <c r="R76" s="66"/>
      <c r="S76" s="66"/>
      <c r="T76" s="66"/>
      <c r="U76" s="66"/>
      <c r="V76" s="66"/>
      <c r="W76" s="66"/>
      <c r="X76" s="66"/>
      <c r="Y76" s="66"/>
      <c r="Z76" s="66"/>
    </row>
    <row r="77">
      <c r="A77" s="107">
        <v>44683.0</v>
      </c>
      <c r="B77" s="24" t="s">
        <v>3449</v>
      </c>
      <c r="C77" s="108"/>
      <c r="D77" s="108"/>
      <c r="E77" s="43" t="s">
        <v>3450</v>
      </c>
      <c r="F77" s="109" t="s">
        <v>3454</v>
      </c>
      <c r="G77" s="101" t="s">
        <v>3210</v>
      </c>
      <c r="H77" s="9" t="s">
        <v>3455</v>
      </c>
      <c r="I77" s="66"/>
      <c r="J77" s="104" t="s">
        <v>3456</v>
      </c>
      <c r="K77" s="66"/>
      <c r="L77" s="66"/>
      <c r="M77" s="66"/>
      <c r="N77" s="66"/>
      <c r="O77" s="66"/>
      <c r="P77" s="66"/>
      <c r="Q77" s="66"/>
      <c r="R77" s="66"/>
      <c r="S77" s="66"/>
      <c r="T77" s="66"/>
      <c r="U77" s="66"/>
      <c r="V77" s="66"/>
      <c r="W77" s="66"/>
      <c r="X77" s="66"/>
      <c r="Y77" s="66"/>
      <c r="Z77" s="66"/>
    </row>
    <row r="78">
      <c r="A78" s="107">
        <v>44714.0</v>
      </c>
      <c r="B78" s="24" t="s">
        <v>3457</v>
      </c>
      <c r="C78" s="77"/>
      <c r="D78" s="108"/>
      <c r="E78" s="43" t="s">
        <v>3458</v>
      </c>
      <c r="F78" s="109" t="s">
        <v>3459</v>
      </c>
      <c r="G78" s="101" t="s">
        <v>3210</v>
      </c>
      <c r="H78" s="9" t="s">
        <v>3460</v>
      </c>
      <c r="I78" s="66"/>
      <c r="J78" s="104" t="s">
        <v>3461</v>
      </c>
      <c r="K78" s="66"/>
      <c r="L78" s="66"/>
      <c r="M78" s="66"/>
      <c r="N78" s="66"/>
      <c r="O78" s="66"/>
      <c r="P78" s="66"/>
      <c r="Q78" s="66"/>
      <c r="R78" s="66"/>
      <c r="S78" s="66"/>
      <c r="T78" s="66"/>
      <c r="U78" s="66"/>
      <c r="V78" s="66"/>
      <c r="W78" s="66"/>
      <c r="X78" s="66"/>
      <c r="Y78" s="66"/>
      <c r="Z78" s="66"/>
    </row>
    <row r="79">
      <c r="A79" s="107">
        <v>44714.0</v>
      </c>
      <c r="B79" s="24" t="s">
        <v>3457</v>
      </c>
      <c r="C79" s="77"/>
      <c r="D79" s="108"/>
      <c r="E79" s="43" t="s">
        <v>3458</v>
      </c>
      <c r="F79" s="109" t="s">
        <v>3462</v>
      </c>
      <c r="G79" s="101" t="s">
        <v>3210</v>
      </c>
      <c r="H79" s="9" t="s">
        <v>3463</v>
      </c>
      <c r="I79" s="66"/>
      <c r="J79" s="104" t="s">
        <v>3464</v>
      </c>
      <c r="K79" s="66"/>
      <c r="L79" s="66"/>
      <c r="M79" s="66"/>
      <c r="N79" s="66"/>
      <c r="O79" s="66"/>
      <c r="P79" s="66"/>
      <c r="Q79" s="66"/>
      <c r="R79" s="66"/>
      <c r="S79" s="66"/>
      <c r="T79" s="66"/>
      <c r="U79" s="66"/>
      <c r="V79" s="66"/>
      <c r="W79" s="66"/>
      <c r="X79" s="66"/>
      <c r="Y79" s="66"/>
      <c r="Z79" s="66"/>
    </row>
    <row r="80">
      <c r="A80" s="107">
        <v>44715.0</v>
      </c>
      <c r="B80" s="24" t="s">
        <v>3465</v>
      </c>
      <c r="C80" s="77"/>
      <c r="D80" s="77"/>
      <c r="E80" s="43" t="s">
        <v>3466</v>
      </c>
      <c r="F80" s="109" t="s">
        <v>3467</v>
      </c>
      <c r="G80" s="101" t="s">
        <v>3210</v>
      </c>
      <c r="H80" s="9" t="s">
        <v>3468</v>
      </c>
      <c r="I80" s="66"/>
      <c r="J80" s="104" t="s">
        <v>3469</v>
      </c>
      <c r="K80" s="66"/>
      <c r="L80" s="66"/>
      <c r="M80" s="66"/>
      <c r="N80" s="66"/>
      <c r="O80" s="66"/>
      <c r="P80" s="66"/>
      <c r="Q80" s="66"/>
      <c r="R80" s="66"/>
      <c r="S80" s="66"/>
      <c r="T80" s="66"/>
      <c r="U80" s="66"/>
      <c r="V80" s="66"/>
      <c r="W80" s="66"/>
      <c r="X80" s="66"/>
      <c r="Y80" s="66"/>
      <c r="Z80" s="66"/>
    </row>
    <row r="81">
      <c r="A81" s="107">
        <v>44715.0</v>
      </c>
      <c r="B81" s="24" t="s">
        <v>3465</v>
      </c>
      <c r="C81" s="77"/>
      <c r="D81" s="77"/>
      <c r="E81" s="43" t="s">
        <v>3466</v>
      </c>
      <c r="F81" s="109" t="s">
        <v>3470</v>
      </c>
      <c r="G81" s="101" t="s">
        <v>3210</v>
      </c>
      <c r="H81" s="9" t="s">
        <v>3471</v>
      </c>
      <c r="I81" s="66"/>
      <c r="J81" s="104" t="s">
        <v>3472</v>
      </c>
      <c r="K81" s="66"/>
      <c r="L81" s="66"/>
      <c r="M81" s="66"/>
      <c r="N81" s="66"/>
      <c r="O81" s="66"/>
      <c r="P81" s="66"/>
      <c r="Q81" s="66"/>
      <c r="R81" s="66"/>
      <c r="S81" s="66"/>
      <c r="T81" s="66"/>
      <c r="U81" s="66"/>
      <c r="V81" s="66"/>
      <c r="W81" s="66"/>
      <c r="X81" s="66"/>
      <c r="Y81" s="66"/>
      <c r="Z81" s="66"/>
    </row>
    <row r="82">
      <c r="A82" s="110">
        <v>44811.0</v>
      </c>
      <c r="B82" s="9" t="s">
        <v>3473</v>
      </c>
      <c r="C82" s="77"/>
      <c r="D82" s="77"/>
      <c r="E82" s="43"/>
      <c r="F82" s="111" t="s">
        <v>3474</v>
      </c>
      <c r="G82" s="101" t="s">
        <v>3210</v>
      </c>
      <c r="H82" s="9" t="s">
        <v>3475</v>
      </c>
      <c r="I82" s="66"/>
      <c r="J82" s="104" t="s">
        <v>3476</v>
      </c>
      <c r="K82" s="66"/>
      <c r="L82" s="66"/>
      <c r="M82" s="66"/>
      <c r="N82" s="66"/>
      <c r="O82" s="66"/>
      <c r="P82" s="66"/>
      <c r="Q82" s="66"/>
      <c r="R82" s="66"/>
      <c r="S82" s="66"/>
      <c r="T82" s="66"/>
      <c r="U82" s="66"/>
      <c r="V82" s="66"/>
      <c r="W82" s="66"/>
      <c r="X82" s="66"/>
      <c r="Y82" s="66"/>
      <c r="Z82" s="66"/>
    </row>
    <row r="83">
      <c r="A83" s="110">
        <v>44811.0</v>
      </c>
      <c r="B83" s="9" t="s">
        <v>3473</v>
      </c>
      <c r="C83" s="77"/>
      <c r="D83" s="77"/>
      <c r="E83" s="43"/>
      <c r="F83" s="111" t="s">
        <v>3477</v>
      </c>
      <c r="G83" s="101" t="s">
        <v>3210</v>
      </c>
      <c r="H83" s="9" t="s">
        <v>3478</v>
      </c>
      <c r="I83" s="66"/>
      <c r="J83" s="103" t="s">
        <v>3479</v>
      </c>
      <c r="K83" s="66"/>
      <c r="L83" s="66"/>
      <c r="M83" s="66"/>
      <c r="N83" s="66"/>
      <c r="O83" s="66"/>
      <c r="P83" s="66"/>
      <c r="Q83" s="66"/>
      <c r="R83" s="66"/>
      <c r="S83" s="66"/>
      <c r="T83" s="66"/>
      <c r="U83" s="66"/>
      <c r="V83" s="66"/>
      <c r="W83" s="66"/>
      <c r="X83" s="66"/>
      <c r="Y83" s="66"/>
      <c r="Z83" s="66"/>
    </row>
    <row r="84">
      <c r="A84" s="110">
        <v>44746.0</v>
      </c>
      <c r="B84" s="9" t="s">
        <v>3480</v>
      </c>
      <c r="C84" s="77"/>
      <c r="D84" s="77"/>
      <c r="E84" s="43"/>
      <c r="F84" s="111" t="s">
        <v>3481</v>
      </c>
      <c r="G84" s="101" t="s">
        <v>3210</v>
      </c>
      <c r="H84" s="9" t="s">
        <v>3482</v>
      </c>
      <c r="I84" s="66"/>
      <c r="J84" s="104" t="s">
        <v>3483</v>
      </c>
      <c r="K84" s="66"/>
      <c r="L84" s="66"/>
      <c r="M84" s="66"/>
      <c r="N84" s="66"/>
      <c r="O84" s="66"/>
      <c r="P84" s="66"/>
      <c r="Q84" s="66"/>
      <c r="R84" s="66"/>
      <c r="S84" s="66"/>
      <c r="T84" s="66"/>
      <c r="U84" s="66"/>
      <c r="V84" s="66"/>
      <c r="W84" s="66"/>
      <c r="X84" s="66"/>
      <c r="Y84" s="66"/>
      <c r="Z84" s="66"/>
    </row>
    <row r="85">
      <c r="A85" s="110">
        <v>44746.0</v>
      </c>
      <c r="B85" s="9" t="s">
        <v>3480</v>
      </c>
      <c r="C85" s="77"/>
      <c r="D85" s="77"/>
      <c r="E85" s="43"/>
      <c r="F85" s="111" t="s">
        <v>3484</v>
      </c>
      <c r="G85" s="101" t="s">
        <v>3210</v>
      </c>
      <c r="H85" s="9" t="s">
        <v>3485</v>
      </c>
      <c r="I85" s="66"/>
      <c r="J85" s="104" t="s">
        <v>3486</v>
      </c>
      <c r="K85" s="66"/>
      <c r="L85" s="66"/>
      <c r="M85" s="66"/>
      <c r="N85" s="66"/>
      <c r="O85" s="66"/>
      <c r="P85" s="66"/>
      <c r="Q85" s="66"/>
      <c r="R85" s="66"/>
      <c r="S85" s="66"/>
      <c r="T85" s="66"/>
      <c r="U85" s="66"/>
      <c r="V85" s="66"/>
      <c r="W85" s="66"/>
      <c r="X85" s="66"/>
      <c r="Y85" s="66"/>
      <c r="Z85" s="66"/>
    </row>
    <row r="86" ht="65.25" customHeight="1">
      <c r="A86" s="110">
        <v>44837.0</v>
      </c>
      <c r="B86" s="9" t="s">
        <v>3487</v>
      </c>
      <c r="C86" s="77"/>
      <c r="D86" s="77"/>
      <c r="E86" s="9" t="s">
        <v>3488</v>
      </c>
      <c r="F86" s="111" t="s">
        <v>3489</v>
      </c>
      <c r="G86" s="101" t="s">
        <v>3210</v>
      </c>
      <c r="H86" s="112" t="s">
        <v>3490</v>
      </c>
      <c r="I86" s="66"/>
      <c r="J86" s="103" t="s">
        <v>3491</v>
      </c>
      <c r="K86" s="66"/>
      <c r="L86" s="66"/>
      <c r="M86" s="66"/>
      <c r="N86" s="66"/>
      <c r="O86" s="66"/>
      <c r="P86" s="66"/>
      <c r="Q86" s="66"/>
      <c r="R86" s="66"/>
      <c r="S86" s="66"/>
      <c r="T86" s="66"/>
      <c r="U86" s="66"/>
      <c r="V86" s="66"/>
      <c r="W86" s="66"/>
      <c r="X86" s="66"/>
      <c r="Y86" s="66"/>
      <c r="Z86" s="66"/>
    </row>
    <row r="87" ht="57.75" customHeight="1">
      <c r="A87" s="110">
        <v>44903.0</v>
      </c>
      <c r="B87" s="9" t="s">
        <v>3492</v>
      </c>
      <c r="C87" s="77"/>
      <c r="D87" s="77"/>
      <c r="E87" s="9" t="s">
        <v>3493</v>
      </c>
      <c r="F87" s="111" t="s">
        <v>3489</v>
      </c>
      <c r="G87" s="101" t="s">
        <v>3210</v>
      </c>
      <c r="H87" s="112" t="s">
        <v>3494</v>
      </c>
      <c r="I87" s="66"/>
      <c r="J87" s="103" t="s">
        <v>3495</v>
      </c>
      <c r="K87" s="66"/>
      <c r="L87" s="66"/>
      <c r="M87" s="66"/>
      <c r="N87" s="66"/>
      <c r="O87" s="66"/>
      <c r="P87" s="66"/>
      <c r="Q87" s="66"/>
      <c r="R87" s="66"/>
      <c r="S87" s="66"/>
      <c r="T87" s="66"/>
      <c r="U87" s="66"/>
      <c r="V87" s="66"/>
      <c r="W87" s="66"/>
      <c r="X87" s="66"/>
      <c r="Y87" s="66"/>
      <c r="Z87" s="66"/>
    </row>
    <row r="88" ht="53.25" customHeight="1">
      <c r="A88" s="110">
        <v>44838.0</v>
      </c>
      <c r="B88" s="9" t="s">
        <v>3496</v>
      </c>
      <c r="C88" s="77"/>
      <c r="D88" s="77"/>
      <c r="E88" s="9" t="s">
        <v>3497</v>
      </c>
      <c r="F88" s="111" t="s">
        <v>3489</v>
      </c>
      <c r="G88" s="101" t="s">
        <v>3210</v>
      </c>
      <c r="H88" s="112" t="s">
        <v>3498</v>
      </c>
      <c r="I88" s="66"/>
      <c r="J88" s="103" t="s">
        <v>3499</v>
      </c>
      <c r="K88" s="66"/>
      <c r="L88" s="66"/>
      <c r="M88" s="66"/>
      <c r="N88" s="66"/>
      <c r="O88" s="66"/>
      <c r="P88" s="66"/>
      <c r="Q88" s="66"/>
      <c r="R88" s="66"/>
      <c r="S88" s="66"/>
      <c r="T88" s="66"/>
      <c r="U88" s="66"/>
      <c r="V88" s="66"/>
      <c r="W88" s="66"/>
      <c r="X88" s="66"/>
      <c r="Y88" s="66"/>
      <c r="Z88" s="66"/>
    </row>
    <row r="89">
      <c r="A89" s="110">
        <v>44778.0</v>
      </c>
      <c r="B89" s="9" t="s">
        <v>3500</v>
      </c>
      <c r="C89" s="77"/>
      <c r="D89" s="77"/>
      <c r="E89" s="43"/>
      <c r="F89" s="111" t="s">
        <v>3501</v>
      </c>
      <c r="G89" s="101" t="s">
        <v>3210</v>
      </c>
      <c r="H89" s="112" t="s">
        <v>3502</v>
      </c>
      <c r="I89" s="66"/>
      <c r="J89" s="103" t="s">
        <v>3503</v>
      </c>
      <c r="K89" s="66"/>
      <c r="L89" s="66"/>
      <c r="M89" s="66"/>
      <c r="N89" s="66"/>
      <c r="O89" s="66"/>
      <c r="P89" s="66"/>
      <c r="Q89" s="66"/>
      <c r="R89" s="66"/>
      <c r="S89" s="66"/>
      <c r="T89" s="66"/>
      <c r="U89" s="66"/>
      <c r="V89" s="66"/>
      <c r="W89" s="66"/>
      <c r="X89" s="66"/>
      <c r="Y89" s="66"/>
      <c r="Z89" s="66"/>
    </row>
    <row r="90">
      <c r="A90" s="110">
        <v>44714.0</v>
      </c>
      <c r="B90" s="9" t="s">
        <v>3504</v>
      </c>
      <c r="C90" s="77"/>
      <c r="D90" s="77"/>
      <c r="E90" s="43"/>
      <c r="F90" s="111" t="s">
        <v>3505</v>
      </c>
      <c r="G90" s="101" t="s">
        <v>3210</v>
      </c>
      <c r="H90" s="112" t="s">
        <v>3506</v>
      </c>
      <c r="I90" s="66"/>
      <c r="J90" s="103" t="s">
        <v>3507</v>
      </c>
      <c r="K90" s="66"/>
      <c r="L90" s="66"/>
      <c r="M90" s="66"/>
      <c r="N90" s="66"/>
      <c r="O90" s="66"/>
      <c r="P90" s="66"/>
      <c r="Q90" s="66"/>
      <c r="R90" s="66"/>
      <c r="S90" s="66"/>
      <c r="T90" s="66"/>
      <c r="U90" s="66"/>
      <c r="V90" s="66"/>
      <c r="W90" s="66"/>
      <c r="X90" s="66"/>
      <c r="Y90" s="66"/>
      <c r="Z90" s="66"/>
    </row>
    <row r="91">
      <c r="A91" s="24" t="s">
        <v>3508</v>
      </c>
      <c r="B91" s="24" t="s">
        <v>3509</v>
      </c>
      <c r="C91" s="77"/>
      <c r="D91" s="108"/>
      <c r="E91" s="9" t="s">
        <v>3510</v>
      </c>
      <c r="F91" s="23" t="s">
        <v>3511</v>
      </c>
      <c r="G91" s="101" t="s">
        <v>3210</v>
      </c>
      <c r="H91" s="9" t="s">
        <v>3512</v>
      </c>
      <c r="I91" s="66"/>
      <c r="J91" s="103" t="s">
        <v>3513</v>
      </c>
      <c r="K91" s="66"/>
      <c r="L91" s="66"/>
      <c r="M91" s="66"/>
      <c r="N91" s="66"/>
      <c r="O91" s="66"/>
      <c r="P91" s="66"/>
      <c r="Q91" s="66"/>
      <c r="R91" s="66"/>
      <c r="S91" s="66"/>
      <c r="T91" s="66"/>
      <c r="U91" s="66"/>
      <c r="V91" s="66"/>
      <c r="W91" s="66"/>
      <c r="X91" s="66"/>
      <c r="Y91" s="66"/>
      <c r="Z91" s="66"/>
    </row>
    <row r="92">
      <c r="A92" s="24" t="s">
        <v>3514</v>
      </c>
      <c r="B92" s="24" t="s">
        <v>3515</v>
      </c>
      <c r="C92" s="43"/>
      <c r="D92" s="24"/>
      <c r="E92" s="9" t="s">
        <v>3516</v>
      </c>
      <c r="F92" s="113">
        <v>0.3020833333333333</v>
      </c>
      <c r="G92" s="101" t="s">
        <v>3210</v>
      </c>
      <c r="H92" s="9" t="s">
        <v>3517</v>
      </c>
      <c r="I92" s="66"/>
      <c r="J92" s="104" t="s">
        <v>3518</v>
      </c>
      <c r="K92" s="66"/>
      <c r="L92" s="66"/>
      <c r="M92" s="66"/>
      <c r="N92" s="66"/>
      <c r="O92" s="66"/>
      <c r="P92" s="66"/>
      <c r="Q92" s="66"/>
      <c r="R92" s="66"/>
      <c r="S92" s="66"/>
      <c r="T92" s="66"/>
      <c r="U92" s="66"/>
      <c r="V92" s="66"/>
      <c r="W92" s="66"/>
      <c r="X92" s="66"/>
      <c r="Y92" s="66"/>
      <c r="Z92" s="66"/>
    </row>
    <row r="93">
      <c r="A93" s="24" t="s">
        <v>3514</v>
      </c>
      <c r="B93" s="24" t="s">
        <v>3515</v>
      </c>
      <c r="C93" s="43"/>
      <c r="D93" s="24"/>
      <c r="E93" s="9" t="s">
        <v>3516</v>
      </c>
      <c r="F93" s="113">
        <v>0.4444444444444444</v>
      </c>
      <c r="G93" s="101" t="s">
        <v>3210</v>
      </c>
      <c r="H93" s="9" t="s">
        <v>3519</v>
      </c>
      <c r="I93" s="66"/>
      <c r="J93" s="104" t="s">
        <v>3520</v>
      </c>
      <c r="K93" s="66"/>
      <c r="L93" s="66"/>
      <c r="M93" s="66"/>
      <c r="N93" s="66"/>
      <c r="O93" s="66"/>
      <c r="P93" s="66"/>
      <c r="Q93" s="66"/>
      <c r="R93" s="66"/>
      <c r="S93" s="66"/>
      <c r="T93" s="66"/>
      <c r="U93" s="66"/>
      <c r="V93" s="66"/>
      <c r="W93" s="66"/>
      <c r="X93" s="66"/>
      <c r="Y93" s="66"/>
      <c r="Z93" s="66"/>
    </row>
    <row r="94">
      <c r="A94" s="24" t="s">
        <v>3514</v>
      </c>
      <c r="B94" s="24" t="s">
        <v>3515</v>
      </c>
      <c r="C94" s="43"/>
      <c r="D94" s="24"/>
      <c r="E94" s="9" t="s">
        <v>3516</v>
      </c>
      <c r="F94" s="113">
        <v>0.0625</v>
      </c>
      <c r="G94" s="101" t="s">
        <v>3210</v>
      </c>
      <c r="H94" s="9" t="s">
        <v>3521</v>
      </c>
      <c r="I94" s="66"/>
      <c r="J94" s="104" t="s">
        <v>3522</v>
      </c>
      <c r="K94" s="66"/>
      <c r="L94" s="66"/>
      <c r="M94" s="66"/>
      <c r="N94" s="66"/>
      <c r="O94" s="66"/>
      <c r="P94" s="66"/>
      <c r="Q94" s="66"/>
      <c r="R94" s="66"/>
      <c r="S94" s="66"/>
      <c r="T94" s="66"/>
      <c r="U94" s="66"/>
      <c r="V94" s="66"/>
      <c r="W94" s="66"/>
      <c r="X94" s="66"/>
      <c r="Y94" s="66"/>
      <c r="Z94" s="66"/>
    </row>
    <row r="95">
      <c r="A95" s="24" t="s">
        <v>3514</v>
      </c>
      <c r="B95" s="24" t="s">
        <v>3515</v>
      </c>
      <c r="C95" s="43"/>
      <c r="D95" s="24"/>
      <c r="E95" s="9" t="s">
        <v>3516</v>
      </c>
      <c r="F95" s="113">
        <v>0.3472222222222222</v>
      </c>
      <c r="G95" s="101" t="s">
        <v>3210</v>
      </c>
      <c r="H95" s="9" t="s">
        <v>3523</v>
      </c>
      <c r="I95" s="66"/>
      <c r="J95" s="104" t="s">
        <v>3524</v>
      </c>
      <c r="K95" s="66"/>
      <c r="L95" s="66"/>
      <c r="M95" s="66"/>
      <c r="N95" s="66"/>
      <c r="O95" s="66"/>
      <c r="P95" s="66"/>
      <c r="Q95" s="66"/>
      <c r="R95" s="66"/>
      <c r="S95" s="66"/>
      <c r="T95" s="66"/>
      <c r="U95" s="66"/>
      <c r="V95" s="66"/>
      <c r="W95" s="66"/>
      <c r="X95" s="66"/>
      <c r="Y95" s="66"/>
      <c r="Z95" s="66"/>
    </row>
    <row r="96">
      <c r="A96" s="24" t="s">
        <v>3514</v>
      </c>
      <c r="B96" s="24" t="s">
        <v>3515</v>
      </c>
      <c r="C96" s="43"/>
      <c r="D96" s="24"/>
      <c r="E96" s="9" t="s">
        <v>3516</v>
      </c>
      <c r="F96" s="113">
        <v>0.23958333333333334</v>
      </c>
      <c r="G96" s="101" t="s">
        <v>3210</v>
      </c>
      <c r="H96" s="9" t="s">
        <v>3525</v>
      </c>
      <c r="I96" s="66"/>
      <c r="J96" s="104" t="s">
        <v>3526</v>
      </c>
      <c r="K96" s="66"/>
      <c r="L96" s="66"/>
      <c r="M96" s="66"/>
      <c r="N96" s="66"/>
      <c r="O96" s="66"/>
      <c r="P96" s="66"/>
      <c r="Q96" s="66"/>
      <c r="R96" s="66"/>
      <c r="S96" s="66"/>
      <c r="T96" s="66"/>
      <c r="U96" s="66"/>
      <c r="V96" s="66"/>
      <c r="W96" s="66"/>
      <c r="X96" s="66"/>
      <c r="Y96" s="66"/>
      <c r="Z96" s="66"/>
    </row>
    <row r="97">
      <c r="A97" s="24" t="s">
        <v>3514</v>
      </c>
      <c r="B97" s="24" t="s">
        <v>3515</v>
      </c>
      <c r="C97" s="43"/>
      <c r="D97" s="24"/>
      <c r="E97" s="9" t="s">
        <v>3516</v>
      </c>
      <c r="F97" s="113">
        <v>0.2673611111111111</v>
      </c>
      <c r="G97" s="101" t="s">
        <v>3210</v>
      </c>
      <c r="H97" s="9" t="s">
        <v>3527</v>
      </c>
      <c r="I97" s="66"/>
      <c r="J97" s="104" t="s">
        <v>3528</v>
      </c>
      <c r="K97" s="66"/>
      <c r="L97" s="66"/>
      <c r="M97" s="66"/>
      <c r="N97" s="66"/>
      <c r="O97" s="66"/>
      <c r="P97" s="66"/>
      <c r="Q97" s="66"/>
      <c r="R97" s="66"/>
      <c r="S97" s="66"/>
      <c r="T97" s="66"/>
      <c r="U97" s="66"/>
      <c r="V97" s="66"/>
      <c r="W97" s="66"/>
      <c r="X97" s="66"/>
      <c r="Y97" s="66"/>
      <c r="Z97" s="66"/>
    </row>
    <row r="98">
      <c r="A98" s="24" t="s">
        <v>3514</v>
      </c>
      <c r="B98" s="24" t="s">
        <v>3515</v>
      </c>
      <c r="C98" s="43"/>
      <c r="D98" s="24"/>
      <c r="E98" s="9" t="s">
        <v>3516</v>
      </c>
      <c r="F98" s="113">
        <v>0.08333333333333333</v>
      </c>
      <c r="G98" s="101" t="s">
        <v>3210</v>
      </c>
      <c r="H98" s="9" t="s">
        <v>3529</v>
      </c>
      <c r="I98" s="66"/>
      <c r="J98" s="104" t="s">
        <v>3530</v>
      </c>
      <c r="K98" s="66"/>
      <c r="L98" s="66"/>
      <c r="M98" s="66"/>
      <c r="N98" s="66"/>
      <c r="O98" s="66"/>
      <c r="P98" s="66"/>
      <c r="Q98" s="66"/>
      <c r="R98" s="66"/>
      <c r="S98" s="66"/>
      <c r="T98" s="66"/>
      <c r="U98" s="66"/>
      <c r="V98" s="66"/>
      <c r="W98" s="66"/>
      <c r="X98" s="66"/>
      <c r="Y98" s="66"/>
      <c r="Z98" s="66"/>
    </row>
    <row r="99">
      <c r="A99" s="24" t="s">
        <v>3514</v>
      </c>
      <c r="B99" s="24" t="s">
        <v>3515</v>
      </c>
      <c r="C99" s="43"/>
      <c r="D99" s="24"/>
      <c r="E99" s="9" t="s">
        <v>3516</v>
      </c>
      <c r="F99" s="113">
        <v>0.1875</v>
      </c>
      <c r="G99" s="101" t="s">
        <v>3210</v>
      </c>
      <c r="H99" s="9" t="s">
        <v>3531</v>
      </c>
      <c r="I99" s="66"/>
      <c r="J99" s="104" t="s">
        <v>3532</v>
      </c>
      <c r="K99" s="66"/>
      <c r="L99" s="66"/>
      <c r="M99" s="66"/>
      <c r="N99" s="66"/>
      <c r="O99" s="66"/>
      <c r="P99" s="66"/>
      <c r="Q99" s="66"/>
      <c r="R99" s="66"/>
      <c r="S99" s="66"/>
      <c r="T99" s="66"/>
      <c r="U99" s="66"/>
      <c r="V99" s="66"/>
      <c r="W99" s="66"/>
      <c r="X99" s="66"/>
      <c r="Y99" s="66"/>
      <c r="Z99" s="66"/>
    </row>
    <row r="100">
      <c r="A100" s="24" t="s">
        <v>3425</v>
      </c>
      <c r="B100" s="24" t="s">
        <v>3426</v>
      </c>
      <c r="C100" s="77"/>
      <c r="D100" s="108"/>
      <c r="E100" s="43" t="s">
        <v>3427</v>
      </c>
      <c r="F100" s="23" t="s">
        <v>3428</v>
      </c>
      <c r="G100" s="101" t="s">
        <v>3210</v>
      </c>
      <c r="H100" s="9" t="s">
        <v>3429</v>
      </c>
      <c r="I100" s="66"/>
      <c r="J100" s="104" t="s">
        <v>3430</v>
      </c>
      <c r="K100" s="66"/>
      <c r="L100" s="66"/>
      <c r="M100" s="66"/>
      <c r="N100" s="66"/>
      <c r="O100" s="66"/>
      <c r="P100" s="66"/>
      <c r="Q100" s="66"/>
      <c r="R100" s="66"/>
      <c r="S100" s="66"/>
      <c r="T100" s="66"/>
      <c r="U100" s="66"/>
      <c r="V100" s="66"/>
      <c r="W100" s="66"/>
      <c r="X100" s="66"/>
      <c r="Y100" s="66"/>
      <c r="Z100" s="66"/>
    </row>
    <row r="101" ht="114.75" customHeight="1">
      <c r="A101" s="24" t="s">
        <v>3425</v>
      </c>
      <c r="B101" s="24" t="s">
        <v>3426</v>
      </c>
      <c r="C101" s="77"/>
      <c r="D101" s="108"/>
      <c r="E101" s="43" t="s">
        <v>3427</v>
      </c>
      <c r="F101" s="23" t="s">
        <v>3428</v>
      </c>
      <c r="G101" s="101" t="s">
        <v>3210</v>
      </c>
      <c r="H101" s="9" t="s">
        <v>3431</v>
      </c>
      <c r="I101" s="66"/>
      <c r="J101" s="104" t="s">
        <v>3533</v>
      </c>
      <c r="K101" s="66"/>
      <c r="L101" s="66"/>
      <c r="M101" s="66"/>
      <c r="N101" s="66"/>
      <c r="O101" s="66"/>
      <c r="P101" s="66"/>
      <c r="Q101" s="66"/>
      <c r="R101" s="66"/>
      <c r="S101" s="66"/>
      <c r="T101" s="66"/>
      <c r="U101" s="66"/>
      <c r="V101" s="66"/>
      <c r="W101" s="66"/>
      <c r="X101" s="66"/>
      <c r="Y101" s="66"/>
      <c r="Z101" s="66"/>
    </row>
    <row r="102" ht="114.75" customHeight="1">
      <c r="A102" s="24" t="s">
        <v>3425</v>
      </c>
      <c r="B102" s="24" t="s">
        <v>3426</v>
      </c>
      <c r="C102" s="77"/>
      <c r="D102" s="108"/>
      <c r="E102" s="43" t="s">
        <v>3427</v>
      </c>
      <c r="F102" s="23" t="s">
        <v>3433</v>
      </c>
      <c r="G102" s="101" t="s">
        <v>3210</v>
      </c>
      <c r="H102" s="9" t="s">
        <v>3434</v>
      </c>
      <c r="I102" s="66"/>
      <c r="J102" s="104" t="s">
        <v>3534</v>
      </c>
      <c r="K102" s="66"/>
      <c r="L102" s="66"/>
      <c r="M102" s="66"/>
      <c r="N102" s="66"/>
      <c r="O102" s="66"/>
      <c r="P102" s="66"/>
      <c r="Q102" s="66"/>
      <c r="R102" s="66"/>
      <c r="S102" s="66"/>
      <c r="T102" s="66"/>
      <c r="U102" s="66"/>
      <c r="V102" s="66"/>
      <c r="W102" s="66"/>
      <c r="X102" s="66"/>
      <c r="Y102" s="66"/>
      <c r="Z102" s="66"/>
    </row>
    <row r="103" ht="114.75" customHeight="1">
      <c r="A103" s="24" t="s">
        <v>3425</v>
      </c>
      <c r="B103" s="24" t="s">
        <v>3426</v>
      </c>
      <c r="C103" s="77"/>
      <c r="D103" s="108"/>
      <c r="E103" s="43" t="s">
        <v>3427</v>
      </c>
      <c r="F103" s="23" t="s">
        <v>3433</v>
      </c>
      <c r="G103" s="101" t="s">
        <v>3210</v>
      </c>
      <c r="H103" s="9" t="s">
        <v>3436</v>
      </c>
      <c r="I103" s="66"/>
      <c r="J103" s="104" t="s">
        <v>3535</v>
      </c>
      <c r="K103" s="66"/>
      <c r="L103" s="66"/>
      <c r="M103" s="66"/>
      <c r="N103" s="66"/>
      <c r="O103" s="66"/>
      <c r="P103" s="66"/>
      <c r="Q103" s="66"/>
      <c r="R103" s="66"/>
      <c r="S103" s="66"/>
      <c r="T103" s="66"/>
      <c r="U103" s="66"/>
      <c r="V103" s="66"/>
      <c r="W103" s="66"/>
      <c r="X103" s="66"/>
      <c r="Y103" s="66"/>
      <c r="Z103" s="66"/>
    </row>
    <row r="104" ht="114.75" customHeight="1">
      <c r="A104" s="24" t="s">
        <v>3425</v>
      </c>
      <c r="B104" s="24" t="s">
        <v>3426</v>
      </c>
      <c r="C104" s="77"/>
      <c r="D104" s="108"/>
      <c r="E104" s="43" t="s">
        <v>3427</v>
      </c>
      <c r="F104" s="23" t="s">
        <v>3438</v>
      </c>
      <c r="G104" s="101" t="s">
        <v>3210</v>
      </c>
      <c r="H104" s="9" t="s">
        <v>3439</v>
      </c>
      <c r="I104" s="66"/>
      <c r="J104" s="104" t="s">
        <v>3536</v>
      </c>
      <c r="K104" s="66"/>
      <c r="L104" s="66"/>
      <c r="M104" s="66"/>
      <c r="N104" s="66"/>
      <c r="O104" s="66"/>
      <c r="P104" s="66"/>
      <c r="Q104" s="66"/>
      <c r="R104" s="66"/>
      <c r="S104" s="66"/>
      <c r="T104" s="66"/>
      <c r="U104" s="66"/>
      <c r="V104" s="66"/>
      <c r="W104" s="66"/>
      <c r="X104" s="66"/>
      <c r="Y104" s="66"/>
      <c r="Z104" s="66"/>
    </row>
    <row r="105" ht="114.75" customHeight="1">
      <c r="A105" s="24" t="s">
        <v>3425</v>
      </c>
      <c r="B105" s="24" t="s">
        <v>3426</v>
      </c>
      <c r="C105" s="77"/>
      <c r="D105" s="108"/>
      <c r="E105" s="43" t="s">
        <v>3427</v>
      </c>
      <c r="F105" s="23" t="s">
        <v>3438</v>
      </c>
      <c r="G105" s="101" t="s">
        <v>3210</v>
      </c>
      <c r="H105" s="9" t="s">
        <v>3441</v>
      </c>
      <c r="I105" s="66"/>
      <c r="J105" s="104" t="s">
        <v>3537</v>
      </c>
      <c r="K105" s="66"/>
      <c r="L105" s="66"/>
      <c r="M105" s="66"/>
      <c r="N105" s="66"/>
      <c r="O105" s="66"/>
      <c r="P105" s="66"/>
      <c r="Q105" s="66"/>
      <c r="R105" s="66"/>
      <c r="S105" s="66"/>
      <c r="T105" s="66"/>
      <c r="U105" s="66"/>
      <c r="V105" s="66"/>
      <c r="W105" s="66"/>
      <c r="X105" s="66"/>
      <c r="Y105" s="66"/>
      <c r="Z105" s="66"/>
    </row>
    <row r="106" ht="114.75" customHeight="1">
      <c r="A106" s="24" t="s">
        <v>3538</v>
      </c>
      <c r="B106" s="9" t="s">
        <v>3539</v>
      </c>
      <c r="C106" s="77"/>
      <c r="D106" s="108"/>
      <c r="E106" s="43" t="s">
        <v>3540</v>
      </c>
      <c r="F106" s="23" t="s">
        <v>3541</v>
      </c>
      <c r="G106" s="101" t="s">
        <v>3210</v>
      </c>
      <c r="H106" s="9" t="s">
        <v>3542</v>
      </c>
      <c r="I106" s="66"/>
      <c r="J106" s="103" t="s">
        <v>3543</v>
      </c>
      <c r="K106" s="66"/>
      <c r="L106" s="66"/>
      <c r="M106" s="66"/>
      <c r="N106" s="66"/>
      <c r="O106" s="66"/>
      <c r="P106" s="66"/>
      <c r="Q106" s="66"/>
      <c r="R106" s="66"/>
      <c r="S106" s="66"/>
      <c r="T106" s="66"/>
      <c r="U106" s="66"/>
      <c r="V106" s="66"/>
      <c r="W106" s="66"/>
      <c r="X106" s="66"/>
      <c r="Y106" s="66"/>
      <c r="Z106" s="66"/>
    </row>
    <row r="107" ht="119.25" customHeight="1">
      <c r="A107" s="24" t="s">
        <v>3538</v>
      </c>
      <c r="B107" s="9" t="s">
        <v>3539</v>
      </c>
      <c r="C107" s="77"/>
      <c r="D107" s="108"/>
      <c r="E107" s="43" t="s">
        <v>3540</v>
      </c>
      <c r="F107" s="23" t="s">
        <v>3541</v>
      </c>
      <c r="G107" s="101" t="s">
        <v>3210</v>
      </c>
      <c r="H107" s="9" t="s">
        <v>3544</v>
      </c>
      <c r="I107" s="66"/>
      <c r="J107" s="103" t="s">
        <v>3545</v>
      </c>
      <c r="K107" s="66"/>
      <c r="L107" s="66"/>
      <c r="M107" s="66"/>
      <c r="N107" s="66"/>
      <c r="O107" s="66"/>
      <c r="P107" s="66"/>
      <c r="Q107" s="66"/>
      <c r="R107" s="66"/>
      <c r="S107" s="66"/>
      <c r="T107" s="66"/>
      <c r="U107" s="66"/>
      <c r="V107" s="66"/>
      <c r="W107" s="66"/>
      <c r="X107" s="66"/>
      <c r="Y107" s="66"/>
      <c r="Z107" s="66"/>
    </row>
    <row r="108" ht="97.5" customHeight="1">
      <c r="A108" s="24" t="s">
        <v>3538</v>
      </c>
      <c r="B108" s="9" t="s">
        <v>3546</v>
      </c>
      <c r="C108" s="77"/>
      <c r="D108" s="108"/>
      <c r="E108" s="43" t="s">
        <v>3547</v>
      </c>
      <c r="F108" s="23" t="s">
        <v>3548</v>
      </c>
      <c r="G108" s="101" t="s">
        <v>3210</v>
      </c>
      <c r="H108" s="9" t="s">
        <v>3549</v>
      </c>
      <c r="I108" s="66"/>
      <c r="J108" s="104" t="s">
        <v>3550</v>
      </c>
      <c r="K108" s="66"/>
      <c r="L108" s="66"/>
      <c r="M108" s="66"/>
      <c r="N108" s="66"/>
      <c r="O108" s="66"/>
      <c r="P108" s="66"/>
      <c r="Q108" s="66"/>
      <c r="R108" s="66"/>
      <c r="S108" s="66"/>
      <c r="T108" s="66"/>
      <c r="U108" s="66"/>
      <c r="V108" s="66"/>
      <c r="W108" s="66"/>
      <c r="X108" s="66"/>
      <c r="Y108" s="66"/>
      <c r="Z108" s="66"/>
    </row>
    <row r="109" ht="97.5" customHeight="1">
      <c r="A109" s="24" t="s">
        <v>3538</v>
      </c>
      <c r="B109" s="9" t="s">
        <v>3546</v>
      </c>
      <c r="C109" s="77"/>
      <c r="D109" s="108"/>
      <c r="E109" s="43" t="s">
        <v>3547</v>
      </c>
      <c r="F109" s="23"/>
      <c r="G109" s="101" t="s">
        <v>3210</v>
      </c>
      <c r="H109" s="9" t="s">
        <v>3551</v>
      </c>
      <c r="I109" s="66"/>
      <c r="J109" s="104" t="s">
        <v>3552</v>
      </c>
      <c r="K109" s="66"/>
      <c r="L109" s="66"/>
      <c r="M109" s="66"/>
      <c r="N109" s="66"/>
      <c r="O109" s="66"/>
      <c r="P109" s="66"/>
      <c r="Q109" s="66"/>
      <c r="R109" s="66"/>
      <c r="S109" s="66"/>
      <c r="T109" s="66"/>
      <c r="U109" s="66"/>
      <c r="V109" s="66"/>
      <c r="W109" s="66"/>
      <c r="X109" s="66"/>
      <c r="Y109" s="66"/>
      <c r="Z109" s="66"/>
    </row>
    <row r="110" ht="97.5" customHeight="1">
      <c r="A110" s="24" t="s">
        <v>3538</v>
      </c>
      <c r="B110" s="9" t="s">
        <v>3546</v>
      </c>
      <c r="C110" s="77"/>
      <c r="D110" s="108"/>
      <c r="E110" s="43" t="s">
        <v>3547</v>
      </c>
      <c r="F110" s="23"/>
      <c r="G110" s="101" t="s">
        <v>3210</v>
      </c>
      <c r="H110" s="9" t="s">
        <v>3553</v>
      </c>
      <c r="I110" s="66"/>
      <c r="J110" s="104" t="s">
        <v>3554</v>
      </c>
      <c r="K110" s="66"/>
      <c r="L110" s="66"/>
      <c r="M110" s="66"/>
      <c r="N110" s="66"/>
      <c r="O110" s="66"/>
      <c r="P110" s="66"/>
      <c r="Q110" s="66"/>
      <c r="R110" s="66"/>
      <c r="S110" s="66"/>
      <c r="T110" s="66"/>
      <c r="U110" s="66"/>
      <c r="V110" s="66"/>
      <c r="W110" s="66"/>
      <c r="X110" s="66"/>
      <c r="Y110" s="66"/>
      <c r="Z110" s="66"/>
    </row>
    <row r="111" ht="97.5" customHeight="1">
      <c r="A111" s="24" t="s">
        <v>3538</v>
      </c>
      <c r="B111" s="9" t="s">
        <v>3546</v>
      </c>
      <c r="C111" s="77"/>
      <c r="D111" s="108"/>
      <c r="E111" s="43" t="s">
        <v>3547</v>
      </c>
      <c r="F111" s="23"/>
      <c r="G111" s="101" t="s">
        <v>3210</v>
      </c>
      <c r="H111" s="9" t="s">
        <v>3555</v>
      </c>
      <c r="I111" s="66"/>
      <c r="J111" s="104" t="s">
        <v>3556</v>
      </c>
      <c r="K111" s="66"/>
      <c r="L111" s="66"/>
      <c r="M111" s="66"/>
      <c r="N111" s="66"/>
      <c r="O111" s="66"/>
      <c r="P111" s="66"/>
      <c r="Q111" s="66"/>
      <c r="R111" s="66"/>
      <c r="S111" s="66"/>
      <c r="T111" s="66"/>
      <c r="U111" s="66"/>
      <c r="V111" s="66"/>
      <c r="W111" s="66"/>
      <c r="X111" s="66"/>
      <c r="Y111" s="66"/>
      <c r="Z111" s="66"/>
    </row>
    <row r="112" ht="97.5" customHeight="1">
      <c r="A112" s="24" t="s">
        <v>3538</v>
      </c>
      <c r="B112" s="9" t="s">
        <v>3546</v>
      </c>
      <c r="C112" s="77"/>
      <c r="D112" s="108"/>
      <c r="E112" s="43" t="s">
        <v>3547</v>
      </c>
      <c r="F112" s="23"/>
      <c r="G112" s="101" t="s">
        <v>3210</v>
      </c>
      <c r="H112" s="9" t="s">
        <v>3557</v>
      </c>
      <c r="I112" s="66"/>
      <c r="J112" s="104" t="s">
        <v>3558</v>
      </c>
      <c r="K112" s="66"/>
      <c r="L112" s="66"/>
      <c r="M112" s="66"/>
      <c r="N112" s="66"/>
      <c r="O112" s="66"/>
      <c r="P112" s="66"/>
      <c r="Q112" s="66"/>
      <c r="R112" s="66"/>
      <c r="S112" s="66"/>
      <c r="T112" s="66"/>
      <c r="U112" s="66"/>
      <c r="V112" s="66"/>
      <c r="W112" s="66"/>
      <c r="X112" s="66"/>
      <c r="Y112" s="66"/>
      <c r="Z112" s="66"/>
    </row>
    <row r="113" ht="97.5" customHeight="1">
      <c r="A113" s="24" t="s">
        <v>3538</v>
      </c>
      <c r="B113" s="9" t="s">
        <v>3546</v>
      </c>
      <c r="C113" s="77"/>
      <c r="D113" s="108"/>
      <c r="E113" s="43" t="s">
        <v>3547</v>
      </c>
      <c r="F113" s="23"/>
      <c r="G113" s="101" t="s">
        <v>3210</v>
      </c>
      <c r="H113" s="9" t="s">
        <v>3559</v>
      </c>
      <c r="I113" s="66"/>
      <c r="J113" s="103" t="s">
        <v>3560</v>
      </c>
      <c r="K113" s="66"/>
      <c r="L113" s="66"/>
      <c r="M113" s="66"/>
      <c r="N113" s="66"/>
      <c r="O113" s="66"/>
      <c r="P113" s="66"/>
      <c r="Q113" s="66"/>
      <c r="R113" s="66"/>
      <c r="S113" s="66"/>
      <c r="T113" s="66"/>
      <c r="U113" s="66"/>
      <c r="V113" s="66"/>
      <c r="W113" s="66"/>
      <c r="X113" s="66"/>
      <c r="Y113" s="66"/>
      <c r="Z113" s="66"/>
    </row>
    <row r="114">
      <c r="A114" s="43" t="s">
        <v>3561</v>
      </c>
      <c r="B114" s="43" t="s">
        <v>3562</v>
      </c>
      <c r="C114" s="77"/>
      <c r="D114" s="77"/>
      <c r="E114" s="77"/>
      <c r="F114" s="23" t="s">
        <v>3563</v>
      </c>
      <c r="G114" s="101" t="s">
        <v>3210</v>
      </c>
      <c r="H114" s="9" t="s">
        <v>3564</v>
      </c>
      <c r="I114" s="23" t="s">
        <v>3565</v>
      </c>
      <c r="J114" s="104" t="s">
        <v>3566</v>
      </c>
      <c r="K114" s="66"/>
      <c r="L114" s="66"/>
      <c r="M114" s="66"/>
      <c r="N114" s="66"/>
      <c r="O114" s="66"/>
      <c r="P114" s="66"/>
      <c r="Q114" s="66"/>
      <c r="R114" s="66"/>
      <c r="S114" s="66"/>
      <c r="T114" s="66"/>
      <c r="U114" s="66"/>
      <c r="V114" s="66"/>
      <c r="W114" s="66"/>
      <c r="X114" s="66"/>
      <c r="Y114" s="66"/>
      <c r="Z114" s="66"/>
    </row>
    <row r="115">
      <c r="A115" s="43" t="s">
        <v>3561</v>
      </c>
      <c r="B115" s="43" t="s">
        <v>3562</v>
      </c>
      <c r="C115" s="77"/>
      <c r="D115" s="77"/>
      <c r="E115" s="77"/>
      <c r="F115" s="23" t="s">
        <v>3567</v>
      </c>
      <c r="G115" s="101" t="s">
        <v>3210</v>
      </c>
      <c r="H115" s="9" t="s">
        <v>3568</v>
      </c>
      <c r="I115" s="23"/>
      <c r="J115" s="104" t="s">
        <v>3569</v>
      </c>
      <c r="K115" s="66"/>
      <c r="L115" s="66"/>
      <c r="M115" s="66"/>
      <c r="N115" s="66"/>
      <c r="O115" s="66"/>
      <c r="P115" s="66"/>
      <c r="Q115" s="66"/>
      <c r="R115" s="66"/>
      <c r="S115" s="66"/>
      <c r="T115" s="66"/>
      <c r="U115" s="66"/>
      <c r="V115" s="66"/>
      <c r="W115" s="66"/>
      <c r="X115" s="66"/>
      <c r="Y115" s="66"/>
      <c r="Z115" s="66"/>
    </row>
    <row r="116">
      <c r="A116" s="43" t="s">
        <v>3561</v>
      </c>
      <c r="B116" s="43" t="s">
        <v>3562</v>
      </c>
      <c r="C116" s="77"/>
      <c r="D116" s="77"/>
      <c r="E116" s="77"/>
      <c r="F116" s="23" t="s">
        <v>3570</v>
      </c>
      <c r="G116" s="101" t="s">
        <v>3210</v>
      </c>
      <c r="H116" s="9" t="s">
        <v>3571</v>
      </c>
      <c r="I116" s="23"/>
      <c r="J116" s="104" t="s">
        <v>3572</v>
      </c>
      <c r="K116" s="66"/>
      <c r="L116" s="66"/>
      <c r="M116" s="66"/>
      <c r="N116" s="66"/>
      <c r="O116" s="66"/>
      <c r="P116" s="66"/>
      <c r="Q116" s="66"/>
      <c r="R116" s="66"/>
      <c r="S116" s="66"/>
      <c r="T116" s="66"/>
      <c r="U116" s="66"/>
      <c r="V116" s="66"/>
      <c r="W116" s="66"/>
      <c r="X116" s="66"/>
      <c r="Y116" s="66"/>
      <c r="Z116" s="66"/>
    </row>
    <row r="117">
      <c r="A117" s="43" t="s">
        <v>3561</v>
      </c>
      <c r="B117" s="43" t="s">
        <v>3562</v>
      </c>
      <c r="C117" s="77"/>
      <c r="D117" s="77"/>
      <c r="E117" s="77"/>
      <c r="F117" s="23" t="s">
        <v>3573</v>
      </c>
      <c r="G117" s="101" t="s">
        <v>3210</v>
      </c>
      <c r="H117" s="9" t="s">
        <v>3574</v>
      </c>
      <c r="I117" s="23"/>
      <c r="J117" s="104" t="s">
        <v>3575</v>
      </c>
      <c r="K117" s="66"/>
      <c r="L117" s="66"/>
      <c r="M117" s="66"/>
      <c r="N117" s="66"/>
      <c r="O117" s="66"/>
      <c r="P117" s="66"/>
      <c r="Q117" s="66"/>
      <c r="R117" s="66"/>
      <c r="S117" s="66"/>
      <c r="T117" s="66"/>
      <c r="U117" s="66"/>
      <c r="V117" s="66"/>
      <c r="W117" s="66"/>
      <c r="X117" s="66"/>
      <c r="Y117" s="66"/>
      <c r="Z117" s="66"/>
    </row>
    <row r="118">
      <c r="A118" s="43" t="s">
        <v>3561</v>
      </c>
      <c r="B118" s="43" t="s">
        <v>3562</v>
      </c>
      <c r="C118" s="77"/>
      <c r="D118" s="77"/>
      <c r="E118" s="77"/>
      <c r="F118" s="23" t="s">
        <v>3576</v>
      </c>
      <c r="G118" s="101" t="s">
        <v>3210</v>
      </c>
      <c r="H118" s="9" t="s">
        <v>3577</v>
      </c>
      <c r="I118" s="23"/>
      <c r="J118" s="104" t="s">
        <v>3578</v>
      </c>
      <c r="K118" s="66"/>
      <c r="L118" s="66"/>
      <c r="M118" s="66"/>
      <c r="N118" s="66"/>
      <c r="O118" s="66"/>
      <c r="P118" s="66"/>
      <c r="Q118" s="66"/>
      <c r="R118" s="66"/>
      <c r="S118" s="66"/>
      <c r="T118" s="66"/>
      <c r="U118" s="66"/>
      <c r="V118" s="66"/>
      <c r="W118" s="66"/>
      <c r="X118" s="66"/>
      <c r="Y118" s="66"/>
      <c r="Z118" s="66"/>
    </row>
    <row r="119">
      <c r="A119" s="43" t="s">
        <v>3561</v>
      </c>
      <c r="B119" s="43" t="s">
        <v>3562</v>
      </c>
      <c r="C119" s="77"/>
      <c r="D119" s="77"/>
      <c r="E119" s="77"/>
      <c r="F119" s="23" t="s">
        <v>3579</v>
      </c>
      <c r="G119" s="101" t="s">
        <v>3210</v>
      </c>
      <c r="H119" s="9" t="s">
        <v>3580</v>
      </c>
      <c r="I119" s="64" t="s">
        <v>3581</v>
      </c>
      <c r="J119" s="104" t="s">
        <v>3582</v>
      </c>
      <c r="K119" s="66"/>
      <c r="L119" s="66"/>
      <c r="M119" s="66"/>
      <c r="N119" s="66"/>
      <c r="O119" s="66"/>
      <c r="P119" s="66"/>
      <c r="Q119" s="66"/>
      <c r="R119" s="66"/>
      <c r="S119" s="66"/>
      <c r="T119" s="66"/>
      <c r="U119" s="66"/>
      <c r="V119" s="66"/>
      <c r="W119" s="66"/>
      <c r="X119" s="66"/>
      <c r="Y119" s="66"/>
      <c r="Z119" s="66"/>
    </row>
    <row r="120">
      <c r="A120" s="43" t="s">
        <v>3561</v>
      </c>
      <c r="B120" s="43" t="s">
        <v>3562</v>
      </c>
      <c r="C120" s="77"/>
      <c r="D120" s="77"/>
      <c r="E120" s="77"/>
      <c r="F120" s="23" t="s">
        <v>3583</v>
      </c>
      <c r="G120" s="101" t="s">
        <v>3210</v>
      </c>
      <c r="H120" s="9" t="s">
        <v>3584</v>
      </c>
      <c r="I120" s="23"/>
      <c r="J120" s="104" t="s">
        <v>3585</v>
      </c>
      <c r="K120" s="66"/>
      <c r="L120" s="66"/>
      <c r="M120" s="66"/>
      <c r="N120" s="66"/>
      <c r="O120" s="66"/>
      <c r="P120" s="66"/>
      <c r="Q120" s="66"/>
      <c r="R120" s="66"/>
      <c r="S120" s="66"/>
      <c r="T120" s="66"/>
      <c r="U120" s="66"/>
      <c r="V120" s="66"/>
      <c r="W120" s="66"/>
      <c r="X120" s="66"/>
      <c r="Y120" s="66"/>
      <c r="Z120" s="66"/>
    </row>
    <row r="121">
      <c r="A121" s="43" t="s">
        <v>3561</v>
      </c>
      <c r="B121" s="43" t="s">
        <v>3562</v>
      </c>
      <c r="C121" s="77"/>
      <c r="D121" s="77"/>
      <c r="E121" s="77"/>
      <c r="F121" s="23" t="s">
        <v>3586</v>
      </c>
      <c r="G121" s="101" t="s">
        <v>3210</v>
      </c>
      <c r="H121" s="9" t="s">
        <v>3587</v>
      </c>
      <c r="I121" s="23"/>
      <c r="J121" s="103" t="s">
        <v>3588</v>
      </c>
      <c r="K121" s="66"/>
      <c r="L121" s="66"/>
      <c r="M121" s="66"/>
      <c r="N121" s="66"/>
      <c r="O121" s="66"/>
      <c r="P121" s="66"/>
      <c r="Q121" s="66"/>
      <c r="R121" s="66"/>
      <c r="S121" s="66"/>
      <c r="T121" s="66"/>
      <c r="U121" s="66"/>
      <c r="V121" s="66"/>
      <c r="W121" s="66"/>
      <c r="X121" s="66"/>
      <c r="Y121" s="66"/>
      <c r="Z121" s="66"/>
    </row>
    <row r="122">
      <c r="A122" s="43" t="s">
        <v>3589</v>
      </c>
      <c r="B122" s="43" t="s">
        <v>3590</v>
      </c>
      <c r="C122" s="66"/>
      <c r="D122" s="66"/>
      <c r="E122" s="43"/>
      <c r="F122" s="69" t="s">
        <v>3591</v>
      </c>
      <c r="G122" s="101" t="s">
        <v>3210</v>
      </c>
      <c r="H122" s="9" t="s">
        <v>3592</v>
      </c>
      <c r="I122" s="66"/>
      <c r="J122" s="104" t="s">
        <v>3593</v>
      </c>
      <c r="K122" s="66"/>
      <c r="L122" s="66"/>
      <c r="M122" s="66"/>
      <c r="N122" s="66"/>
      <c r="O122" s="66"/>
      <c r="P122" s="66"/>
      <c r="Q122" s="66"/>
      <c r="R122" s="66"/>
      <c r="S122" s="66"/>
      <c r="T122" s="66"/>
      <c r="U122" s="66"/>
      <c r="V122" s="66"/>
      <c r="W122" s="66"/>
      <c r="X122" s="66"/>
      <c r="Y122" s="66"/>
      <c r="Z122" s="66"/>
    </row>
    <row r="123">
      <c r="A123" s="43" t="s">
        <v>3589</v>
      </c>
      <c r="B123" s="43" t="s">
        <v>3590</v>
      </c>
      <c r="C123" s="66"/>
      <c r="D123" s="66"/>
      <c r="E123" s="43"/>
      <c r="F123" s="69" t="s">
        <v>3594</v>
      </c>
      <c r="G123" s="101" t="s">
        <v>3210</v>
      </c>
      <c r="H123" s="9" t="s">
        <v>3595</v>
      </c>
      <c r="I123" s="66"/>
      <c r="J123" s="104" t="s">
        <v>3596</v>
      </c>
      <c r="K123" s="66"/>
      <c r="L123" s="66"/>
      <c r="M123" s="66"/>
      <c r="N123" s="66"/>
      <c r="O123" s="66"/>
      <c r="P123" s="66"/>
      <c r="Q123" s="66"/>
      <c r="R123" s="66"/>
      <c r="S123" s="66"/>
      <c r="T123" s="66"/>
      <c r="U123" s="66"/>
      <c r="V123" s="66"/>
      <c r="W123" s="66"/>
      <c r="X123" s="66"/>
      <c r="Y123" s="66"/>
      <c r="Z123" s="66"/>
    </row>
    <row r="124">
      <c r="A124" s="43" t="s">
        <v>3589</v>
      </c>
      <c r="B124" s="43" t="s">
        <v>3590</v>
      </c>
      <c r="C124" s="66"/>
      <c r="D124" s="66"/>
      <c r="E124" s="43"/>
      <c r="F124" s="69" t="s">
        <v>3597</v>
      </c>
      <c r="G124" s="101" t="s">
        <v>3210</v>
      </c>
      <c r="H124" s="9" t="s">
        <v>3598</v>
      </c>
      <c r="I124" s="66"/>
      <c r="J124" s="104" t="s">
        <v>3599</v>
      </c>
      <c r="K124" s="66"/>
      <c r="L124" s="66"/>
      <c r="M124" s="66"/>
      <c r="N124" s="66"/>
      <c r="O124" s="66"/>
      <c r="P124" s="66"/>
      <c r="Q124" s="66"/>
      <c r="R124" s="66"/>
      <c r="S124" s="66"/>
      <c r="T124" s="66"/>
      <c r="U124" s="66"/>
      <c r="V124" s="66"/>
      <c r="W124" s="66"/>
      <c r="X124" s="66"/>
      <c r="Y124" s="66"/>
      <c r="Z124" s="66"/>
    </row>
    <row r="125">
      <c r="A125" s="43" t="s">
        <v>3589</v>
      </c>
      <c r="B125" s="43" t="s">
        <v>3590</v>
      </c>
      <c r="C125" s="66"/>
      <c r="D125" s="66"/>
      <c r="E125" s="43"/>
      <c r="F125" s="69" t="s">
        <v>3597</v>
      </c>
      <c r="G125" s="101" t="s">
        <v>3210</v>
      </c>
      <c r="H125" s="9" t="s">
        <v>3600</v>
      </c>
      <c r="I125" s="66"/>
      <c r="J125" s="104" t="s">
        <v>3601</v>
      </c>
      <c r="K125" s="66"/>
      <c r="L125" s="66"/>
      <c r="M125" s="66"/>
      <c r="N125" s="66"/>
      <c r="O125" s="66"/>
      <c r="P125" s="66"/>
      <c r="Q125" s="66"/>
      <c r="R125" s="66"/>
      <c r="S125" s="66"/>
      <c r="T125" s="66"/>
      <c r="U125" s="66"/>
      <c r="V125" s="66"/>
      <c r="W125" s="66"/>
      <c r="X125" s="66"/>
      <c r="Y125" s="66"/>
      <c r="Z125" s="66"/>
    </row>
    <row r="126">
      <c r="A126" s="43" t="s">
        <v>3589</v>
      </c>
      <c r="B126" s="43" t="s">
        <v>3590</v>
      </c>
      <c r="C126" s="66"/>
      <c r="D126" s="66"/>
      <c r="E126" s="43"/>
      <c r="F126" s="69" t="s">
        <v>3597</v>
      </c>
      <c r="G126" s="101" t="s">
        <v>3210</v>
      </c>
      <c r="H126" s="9" t="s">
        <v>3602</v>
      </c>
      <c r="I126" s="66"/>
      <c r="J126" s="104" t="s">
        <v>3603</v>
      </c>
      <c r="K126" s="66"/>
      <c r="L126" s="66"/>
      <c r="M126" s="66"/>
      <c r="N126" s="66"/>
      <c r="O126" s="66"/>
      <c r="P126" s="66"/>
      <c r="Q126" s="66"/>
      <c r="R126" s="66"/>
      <c r="S126" s="66"/>
      <c r="T126" s="66"/>
      <c r="U126" s="66"/>
      <c r="V126" s="66"/>
      <c r="W126" s="66"/>
      <c r="X126" s="66"/>
      <c r="Y126" s="66"/>
      <c r="Z126" s="66"/>
    </row>
    <row r="127">
      <c r="A127" s="43" t="s">
        <v>3589</v>
      </c>
      <c r="B127" s="43" t="s">
        <v>3590</v>
      </c>
      <c r="C127" s="66"/>
      <c r="D127" s="66"/>
      <c r="E127" s="43"/>
      <c r="F127" s="69" t="s">
        <v>3597</v>
      </c>
      <c r="G127" s="101" t="s">
        <v>3210</v>
      </c>
      <c r="H127" s="9" t="s">
        <v>3604</v>
      </c>
      <c r="I127" s="66"/>
      <c r="J127" s="104" t="s">
        <v>3605</v>
      </c>
      <c r="K127" s="66"/>
      <c r="L127" s="66"/>
      <c r="M127" s="66"/>
      <c r="N127" s="66"/>
      <c r="O127" s="66"/>
      <c r="P127" s="66"/>
      <c r="Q127" s="66"/>
      <c r="R127" s="66"/>
      <c r="S127" s="66"/>
      <c r="T127" s="66"/>
      <c r="U127" s="66"/>
      <c r="V127" s="66"/>
      <c r="W127" s="66"/>
      <c r="X127" s="66"/>
      <c r="Y127" s="66"/>
      <c r="Z127" s="66"/>
    </row>
    <row r="128" ht="114.75" customHeight="1">
      <c r="A128" s="43" t="s">
        <v>3589</v>
      </c>
      <c r="B128" s="43" t="s">
        <v>3590</v>
      </c>
      <c r="C128" s="66"/>
      <c r="D128" s="66"/>
      <c r="E128" s="43"/>
      <c r="F128" s="69" t="s">
        <v>3606</v>
      </c>
      <c r="G128" s="101" t="s">
        <v>3210</v>
      </c>
      <c r="H128" s="9" t="s">
        <v>3607</v>
      </c>
      <c r="I128" s="23" t="s">
        <v>3608</v>
      </c>
      <c r="J128" s="104" t="s">
        <v>3609</v>
      </c>
      <c r="K128" s="66"/>
      <c r="L128" s="66"/>
      <c r="M128" s="66"/>
      <c r="N128" s="66"/>
      <c r="O128" s="66"/>
      <c r="P128" s="66"/>
      <c r="Q128" s="66"/>
      <c r="R128" s="66"/>
      <c r="S128" s="66"/>
      <c r="T128" s="66"/>
      <c r="U128" s="66"/>
      <c r="V128" s="66"/>
      <c r="W128" s="66"/>
      <c r="X128" s="66"/>
      <c r="Y128" s="66"/>
      <c r="Z128" s="66"/>
    </row>
    <row r="129" ht="114.75" customHeight="1">
      <c r="A129" s="43" t="s">
        <v>3589</v>
      </c>
      <c r="B129" s="43" t="s">
        <v>3590</v>
      </c>
      <c r="C129" s="66"/>
      <c r="D129" s="66"/>
      <c r="E129" s="43"/>
      <c r="F129" s="69" t="s">
        <v>3610</v>
      </c>
      <c r="G129" s="101" t="s">
        <v>3210</v>
      </c>
      <c r="H129" s="9" t="s">
        <v>3611</v>
      </c>
      <c r="I129" s="23"/>
      <c r="J129" s="104" t="s">
        <v>3612</v>
      </c>
      <c r="K129" s="66"/>
      <c r="L129" s="66"/>
      <c r="M129" s="66"/>
      <c r="N129" s="66"/>
      <c r="O129" s="66"/>
      <c r="P129" s="66"/>
      <c r="Q129" s="66"/>
      <c r="R129" s="66"/>
      <c r="S129" s="66"/>
      <c r="T129" s="66"/>
      <c r="U129" s="66"/>
      <c r="V129" s="66"/>
      <c r="W129" s="66"/>
      <c r="X129" s="66"/>
      <c r="Y129" s="66"/>
      <c r="Z129" s="66"/>
    </row>
    <row r="130" ht="114.75" customHeight="1">
      <c r="A130" s="43" t="s">
        <v>3589</v>
      </c>
      <c r="B130" s="43" t="s">
        <v>3590</v>
      </c>
      <c r="C130" s="66"/>
      <c r="D130" s="66"/>
      <c r="E130" s="43"/>
      <c r="F130" s="69" t="s">
        <v>3613</v>
      </c>
      <c r="G130" s="101" t="s">
        <v>3210</v>
      </c>
      <c r="H130" s="9" t="s">
        <v>3614</v>
      </c>
      <c r="I130" s="23"/>
      <c r="J130" s="104" t="s">
        <v>3615</v>
      </c>
      <c r="K130" s="66"/>
      <c r="L130" s="66"/>
      <c r="M130" s="66"/>
      <c r="N130" s="66"/>
      <c r="O130" s="66"/>
      <c r="P130" s="66"/>
      <c r="Q130" s="66"/>
      <c r="R130" s="66"/>
      <c r="S130" s="66"/>
      <c r="T130" s="66"/>
      <c r="U130" s="66"/>
      <c r="V130" s="66"/>
      <c r="W130" s="66"/>
      <c r="X130" s="66"/>
      <c r="Y130" s="66"/>
      <c r="Z130" s="66"/>
    </row>
    <row r="131" ht="114.75" customHeight="1">
      <c r="A131" s="43" t="s">
        <v>3589</v>
      </c>
      <c r="B131" s="43" t="s">
        <v>3590</v>
      </c>
      <c r="C131" s="66"/>
      <c r="D131" s="66"/>
      <c r="E131" s="43"/>
      <c r="F131" s="69" t="s">
        <v>3613</v>
      </c>
      <c r="G131" s="101" t="s">
        <v>3210</v>
      </c>
      <c r="H131" s="9" t="s">
        <v>3616</v>
      </c>
      <c r="I131" s="23"/>
      <c r="J131" s="104" t="s">
        <v>3617</v>
      </c>
      <c r="K131" s="66"/>
      <c r="L131" s="66"/>
      <c r="M131" s="66"/>
      <c r="N131" s="66"/>
      <c r="O131" s="66"/>
      <c r="P131" s="66"/>
      <c r="Q131" s="66"/>
      <c r="R131" s="66"/>
      <c r="S131" s="66"/>
      <c r="T131" s="66"/>
      <c r="U131" s="66"/>
      <c r="V131" s="66"/>
      <c r="W131" s="66"/>
      <c r="X131" s="66"/>
      <c r="Y131" s="66"/>
      <c r="Z131" s="66"/>
    </row>
    <row r="132" ht="114.75" customHeight="1">
      <c r="A132" s="43" t="s">
        <v>3589</v>
      </c>
      <c r="B132" s="43" t="s">
        <v>3590</v>
      </c>
      <c r="C132" s="66"/>
      <c r="D132" s="66"/>
      <c r="E132" s="43"/>
      <c r="F132" s="69" t="s">
        <v>3613</v>
      </c>
      <c r="G132" s="101" t="s">
        <v>3210</v>
      </c>
      <c r="H132" s="9" t="s">
        <v>3618</v>
      </c>
      <c r="I132" s="23"/>
      <c r="J132" s="104" t="s">
        <v>3619</v>
      </c>
      <c r="K132" s="66"/>
      <c r="L132" s="66"/>
      <c r="M132" s="66"/>
      <c r="N132" s="66"/>
      <c r="O132" s="66"/>
      <c r="P132" s="66"/>
      <c r="Q132" s="66"/>
      <c r="R132" s="66"/>
      <c r="S132" s="66"/>
      <c r="T132" s="66"/>
      <c r="U132" s="66"/>
      <c r="V132" s="66"/>
      <c r="W132" s="66"/>
      <c r="X132" s="66"/>
      <c r="Y132" s="66"/>
      <c r="Z132" s="66"/>
    </row>
    <row r="133" ht="114.75" customHeight="1">
      <c r="A133" s="43" t="s">
        <v>3589</v>
      </c>
      <c r="B133" s="43" t="s">
        <v>3590</v>
      </c>
      <c r="C133" s="66"/>
      <c r="D133" s="66"/>
      <c r="E133" s="43"/>
      <c r="F133" s="69" t="s">
        <v>3613</v>
      </c>
      <c r="G133" s="101" t="s">
        <v>3210</v>
      </c>
      <c r="H133" s="9" t="s">
        <v>3620</v>
      </c>
      <c r="I133" s="23"/>
      <c r="J133" s="103" t="s">
        <v>3621</v>
      </c>
      <c r="K133" s="66"/>
      <c r="L133" s="66"/>
      <c r="M133" s="66"/>
      <c r="N133" s="66"/>
      <c r="O133" s="66"/>
      <c r="P133" s="66"/>
      <c r="Q133" s="66"/>
      <c r="R133" s="66"/>
      <c r="S133" s="66"/>
      <c r="T133" s="66"/>
      <c r="U133" s="66"/>
      <c r="V133" s="66"/>
      <c r="W133" s="66"/>
      <c r="X133" s="66"/>
      <c r="Y133" s="66"/>
      <c r="Z133" s="66"/>
    </row>
    <row r="134">
      <c r="A134" s="43" t="s">
        <v>3589</v>
      </c>
      <c r="B134" s="43" t="s">
        <v>3590</v>
      </c>
      <c r="C134" s="66"/>
      <c r="D134" s="66"/>
      <c r="E134" s="43"/>
      <c r="F134" s="69" t="s">
        <v>3622</v>
      </c>
      <c r="G134" s="101" t="s">
        <v>3210</v>
      </c>
      <c r="H134" s="9" t="s">
        <v>3623</v>
      </c>
      <c r="I134" s="23" t="s">
        <v>3624</v>
      </c>
      <c r="J134" s="104" t="s">
        <v>3625</v>
      </c>
      <c r="K134" s="66"/>
      <c r="L134" s="66"/>
      <c r="M134" s="66"/>
      <c r="N134" s="66"/>
      <c r="O134" s="66"/>
      <c r="P134" s="66"/>
      <c r="Q134" s="66"/>
      <c r="R134" s="66"/>
      <c r="S134" s="66"/>
      <c r="T134" s="66"/>
      <c r="U134" s="66"/>
      <c r="V134" s="66"/>
      <c r="W134" s="66"/>
      <c r="X134" s="66"/>
      <c r="Y134" s="66"/>
      <c r="Z134" s="66"/>
    </row>
    <row r="135">
      <c r="A135" s="43" t="s">
        <v>3589</v>
      </c>
      <c r="B135" s="43" t="s">
        <v>3590</v>
      </c>
      <c r="C135" s="66"/>
      <c r="D135" s="66"/>
      <c r="E135" s="43"/>
      <c r="F135" s="69" t="s">
        <v>3622</v>
      </c>
      <c r="G135" s="101" t="s">
        <v>3210</v>
      </c>
      <c r="H135" s="9" t="s">
        <v>3626</v>
      </c>
      <c r="I135" s="23"/>
      <c r="J135" s="104" t="s">
        <v>3627</v>
      </c>
      <c r="K135" s="66"/>
      <c r="L135" s="66"/>
      <c r="M135" s="66"/>
      <c r="N135" s="66"/>
      <c r="O135" s="66"/>
      <c r="P135" s="66"/>
      <c r="Q135" s="66"/>
      <c r="R135" s="66"/>
      <c r="S135" s="66"/>
      <c r="T135" s="66"/>
      <c r="U135" s="66"/>
      <c r="V135" s="66"/>
      <c r="W135" s="66"/>
      <c r="X135" s="66"/>
      <c r="Y135" s="66"/>
      <c r="Z135" s="66"/>
    </row>
    <row r="136">
      <c r="A136" s="43" t="s">
        <v>3589</v>
      </c>
      <c r="B136" s="43" t="s">
        <v>3590</v>
      </c>
      <c r="C136" s="66"/>
      <c r="D136" s="66"/>
      <c r="E136" s="43"/>
      <c r="F136" s="69" t="s">
        <v>3628</v>
      </c>
      <c r="G136" s="101" t="s">
        <v>3210</v>
      </c>
      <c r="H136" s="9" t="s">
        <v>3629</v>
      </c>
      <c r="I136" s="23"/>
      <c r="J136" s="103" t="s">
        <v>3630</v>
      </c>
      <c r="K136" s="66"/>
      <c r="L136" s="66"/>
      <c r="M136" s="66"/>
      <c r="N136" s="66"/>
      <c r="O136" s="66"/>
      <c r="P136" s="66"/>
      <c r="Q136" s="66"/>
      <c r="R136" s="66"/>
      <c r="S136" s="66"/>
      <c r="T136" s="66"/>
      <c r="U136" s="66"/>
      <c r="V136" s="66"/>
      <c r="W136" s="66"/>
      <c r="X136" s="66"/>
      <c r="Y136" s="66"/>
      <c r="Z136" s="66"/>
    </row>
    <row r="137">
      <c r="A137" s="43" t="s">
        <v>3589</v>
      </c>
      <c r="B137" s="43" t="s">
        <v>3590</v>
      </c>
      <c r="C137" s="66"/>
      <c r="D137" s="66"/>
      <c r="E137" s="43"/>
      <c r="F137" s="69" t="s">
        <v>3628</v>
      </c>
      <c r="G137" s="101" t="s">
        <v>3210</v>
      </c>
      <c r="H137" s="9" t="s">
        <v>3631</v>
      </c>
      <c r="I137" s="23"/>
      <c r="J137" s="104" t="s">
        <v>3632</v>
      </c>
      <c r="K137" s="66"/>
      <c r="L137" s="66"/>
      <c r="M137" s="66"/>
      <c r="N137" s="66"/>
      <c r="O137" s="66"/>
      <c r="P137" s="66"/>
      <c r="Q137" s="66"/>
      <c r="R137" s="66"/>
      <c r="S137" s="66"/>
      <c r="T137" s="66"/>
      <c r="U137" s="66"/>
      <c r="V137" s="66"/>
      <c r="W137" s="66"/>
      <c r="X137" s="66"/>
      <c r="Y137" s="66"/>
      <c r="Z137" s="66"/>
    </row>
    <row r="138">
      <c r="A138" s="43" t="s">
        <v>3589</v>
      </c>
      <c r="B138" s="43" t="s">
        <v>3590</v>
      </c>
      <c r="C138" s="66"/>
      <c r="D138" s="66"/>
      <c r="E138" s="43"/>
      <c r="F138" s="69" t="s">
        <v>3628</v>
      </c>
      <c r="G138" s="101" t="s">
        <v>3210</v>
      </c>
      <c r="H138" s="9" t="s">
        <v>3633</v>
      </c>
      <c r="I138" s="23"/>
      <c r="J138" s="104" t="s">
        <v>3634</v>
      </c>
      <c r="K138" s="66"/>
      <c r="L138" s="66"/>
      <c r="M138" s="66"/>
      <c r="N138" s="66"/>
      <c r="O138" s="66"/>
      <c r="P138" s="66"/>
      <c r="Q138" s="66"/>
      <c r="R138" s="66"/>
      <c r="S138" s="66"/>
      <c r="T138" s="66"/>
      <c r="U138" s="66"/>
      <c r="V138" s="66"/>
      <c r="W138" s="66"/>
      <c r="X138" s="66"/>
      <c r="Y138" s="66"/>
      <c r="Z138" s="66"/>
    </row>
    <row r="139">
      <c r="A139" s="43" t="s">
        <v>3589</v>
      </c>
      <c r="B139" s="43" t="s">
        <v>3590</v>
      </c>
      <c r="C139" s="66"/>
      <c r="D139" s="66"/>
      <c r="E139" s="43"/>
      <c r="F139" s="69" t="s">
        <v>3628</v>
      </c>
      <c r="G139" s="101" t="s">
        <v>3210</v>
      </c>
      <c r="H139" s="9" t="s">
        <v>3635</v>
      </c>
      <c r="I139" s="23"/>
      <c r="J139" s="103" t="s">
        <v>3636</v>
      </c>
      <c r="K139" s="66"/>
      <c r="L139" s="66"/>
      <c r="M139" s="66"/>
      <c r="N139" s="66"/>
      <c r="O139" s="66"/>
      <c r="P139" s="66"/>
      <c r="Q139" s="66"/>
      <c r="R139" s="66"/>
      <c r="S139" s="66"/>
      <c r="T139" s="66"/>
      <c r="U139" s="66"/>
      <c r="V139" s="66"/>
      <c r="W139" s="66"/>
      <c r="X139" s="66"/>
      <c r="Y139" s="66"/>
      <c r="Z139" s="66"/>
    </row>
    <row r="140" ht="82.5" customHeight="1">
      <c r="A140" s="9" t="s">
        <v>3637</v>
      </c>
      <c r="B140" s="9" t="s">
        <v>3638</v>
      </c>
      <c r="C140" s="9"/>
      <c r="D140" s="9"/>
      <c r="E140" s="9"/>
      <c r="F140" s="69" t="s">
        <v>3639</v>
      </c>
      <c r="G140" s="101" t="s">
        <v>3210</v>
      </c>
      <c r="H140" s="9" t="s">
        <v>3640</v>
      </c>
      <c r="I140" s="66"/>
      <c r="J140" s="104" t="s">
        <v>3641</v>
      </c>
      <c r="K140" s="66"/>
      <c r="L140" s="66"/>
      <c r="M140" s="66"/>
      <c r="N140" s="66"/>
      <c r="O140" s="66"/>
      <c r="P140" s="66"/>
      <c r="Q140" s="66"/>
      <c r="R140" s="66"/>
      <c r="S140" s="66"/>
      <c r="T140" s="66"/>
      <c r="U140" s="66"/>
      <c r="V140" s="66"/>
      <c r="W140" s="66"/>
      <c r="X140" s="66"/>
      <c r="Y140" s="66"/>
      <c r="Z140" s="66"/>
    </row>
    <row r="141" ht="82.5" customHeight="1">
      <c r="A141" s="9" t="s">
        <v>3637</v>
      </c>
      <c r="B141" s="9" t="s">
        <v>3638</v>
      </c>
      <c r="C141" s="9"/>
      <c r="D141" s="9"/>
      <c r="E141" s="9"/>
      <c r="F141" s="69" t="s">
        <v>3642</v>
      </c>
      <c r="G141" s="101" t="s">
        <v>3210</v>
      </c>
      <c r="H141" s="9" t="s">
        <v>3643</v>
      </c>
      <c r="I141" s="66"/>
      <c r="J141" s="104" t="s">
        <v>3644</v>
      </c>
      <c r="K141" s="66"/>
      <c r="L141" s="66"/>
      <c r="M141" s="66"/>
      <c r="N141" s="66"/>
      <c r="O141" s="66"/>
      <c r="P141" s="66"/>
      <c r="Q141" s="66"/>
      <c r="R141" s="66"/>
      <c r="S141" s="66"/>
      <c r="T141" s="66"/>
      <c r="U141" s="66"/>
      <c r="V141" s="66"/>
      <c r="W141" s="66"/>
      <c r="X141" s="66"/>
      <c r="Y141" s="66"/>
      <c r="Z141" s="66"/>
    </row>
    <row r="142" ht="82.5" customHeight="1">
      <c r="A142" s="9" t="s">
        <v>3637</v>
      </c>
      <c r="B142" s="9" t="s">
        <v>3638</v>
      </c>
      <c r="C142" s="9"/>
      <c r="D142" s="9"/>
      <c r="E142" s="9"/>
      <c r="F142" s="69" t="s">
        <v>3642</v>
      </c>
      <c r="G142" s="101" t="s">
        <v>3210</v>
      </c>
      <c r="H142" s="9" t="s">
        <v>3645</v>
      </c>
      <c r="I142" s="66"/>
      <c r="J142" s="104" t="s">
        <v>3646</v>
      </c>
      <c r="K142" s="66"/>
      <c r="L142" s="66"/>
      <c r="M142" s="66"/>
      <c r="N142" s="66"/>
      <c r="O142" s="66"/>
      <c r="P142" s="66"/>
      <c r="Q142" s="66"/>
      <c r="R142" s="66"/>
      <c r="S142" s="66"/>
      <c r="T142" s="66"/>
      <c r="U142" s="66"/>
      <c r="V142" s="66"/>
      <c r="W142" s="66"/>
      <c r="X142" s="66"/>
      <c r="Y142" s="66"/>
      <c r="Z142" s="66"/>
    </row>
    <row r="143" ht="82.5" customHeight="1">
      <c r="A143" s="9" t="s">
        <v>3637</v>
      </c>
      <c r="B143" s="9" t="s">
        <v>3638</v>
      </c>
      <c r="C143" s="9"/>
      <c r="D143" s="9"/>
      <c r="E143" s="9"/>
      <c r="F143" s="69" t="s">
        <v>3642</v>
      </c>
      <c r="G143" s="101" t="s">
        <v>3210</v>
      </c>
      <c r="H143" s="9" t="s">
        <v>3647</v>
      </c>
      <c r="I143" s="66"/>
      <c r="J143" s="104" t="s">
        <v>3648</v>
      </c>
      <c r="K143" s="66"/>
      <c r="L143" s="66"/>
      <c r="M143" s="66"/>
      <c r="N143" s="66"/>
      <c r="O143" s="66"/>
      <c r="P143" s="66"/>
      <c r="Q143" s="66"/>
      <c r="R143" s="66"/>
      <c r="S143" s="66"/>
      <c r="T143" s="66"/>
      <c r="U143" s="66"/>
      <c r="V143" s="66"/>
      <c r="W143" s="66"/>
      <c r="X143" s="66"/>
      <c r="Y143" s="66"/>
      <c r="Z143" s="66"/>
    </row>
    <row r="144" ht="82.5" customHeight="1">
      <c r="A144" s="43" t="s">
        <v>3649</v>
      </c>
      <c r="B144" s="9" t="s">
        <v>3650</v>
      </c>
      <c r="C144" s="66"/>
      <c r="D144" s="66"/>
      <c r="E144" s="43"/>
      <c r="F144" s="69" t="s">
        <v>3651</v>
      </c>
      <c r="G144" s="101" t="s">
        <v>3210</v>
      </c>
      <c r="H144" s="9" t="s">
        <v>3652</v>
      </c>
      <c r="I144" s="66"/>
      <c r="J144" s="104" t="s">
        <v>3653</v>
      </c>
      <c r="K144" s="66"/>
      <c r="L144" s="66"/>
      <c r="M144" s="66"/>
      <c r="N144" s="66"/>
      <c r="O144" s="66"/>
      <c r="P144" s="66"/>
      <c r="Q144" s="66"/>
      <c r="R144" s="66"/>
      <c r="S144" s="66"/>
      <c r="T144" s="66"/>
      <c r="U144" s="66"/>
      <c r="V144" s="66"/>
      <c r="W144" s="66"/>
      <c r="X144" s="66"/>
      <c r="Y144" s="66"/>
      <c r="Z144" s="66"/>
    </row>
    <row r="145" ht="82.5" customHeight="1">
      <c r="A145" s="43" t="s">
        <v>3649</v>
      </c>
      <c r="B145" s="9" t="s">
        <v>3650</v>
      </c>
      <c r="C145" s="66"/>
      <c r="D145" s="66"/>
      <c r="E145" s="43"/>
      <c r="F145" s="69" t="s">
        <v>3654</v>
      </c>
      <c r="G145" s="101" t="s">
        <v>3210</v>
      </c>
      <c r="H145" s="9" t="s">
        <v>3655</v>
      </c>
      <c r="I145" s="66"/>
      <c r="J145" s="104" t="s">
        <v>3656</v>
      </c>
      <c r="K145" s="66"/>
      <c r="L145" s="66"/>
      <c r="M145" s="66"/>
      <c r="N145" s="66"/>
      <c r="O145" s="66"/>
      <c r="P145" s="66"/>
      <c r="Q145" s="66"/>
      <c r="R145" s="66"/>
      <c r="S145" s="66"/>
      <c r="T145" s="66"/>
      <c r="U145" s="66"/>
      <c r="V145" s="66"/>
      <c r="W145" s="66"/>
      <c r="X145" s="66"/>
      <c r="Y145" s="66"/>
      <c r="Z145" s="66"/>
    </row>
    <row r="146" ht="82.5" customHeight="1">
      <c r="A146" s="43" t="s">
        <v>3649</v>
      </c>
      <c r="B146" s="9" t="s">
        <v>3650</v>
      </c>
      <c r="C146" s="66"/>
      <c r="D146" s="66"/>
      <c r="E146" s="43"/>
      <c r="F146" s="69" t="s">
        <v>3654</v>
      </c>
      <c r="G146" s="101" t="s">
        <v>3210</v>
      </c>
      <c r="H146" s="9" t="s">
        <v>3657</v>
      </c>
      <c r="I146" s="66"/>
      <c r="J146" s="104" t="s">
        <v>3658</v>
      </c>
      <c r="K146" s="66"/>
      <c r="L146" s="66"/>
      <c r="M146" s="66"/>
      <c r="N146" s="66"/>
      <c r="O146" s="66"/>
      <c r="P146" s="66"/>
      <c r="Q146" s="66"/>
      <c r="R146" s="66"/>
      <c r="S146" s="66"/>
      <c r="T146" s="66"/>
      <c r="U146" s="66"/>
      <c r="V146" s="66"/>
      <c r="W146" s="66"/>
      <c r="X146" s="66"/>
      <c r="Y146" s="66"/>
      <c r="Z146" s="66"/>
    </row>
    <row r="147" ht="82.5" customHeight="1">
      <c r="A147" s="43" t="s">
        <v>3649</v>
      </c>
      <c r="B147" s="9" t="s">
        <v>3650</v>
      </c>
      <c r="C147" s="66"/>
      <c r="D147" s="66"/>
      <c r="E147" s="43"/>
      <c r="F147" s="69" t="s">
        <v>3654</v>
      </c>
      <c r="G147" s="101" t="s">
        <v>3210</v>
      </c>
      <c r="H147" s="9" t="s">
        <v>3659</v>
      </c>
      <c r="I147" s="66"/>
      <c r="J147" s="104" t="s">
        <v>3660</v>
      </c>
      <c r="K147" s="66"/>
      <c r="L147" s="66"/>
      <c r="M147" s="66"/>
      <c r="N147" s="66"/>
      <c r="O147" s="66"/>
      <c r="P147" s="66"/>
      <c r="Q147" s="66"/>
      <c r="R147" s="66"/>
      <c r="S147" s="66"/>
      <c r="T147" s="66"/>
      <c r="U147" s="66"/>
      <c r="V147" s="66"/>
      <c r="W147" s="66"/>
      <c r="X147" s="66"/>
      <c r="Y147" s="66"/>
      <c r="Z147" s="66"/>
    </row>
    <row r="148">
      <c r="A148" s="43" t="s">
        <v>3661</v>
      </c>
      <c r="B148" s="9" t="s">
        <v>3662</v>
      </c>
      <c r="C148" s="66"/>
      <c r="D148" s="66"/>
      <c r="E148" s="43"/>
      <c r="F148" s="69" t="s">
        <v>3663</v>
      </c>
      <c r="G148" s="101" t="s">
        <v>3210</v>
      </c>
      <c r="H148" s="9" t="s">
        <v>3664</v>
      </c>
      <c r="I148" s="66"/>
      <c r="J148" s="104" t="s">
        <v>3665</v>
      </c>
      <c r="K148" s="66"/>
      <c r="L148" s="66"/>
      <c r="M148" s="66"/>
      <c r="N148" s="66"/>
      <c r="O148" s="66"/>
      <c r="P148" s="66"/>
      <c r="Q148" s="66"/>
      <c r="R148" s="66"/>
      <c r="S148" s="66"/>
      <c r="T148" s="66"/>
      <c r="U148" s="66"/>
      <c r="V148" s="66"/>
      <c r="W148" s="66"/>
      <c r="X148" s="66"/>
      <c r="Y148" s="66"/>
      <c r="Z148" s="66"/>
    </row>
    <row r="149">
      <c r="A149" s="43" t="s">
        <v>3661</v>
      </c>
      <c r="B149" s="9" t="s">
        <v>3662</v>
      </c>
      <c r="C149" s="66"/>
      <c r="D149" s="66"/>
      <c r="E149" s="43"/>
      <c r="F149" s="69" t="s">
        <v>3666</v>
      </c>
      <c r="G149" s="101" t="s">
        <v>3210</v>
      </c>
      <c r="H149" s="9" t="s">
        <v>3667</v>
      </c>
      <c r="I149" s="66"/>
      <c r="J149" s="104" t="s">
        <v>3668</v>
      </c>
      <c r="K149" s="66"/>
      <c r="L149" s="66"/>
      <c r="M149" s="66"/>
      <c r="N149" s="66"/>
      <c r="O149" s="66"/>
      <c r="P149" s="66"/>
      <c r="Q149" s="66"/>
      <c r="R149" s="66"/>
      <c r="S149" s="66"/>
      <c r="T149" s="66"/>
      <c r="U149" s="66"/>
      <c r="V149" s="66"/>
      <c r="W149" s="66"/>
      <c r="X149" s="66"/>
      <c r="Y149" s="66"/>
      <c r="Z149" s="66"/>
    </row>
    <row r="150">
      <c r="A150" s="43" t="s">
        <v>3661</v>
      </c>
      <c r="B150" s="9" t="s">
        <v>3662</v>
      </c>
      <c r="C150" s="66"/>
      <c r="D150" s="66"/>
      <c r="E150" s="43"/>
      <c r="F150" s="69" t="s">
        <v>3666</v>
      </c>
      <c r="G150" s="101" t="s">
        <v>3210</v>
      </c>
      <c r="H150" s="9" t="s">
        <v>3669</v>
      </c>
      <c r="I150" s="66"/>
      <c r="J150" s="104" t="s">
        <v>3670</v>
      </c>
      <c r="K150" s="66"/>
      <c r="L150" s="66"/>
      <c r="M150" s="66"/>
      <c r="N150" s="66"/>
      <c r="O150" s="66"/>
      <c r="P150" s="66"/>
      <c r="Q150" s="66"/>
      <c r="R150" s="66"/>
      <c r="S150" s="66"/>
      <c r="T150" s="66"/>
      <c r="U150" s="66"/>
      <c r="V150" s="66"/>
      <c r="W150" s="66"/>
      <c r="X150" s="66"/>
      <c r="Y150" s="66"/>
      <c r="Z150" s="66"/>
    </row>
    <row r="151">
      <c r="A151" s="43" t="s">
        <v>3661</v>
      </c>
      <c r="B151" s="9" t="s">
        <v>3662</v>
      </c>
      <c r="C151" s="66"/>
      <c r="D151" s="66"/>
      <c r="E151" s="43"/>
      <c r="F151" s="69" t="s">
        <v>3666</v>
      </c>
      <c r="G151" s="101" t="s">
        <v>3210</v>
      </c>
      <c r="H151" s="9" t="s">
        <v>3671</v>
      </c>
      <c r="I151" s="66"/>
      <c r="J151" s="106" t="s">
        <v>3672</v>
      </c>
      <c r="K151" s="66"/>
      <c r="L151" s="66"/>
      <c r="M151" s="66"/>
      <c r="N151" s="66"/>
      <c r="O151" s="66"/>
      <c r="P151" s="66"/>
      <c r="Q151" s="66"/>
      <c r="R151" s="66"/>
      <c r="S151" s="66"/>
      <c r="T151" s="66"/>
      <c r="U151" s="66"/>
      <c r="V151" s="66"/>
      <c r="W151" s="66"/>
      <c r="X151" s="66"/>
      <c r="Y151" s="66"/>
      <c r="Z151" s="66"/>
    </row>
    <row r="152">
      <c r="A152" s="43" t="s">
        <v>3673</v>
      </c>
      <c r="B152" s="9" t="s">
        <v>3674</v>
      </c>
      <c r="C152" s="66"/>
      <c r="D152" s="66"/>
      <c r="E152" s="43"/>
      <c r="F152" s="69" t="s">
        <v>3675</v>
      </c>
      <c r="G152" s="101" t="s">
        <v>3210</v>
      </c>
      <c r="H152" s="9" t="s">
        <v>3676</v>
      </c>
      <c r="I152" s="66"/>
      <c r="J152" s="104" t="s">
        <v>3677</v>
      </c>
      <c r="K152" s="66"/>
      <c r="L152" s="66"/>
      <c r="M152" s="66"/>
      <c r="N152" s="66"/>
      <c r="O152" s="66"/>
      <c r="P152" s="66"/>
      <c r="Q152" s="66"/>
      <c r="R152" s="66"/>
      <c r="S152" s="66"/>
      <c r="T152" s="66"/>
      <c r="U152" s="66"/>
      <c r="V152" s="66"/>
      <c r="W152" s="66"/>
      <c r="X152" s="66"/>
      <c r="Y152" s="66"/>
      <c r="Z152" s="66"/>
    </row>
    <row r="153">
      <c r="A153" s="43" t="s">
        <v>3673</v>
      </c>
      <c r="B153" s="9" t="s">
        <v>3674</v>
      </c>
      <c r="C153" s="66"/>
      <c r="D153" s="66"/>
      <c r="E153" s="43"/>
      <c r="F153" s="69" t="s">
        <v>3678</v>
      </c>
      <c r="G153" s="101" t="s">
        <v>3210</v>
      </c>
      <c r="H153" s="9" t="s">
        <v>3679</v>
      </c>
      <c r="I153" s="66"/>
      <c r="J153" s="104" t="s">
        <v>3680</v>
      </c>
      <c r="K153" s="66"/>
      <c r="L153" s="66"/>
      <c r="M153" s="66"/>
      <c r="N153" s="66"/>
      <c r="O153" s="66"/>
      <c r="P153" s="66"/>
      <c r="Q153" s="66"/>
      <c r="R153" s="66"/>
      <c r="S153" s="66"/>
      <c r="T153" s="66"/>
      <c r="U153" s="66"/>
      <c r="V153" s="66"/>
      <c r="W153" s="66"/>
      <c r="X153" s="66"/>
      <c r="Y153" s="66"/>
      <c r="Z153" s="66"/>
    </row>
    <row r="154">
      <c r="A154" s="43" t="s">
        <v>3673</v>
      </c>
      <c r="B154" s="9" t="s">
        <v>3674</v>
      </c>
      <c r="C154" s="66"/>
      <c r="D154" s="66"/>
      <c r="E154" s="43"/>
      <c r="F154" s="69" t="s">
        <v>3678</v>
      </c>
      <c r="G154" s="101" t="s">
        <v>3210</v>
      </c>
      <c r="H154" s="9" t="s">
        <v>3681</v>
      </c>
      <c r="I154" s="66"/>
      <c r="J154" s="104" t="s">
        <v>3682</v>
      </c>
      <c r="K154" s="66"/>
      <c r="L154" s="66"/>
      <c r="M154" s="66"/>
      <c r="N154" s="66"/>
      <c r="O154" s="66"/>
      <c r="P154" s="66"/>
      <c r="Q154" s="66"/>
      <c r="R154" s="66"/>
      <c r="S154" s="66"/>
      <c r="T154" s="66"/>
      <c r="U154" s="66"/>
      <c r="V154" s="66"/>
      <c r="W154" s="66"/>
      <c r="X154" s="66"/>
      <c r="Y154" s="66"/>
      <c r="Z154" s="66"/>
    </row>
    <row r="155">
      <c r="A155" s="43" t="s">
        <v>3673</v>
      </c>
      <c r="B155" s="9" t="s">
        <v>3674</v>
      </c>
      <c r="C155" s="66"/>
      <c r="D155" s="66"/>
      <c r="E155" s="43"/>
      <c r="F155" s="69" t="s">
        <v>3678</v>
      </c>
      <c r="G155" s="101" t="s">
        <v>3210</v>
      </c>
      <c r="H155" s="9" t="s">
        <v>3683</v>
      </c>
      <c r="I155" s="66"/>
      <c r="J155" s="104" t="s">
        <v>3684</v>
      </c>
      <c r="K155" s="66"/>
      <c r="L155" s="66"/>
      <c r="M155" s="66"/>
      <c r="N155" s="66"/>
      <c r="O155" s="66"/>
      <c r="P155" s="66"/>
      <c r="Q155" s="66"/>
      <c r="R155" s="66"/>
      <c r="S155" s="66"/>
      <c r="T155" s="66"/>
      <c r="U155" s="66"/>
      <c r="V155" s="66"/>
      <c r="W155" s="66"/>
      <c r="X155" s="66"/>
      <c r="Y155" s="66"/>
      <c r="Z155" s="66"/>
    </row>
    <row r="156">
      <c r="A156" s="9" t="s">
        <v>3685</v>
      </c>
      <c r="B156" s="9" t="s">
        <v>3686</v>
      </c>
      <c r="C156" s="66"/>
      <c r="D156" s="66"/>
      <c r="E156" s="43"/>
      <c r="F156" s="69" t="s">
        <v>3687</v>
      </c>
      <c r="G156" s="101" t="s">
        <v>3210</v>
      </c>
      <c r="H156" s="9" t="s">
        <v>3688</v>
      </c>
      <c r="I156" s="23" t="s">
        <v>3689</v>
      </c>
      <c r="J156" s="104" t="s">
        <v>3690</v>
      </c>
      <c r="K156" s="66"/>
      <c r="L156" s="66"/>
      <c r="M156" s="66"/>
      <c r="N156" s="66"/>
      <c r="O156" s="66"/>
      <c r="P156" s="66"/>
      <c r="Q156" s="66"/>
      <c r="R156" s="66"/>
      <c r="S156" s="66"/>
      <c r="T156" s="66"/>
      <c r="U156" s="66"/>
      <c r="V156" s="66"/>
      <c r="W156" s="66"/>
      <c r="X156" s="66"/>
      <c r="Y156" s="66"/>
      <c r="Z156" s="66"/>
    </row>
    <row r="157">
      <c r="A157" s="9" t="s">
        <v>3685</v>
      </c>
      <c r="B157" s="9" t="s">
        <v>3686</v>
      </c>
      <c r="C157" s="66"/>
      <c r="D157" s="66"/>
      <c r="E157" s="43"/>
      <c r="F157" s="69" t="s">
        <v>3691</v>
      </c>
      <c r="G157" s="101" t="s">
        <v>3210</v>
      </c>
      <c r="H157" s="9" t="s">
        <v>3692</v>
      </c>
      <c r="I157" s="23"/>
      <c r="J157" s="104" t="s">
        <v>3693</v>
      </c>
      <c r="K157" s="66"/>
      <c r="L157" s="66"/>
      <c r="M157" s="66"/>
      <c r="N157" s="66"/>
      <c r="O157" s="66"/>
      <c r="P157" s="66"/>
      <c r="Q157" s="66"/>
      <c r="R157" s="66"/>
      <c r="S157" s="66"/>
      <c r="T157" s="66"/>
      <c r="U157" s="66"/>
      <c r="V157" s="66"/>
      <c r="W157" s="66"/>
      <c r="X157" s="66"/>
      <c r="Y157" s="66"/>
      <c r="Z157" s="66"/>
    </row>
    <row r="158">
      <c r="A158" s="9" t="s">
        <v>3685</v>
      </c>
      <c r="B158" s="9" t="s">
        <v>3686</v>
      </c>
      <c r="C158" s="66"/>
      <c r="D158" s="66"/>
      <c r="E158" s="43"/>
      <c r="F158" s="69" t="s">
        <v>3691</v>
      </c>
      <c r="G158" s="101" t="s">
        <v>3210</v>
      </c>
      <c r="H158" s="9" t="s">
        <v>3694</v>
      </c>
      <c r="I158" s="23"/>
      <c r="J158" s="103" t="s">
        <v>3695</v>
      </c>
      <c r="K158" s="66"/>
      <c r="L158" s="66"/>
      <c r="M158" s="66"/>
      <c r="N158" s="66"/>
      <c r="O158" s="66"/>
      <c r="P158" s="66"/>
      <c r="Q158" s="66"/>
      <c r="R158" s="66"/>
      <c r="S158" s="66"/>
      <c r="T158" s="66"/>
      <c r="U158" s="66"/>
      <c r="V158" s="66"/>
      <c r="W158" s="66"/>
      <c r="X158" s="66"/>
      <c r="Y158" s="66"/>
      <c r="Z158" s="66"/>
    </row>
    <row r="159">
      <c r="A159" s="9" t="s">
        <v>3685</v>
      </c>
      <c r="B159" s="9" t="s">
        <v>3686</v>
      </c>
      <c r="C159" s="66"/>
      <c r="D159" s="66"/>
      <c r="E159" s="43"/>
      <c r="F159" s="69" t="s">
        <v>3691</v>
      </c>
      <c r="G159" s="101" t="s">
        <v>3210</v>
      </c>
      <c r="H159" s="9" t="s">
        <v>3696</v>
      </c>
      <c r="I159" s="23"/>
      <c r="J159" s="103" t="s">
        <v>3697</v>
      </c>
      <c r="K159" s="66"/>
      <c r="L159" s="66"/>
      <c r="M159" s="66"/>
      <c r="N159" s="66"/>
      <c r="O159" s="66"/>
      <c r="P159" s="66"/>
      <c r="Q159" s="66"/>
      <c r="R159" s="66"/>
      <c r="S159" s="66"/>
      <c r="T159" s="66"/>
      <c r="U159" s="66"/>
      <c r="V159" s="66"/>
      <c r="W159" s="66"/>
      <c r="X159" s="66"/>
      <c r="Y159" s="66"/>
      <c r="Z159" s="66"/>
    </row>
    <row r="160" ht="46.5" customHeight="1">
      <c r="A160" s="9" t="s">
        <v>3698</v>
      </c>
      <c r="B160" s="112" t="s">
        <v>3699</v>
      </c>
      <c r="C160" s="66"/>
      <c r="D160" s="66"/>
      <c r="E160" s="112" t="s">
        <v>3700</v>
      </c>
      <c r="F160" s="9" t="s">
        <v>3698</v>
      </c>
      <c r="G160" s="101" t="s">
        <v>3210</v>
      </c>
      <c r="H160" s="9" t="s">
        <v>3701</v>
      </c>
      <c r="I160" s="66"/>
      <c r="J160" s="103" t="s">
        <v>3702</v>
      </c>
      <c r="K160" s="66"/>
      <c r="L160" s="66"/>
      <c r="M160" s="66"/>
      <c r="N160" s="66"/>
      <c r="O160" s="66"/>
      <c r="P160" s="66"/>
      <c r="Q160" s="66"/>
      <c r="R160" s="66"/>
      <c r="S160" s="66"/>
      <c r="T160" s="66"/>
      <c r="U160" s="66"/>
      <c r="V160" s="66"/>
      <c r="W160" s="66"/>
      <c r="X160" s="66"/>
      <c r="Y160" s="66"/>
      <c r="Z160" s="66"/>
    </row>
    <row r="161" ht="39.0" customHeight="1">
      <c r="A161" s="9" t="s">
        <v>3703</v>
      </c>
      <c r="B161" s="41" t="s">
        <v>3699</v>
      </c>
      <c r="C161" s="66"/>
      <c r="D161" s="23"/>
      <c r="E161" s="114" t="s">
        <v>3700</v>
      </c>
      <c r="F161" s="9" t="s">
        <v>3703</v>
      </c>
      <c r="G161" s="101" t="s">
        <v>3210</v>
      </c>
      <c r="H161" s="9" t="s">
        <v>3704</v>
      </c>
      <c r="I161" s="66"/>
      <c r="J161" s="103" t="s">
        <v>3705</v>
      </c>
      <c r="K161" s="66"/>
      <c r="L161" s="66"/>
      <c r="M161" s="66"/>
      <c r="N161" s="66"/>
      <c r="O161" s="66"/>
      <c r="P161" s="66"/>
      <c r="Q161" s="66"/>
      <c r="R161" s="66"/>
      <c r="S161" s="66"/>
      <c r="T161" s="66"/>
      <c r="U161" s="66"/>
      <c r="V161" s="66"/>
      <c r="W161" s="66"/>
      <c r="X161" s="66"/>
      <c r="Y161" s="66"/>
      <c r="Z161" s="66"/>
    </row>
    <row r="162">
      <c r="A162" s="9" t="s">
        <v>3706</v>
      </c>
      <c r="B162" s="41" t="s">
        <v>3699</v>
      </c>
      <c r="C162" s="66"/>
      <c r="D162" s="66"/>
      <c r="E162" s="43"/>
      <c r="F162" s="9" t="s">
        <v>3706</v>
      </c>
      <c r="G162" s="101" t="s">
        <v>3210</v>
      </c>
      <c r="H162" s="9" t="s">
        <v>3707</v>
      </c>
      <c r="I162" s="66"/>
      <c r="J162" s="103" t="s">
        <v>3708</v>
      </c>
      <c r="K162" s="66"/>
      <c r="L162" s="66"/>
      <c r="M162" s="66"/>
      <c r="N162" s="66"/>
      <c r="O162" s="66"/>
      <c r="P162" s="66"/>
      <c r="Q162" s="66"/>
      <c r="R162" s="66"/>
      <c r="S162" s="66"/>
      <c r="T162" s="66"/>
      <c r="U162" s="66"/>
      <c r="V162" s="66"/>
      <c r="W162" s="66"/>
      <c r="X162" s="66"/>
      <c r="Y162" s="66"/>
      <c r="Z162" s="66"/>
    </row>
    <row r="163">
      <c r="A163" s="9" t="s">
        <v>3709</v>
      </c>
      <c r="B163" s="112" t="s">
        <v>3699</v>
      </c>
      <c r="C163" s="66"/>
      <c r="D163" s="66"/>
      <c r="E163" s="43"/>
      <c r="F163" s="9" t="s">
        <v>3709</v>
      </c>
      <c r="G163" s="101" t="s">
        <v>3210</v>
      </c>
      <c r="H163" s="9" t="s">
        <v>3710</v>
      </c>
      <c r="I163" s="115" t="s">
        <v>3711</v>
      </c>
      <c r="J163" s="104" t="s">
        <v>3712</v>
      </c>
      <c r="K163" s="66"/>
      <c r="L163" s="66"/>
      <c r="M163" s="66"/>
      <c r="N163" s="66"/>
      <c r="O163" s="66"/>
      <c r="P163" s="66"/>
      <c r="Q163" s="66"/>
      <c r="R163" s="66"/>
      <c r="S163" s="66"/>
      <c r="T163" s="66"/>
      <c r="U163" s="66"/>
      <c r="V163" s="66"/>
      <c r="W163" s="66"/>
      <c r="X163" s="66"/>
      <c r="Y163" s="66"/>
      <c r="Z163" s="66"/>
    </row>
    <row r="164">
      <c r="A164" s="9" t="s">
        <v>3713</v>
      </c>
      <c r="B164" s="41" t="s">
        <v>3699</v>
      </c>
      <c r="C164" s="66"/>
      <c r="D164" s="23"/>
      <c r="E164" s="43"/>
      <c r="F164" s="9" t="s">
        <v>3713</v>
      </c>
      <c r="G164" s="101" t="s">
        <v>3210</v>
      </c>
      <c r="H164" s="9" t="s">
        <v>3714</v>
      </c>
      <c r="I164" s="66"/>
      <c r="J164" s="103" t="s">
        <v>3715</v>
      </c>
      <c r="K164" s="66"/>
      <c r="L164" s="66"/>
      <c r="M164" s="66"/>
      <c r="N164" s="66"/>
      <c r="O164" s="66"/>
      <c r="P164" s="66"/>
      <c r="Q164" s="66"/>
      <c r="R164" s="66"/>
      <c r="S164" s="66"/>
      <c r="T164" s="66"/>
      <c r="U164" s="66"/>
      <c r="V164" s="66"/>
      <c r="W164" s="66"/>
      <c r="X164" s="66"/>
      <c r="Y164" s="66"/>
      <c r="Z164" s="66"/>
    </row>
    <row r="165">
      <c r="A165" s="9" t="s">
        <v>3716</v>
      </c>
      <c r="B165" s="41" t="s">
        <v>3699</v>
      </c>
      <c r="C165" s="66"/>
      <c r="D165" s="66"/>
      <c r="E165" s="43"/>
      <c r="F165" s="9" t="s">
        <v>3716</v>
      </c>
      <c r="G165" s="101" t="s">
        <v>3210</v>
      </c>
      <c r="H165" s="9" t="s">
        <v>3717</v>
      </c>
      <c r="I165" s="66"/>
      <c r="J165" s="104" t="s">
        <v>3718</v>
      </c>
      <c r="K165" s="66"/>
      <c r="L165" s="66"/>
      <c r="M165" s="66"/>
      <c r="N165" s="66"/>
      <c r="O165" s="66"/>
      <c r="P165" s="66"/>
      <c r="Q165" s="66"/>
      <c r="R165" s="66"/>
      <c r="S165" s="66"/>
      <c r="T165" s="66"/>
      <c r="U165" s="66"/>
      <c r="V165" s="66"/>
      <c r="W165" s="66"/>
      <c r="X165" s="66"/>
      <c r="Y165" s="66"/>
      <c r="Z165" s="66"/>
    </row>
    <row r="166" ht="144.75" customHeight="1">
      <c r="A166" s="9" t="s">
        <v>3719</v>
      </c>
      <c r="B166" s="9" t="s">
        <v>2790</v>
      </c>
      <c r="C166" s="66"/>
      <c r="D166" s="69"/>
      <c r="E166" s="43"/>
      <c r="F166" s="100" t="s">
        <v>3720</v>
      </c>
      <c r="G166" s="101" t="s">
        <v>3210</v>
      </c>
      <c r="H166" s="9" t="s">
        <v>3721</v>
      </c>
      <c r="I166" s="64" t="s">
        <v>3722</v>
      </c>
      <c r="J166" s="104" t="s">
        <v>3723</v>
      </c>
      <c r="K166" s="66"/>
      <c r="L166" s="66"/>
      <c r="M166" s="66"/>
      <c r="N166" s="66"/>
      <c r="O166" s="66"/>
      <c r="P166" s="66"/>
      <c r="Q166" s="66"/>
      <c r="R166" s="66"/>
      <c r="S166" s="66"/>
      <c r="T166" s="66"/>
      <c r="U166" s="66"/>
      <c r="V166" s="66"/>
      <c r="W166" s="66"/>
      <c r="X166" s="66"/>
      <c r="Y166" s="66"/>
      <c r="Z166" s="66"/>
    </row>
    <row r="167" ht="144.75" customHeight="1">
      <c r="A167" s="9" t="s">
        <v>3719</v>
      </c>
      <c r="B167" s="9" t="s">
        <v>2790</v>
      </c>
      <c r="C167" s="66"/>
      <c r="D167" s="69"/>
      <c r="E167" s="43"/>
      <c r="F167" s="100" t="s">
        <v>3724</v>
      </c>
      <c r="G167" s="101" t="s">
        <v>3210</v>
      </c>
      <c r="H167" s="9" t="s">
        <v>3725</v>
      </c>
      <c r="I167" s="102"/>
      <c r="J167" s="104" t="s">
        <v>3726</v>
      </c>
      <c r="K167" s="66"/>
      <c r="L167" s="66"/>
      <c r="M167" s="66"/>
      <c r="N167" s="66"/>
      <c r="O167" s="66"/>
      <c r="P167" s="66"/>
      <c r="Q167" s="66"/>
      <c r="R167" s="66"/>
      <c r="S167" s="66"/>
      <c r="T167" s="66"/>
      <c r="U167" s="66"/>
      <c r="V167" s="66"/>
      <c r="W167" s="66"/>
      <c r="X167" s="66"/>
      <c r="Y167" s="66"/>
      <c r="Z167" s="66"/>
    </row>
    <row r="168" ht="144.75" customHeight="1">
      <c r="A168" s="9" t="s">
        <v>3719</v>
      </c>
      <c r="B168" s="9" t="s">
        <v>2790</v>
      </c>
      <c r="C168" s="66"/>
      <c r="D168" s="69"/>
      <c r="E168" s="43"/>
      <c r="F168" s="100" t="s">
        <v>3727</v>
      </c>
      <c r="G168" s="101" t="s">
        <v>3210</v>
      </c>
      <c r="H168" s="9" t="s">
        <v>3728</v>
      </c>
      <c r="I168" s="102"/>
      <c r="J168" s="104" t="s">
        <v>3729</v>
      </c>
      <c r="K168" s="66"/>
      <c r="L168" s="66"/>
      <c r="M168" s="66"/>
      <c r="N168" s="66"/>
      <c r="O168" s="66"/>
      <c r="P168" s="66"/>
      <c r="Q168" s="66"/>
      <c r="R168" s="66"/>
      <c r="S168" s="66"/>
      <c r="T168" s="66"/>
      <c r="U168" s="66"/>
      <c r="V168" s="66"/>
      <c r="W168" s="66"/>
      <c r="X168" s="66"/>
      <c r="Y168" s="66"/>
      <c r="Z168" s="66"/>
    </row>
    <row r="169" ht="144.75" customHeight="1">
      <c r="A169" s="9" t="s">
        <v>3719</v>
      </c>
      <c r="B169" s="9" t="s">
        <v>2790</v>
      </c>
      <c r="C169" s="66"/>
      <c r="D169" s="69"/>
      <c r="E169" s="43"/>
      <c r="F169" s="100" t="s">
        <v>3730</v>
      </c>
      <c r="G169" s="101" t="s">
        <v>3210</v>
      </c>
      <c r="H169" s="9" t="s">
        <v>3731</v>
      </c>
      <c r="I169" s="102"/>
      <c r="J169" s="104" t="s">
        <v>3732</v>
      </c>
      <c r="K169" s="66"/>
      <c r="L169" s="66"/>
      <c r="M169" s="66"/>
      <c r="N169" s="66"/>
      <c r="O169" s="66"/>
      <c r="P169" s="66"/>
      <c r="Q169" s="66"/>
      <c r="R169" s="66"/>
      <c r="S169" s="66"/>
      <c r="T169" s="66"/>
      <c r="U169" s="66"/>
      <c r="V169" s="66"/>
      <c r="W169" s="66"/>
      <c r="X169" s="66"/>
      <c r="Y169" s="66"/>
      <c r="Z169" s="66"/>
    </row>
    <row r="170" ht="144.75" customHeight="1">
      <c r="A170" s="9" t="s">
        <v>3719</v>
      </c>
      <c r="B170" s="9" t="s">
        <v>2790</v>
      </c>
      <c r="C170" s="66"/>
      <c r="D170" s="69"/>
      <c r="E170" s="43"/>
      <c r="F170" s="100" t="s">
        <v>3733</v>
      </c>
      <c r="G170" s="101" t="s">
        <v>3210</v>
      </c>
      <c r="H170" s="9" t="s">
        <v>3734</v>
      </c>
      <c r="I170" s="102"/>
      <c r="J170" s="104" t="s">
        <v>3735</v>
      </c>
      <c r="K170" s="66"/>
      <c r="L170" s="66"/>
      <c r="M170" s="66"/>
      <c r="N170" s="66"/>
      <c r="O170" s="66"/>
      <c r="P170" s="66"/>
      <c r="Q170" s="66"/>
      <c r="R170" s="66"/>
      <c r="S170" s="66"/>
      <c r="T170" s="66"/>
      <c r="U170" s="66"/>
      <c r="V170" s="66"/>
      <c r="W170" s="66"/>
      <c r="X170" s="66"/>
      <c r="Y170" s="66"/>
      <c r="Z170" s="66"/>
    </row>
    <row r="171" ht="144.75" customHeight="1">
      <c r="A171" s="9" t="s">
        <v>3719</v>
      </c>
      <c r="B171" s="9" t="s">
        <v>2790</v>
      </c>
      <c r="C171" s="66"/>
      <c r="D171" s="69"/>
      <c r="E171" s="43"/>
      <c r="F171" s="100" t="s">
        <v>3736</v>
      </c>
      <c r="G171" s="101" t="s">
        <v>3210</v>
      </c>
      <c r="H171" s="9" t="s">
        <v>3737</v>
      </c>
      <c r="I171" s="102"/>
      <c r="J171" s="104" t="s">
        <v>3738</v>
      </c>
      <c r="K171" s="66"/>
      <c r="L171" s="66"/>
      <c r="M171" s="66"/>
      <c r="N171" s="66"/>
      <c r="O171" s="66"/>
      <c r="P171" s="66"/>
      <c r="Q171" s="66"/>
      <c r="R171" s="66"/>
      <c r="S171" s="66"/>
      <c r="T171" s="66"/>
      <c r="U171" s="66"/>
      <c r="V171" s="66"/>
      <c r="W171" s="66"/>
      <c r="X171" s="66"/>
      <c r="Y171" s="66"/>
      <c r="Z171" s="66"/>
    </row>
    <row r="172">
      <c r="A172" s="9" t="s">
        <v>3739</v>
      </c>
      <c r="B172" s="9" t="s">
        <v>3740</v>
      </c>
      <c r="C172" s="66"/>
      <c r="D172" s="66"/>
      <c r="E172" s="43"/>
      <c r="F172" s="100" t="s">
        <v>3741</v>
      </c>
      <c r="G172" s="101" t="s">
        <v>3210</v>
      </c>
      <c r="H172" s="9" t="s">
        <v>3742</v>
      </c>
      <c r="I172" s="66"/>
      <c r="J172" s="103" t="s">
        <v>3743</v>
      </c>
      <c r="K172" s="66"/>
      <c r="L172" s="66"/>
      <c r="M172" s="66"/>
      <c r="N172" s="66"/>
      <c r="O172" s="66"/>
      <c r="P172" s="66"/>
      <c r="Q172" s="66"/>
      <c r="R172" s="66"/>
      <c r="S172" s="66"/>
      <c r="T172" s="66"/>
      <c r="U172" s="66"/>
      <c r="V172" s="66"/>
      <c r="W172" s="66"/>
      <c r="X172" s="66"/>
      <c r="Y172" s="66"/>
      <c r="Z172" s="66"/>
    </row>
    <row r="173">
      <c r="A173" s="9" t="s">
        <v>3744</v>
      </c>
      <c r="B173" s="9" t="s">
        <v>3745</v>
      </c>
      <c r="C173" s="66"/>
      <c r="D173" s="23"/>
      <c r="E173" s="43"/>
      <c r="F173" s="100" t="s">
        <v>3746</v>
      </c>
      <c r="G173" s="101" t="s">
        <v>3210</v>
      </c>
      <c r="H173" s="9" t="s">
        <v>3747</v>
      </c>
      <c r="I173" s="66"/>
      <c r="J173" s="103" t="s">
        <v>3748</v>
      </c>
      <c r="K173" s="66"/>
      <c r="L173" s="66"/>
      <c r="M173" s="66"/>
      <c r="N173" s="66"/>
      <c r="O173" s="66"/>
      <c r="P173" s="66"/>
      <c r="Q173" s="66"/>
      <c r="R173" s="66"/>
      <c r="S173" s="66"/>
      <c r="T173" s="66"/>
      <c r="U173" s="66"/>
      <c r="V173" s="66"/>
      <c r="W173" s="66"/>
      <c r="X173" s="66"/>
      <c r="Y173" s="66"/>
      <c r="Z173" s="66"/>
    </row>
    <row r="174">
      <c r="A174" s="9" t="s">
        <v>3749</v>
      </c>
      <c r="B174" s="9" t="s">
        <v>3750</v>
      </c>
      <c r="C174" s="66"/>
      <c r="D174" s="66"/>
      <c r="E174" s="43"/>
      <c r="F174" s="100" t="s">
        <v>3751</v>
      </c>
      <c r="G174" s="101" t="s">
        <v>3210</v>
      </c>
      <c r="H174" s="9" t="s">
        <v>3752</v>
      </c>
      <c r="I174" s="66"/>
      <c r="J174" s="103" t="s">
        <v>3753</v>
      </c>
      <c r="K174" s="66"/>
      <c r="L174" s="66"/>
      <c r="M174" s="66"/>
      <c r="N174" s="66"/>
      <c r="O174" s="66"/>
      <c r="P174" s="66"/>
      <c r="Q174" s="66"/>
      <c r="R174" s="66"/>
      <c r="S174" s="66"/>
      <c r="T174" s="66"/>
      <c r="U174" s="66"/>
      <c r="V174" s="66"/>
      <c r="W174" s="66"/>
      <c r="X174" s="66"/>
      <c r="Y174" s="66"/>
      <c r="Z174" s="66"/>
    </row>
    <row r="175">
      <c r="A175" s="9" t="s">
        <v>3254</v>
      </c>
      <c r="B175" s="9" t="s">
        <v>3754</v>
      </c>
      <c r="C175" s="66"/>
      <c r="D175" s="66"/>
      <c r="E175" s="43"/>
      <c r="F175" s="116" t="s">
        <v>3755</v>
      </c>
      <c r="G175" s="101" t="s">
        <v>3210</v>
      </c>
      <c r="H175" s="9" t="s">
        <v>3756</v>
      </c>
      <c r="I175" s="66"/>
      <c r="J175" s="104" t="s">
        <v>3757</v>
      </c>
      <c r="K175" s="66"/>
      <c r="L175" s="66"/>
      <c r="M175" s="66"/>
      <c r="N175" s="66"/>
      <c r="O175" s="66"/>
      <c r="P175" s="66"/>
      <c r="Q175" s="66"/>
      <c r="R175" s="66"/>
      <c r="S175" s="66"/>
      <c r="T175" s="66"/>
      <c r="U175" s="66"/>
      <c r="V175" s="66"/>
      <c r="W175" s="66"/>
      <c r="X175" s="66"/>
      <c r="Y175" s="66"/>
      <c r="Z175" s="66"/>
    </row>
    <row r="176">
      <c r="A176" s="9" t="s">
        <v>3758</v>
      </c>
      <c r="B176" s="9" t="s">
        <v>3759</v>
      </c>
      <c r="C176" s="66"/>
      <c r="D176" s="66"/>
      <c r="E176" s="43"/>
      <c r="F176" s="100" t="s">
        <v>3760</v>
      </c>
      <c r="G176" s="101" t="s">
        <v>3210</v>
      </c>
      <c r="H176" s="9" t="s">
        <v>3761</v>
      </c>
      <c r="I176" s="64" t="s">
        <v>3762</v>
      </c>
      <c r="J176" s="103" t="s">
        <v>3763</v>
      </c>
      <c r="K176" s="66"/>
      <c r="L176" s="66"/>
      <c r="M176" s="66"/>
      <c r="N176" s="66"/>
      <c r="O176" s="66"/>
      <c r="P176" s="66"/>
      <c r="Q176" s="66"/>
      <c r="R176" s="66"/>
      <c r="S176" s="66"/>
      <c r="T176" s="66"/>
      <c r="U176" s="66"/>
      <c r="V176" s="66"/>
      <c r="W176" s="66"/>
      <c r="X176" s="66"/>
      <c r="Y176" s="66"/>
      <c r="Z176" s="66"/>
    </row>
    <row r="177">
      <c r="A177" s="9" t="s">
        <v>3764</v>
      </c>
      <c r="B177" s="9" t="s">
        <v>3765</v>
      </c>
      <c r="C177" s="66"/>
      <c r="D177" s="66"/>
      <c r="E177" s="43"/>
      <c r="F177" s="9" t="s">
        <v>3764</v>
      </c>
      <c r="G177" s="101" t="s">
        <v>3210</v>
      </c>
      <c r="H177" s="9" t="s">
        <v>3766</v>
      </c>
      <c r="I177" s="66"/>
      <c r="J177" s="103" t="s">
        <v>3767</v>
      </c>
      <c r="K177" s="66"/>
      <c r="L177" s="66"/>
      <c r="M177" s="66"/>
      <c r="N177" s="66"/>
      <c r="O177" s="66"/>
      <c r="P177" s="66"/>
      <c r="Q177" s="66"/>
      <c r="R177" s="66"/>
      <c r="S177" s="66"/>
      <c r="T177" s="66"/>
      <c r="U177" s="66"/>
      <c r="V177" s="66"/>
      <c r="W177" s="66"/>
      <c r="X177" s="66"/>
      <c r="Y177" s="66"/>
      <c r="Z177" s="66"/>
    </row>
    <row r="178">
      <c r="A178" s="9" t="s">
        <v>3254</v>
      </c>
      <c r="B178" s="9" t="s">
        <v>3768</v>
      </c>
      <c r="C178" s="66"/>
      <c r="D178" s="66"/>
      <c r="E178" s="43"/>
      <c r="F178" s="117" t="s">
        <v>3769</v>
      </c>
      <c r="G178" s="101" t="s">
        <v>3210</v>
      </c>
      <c r="H178" s="9" t="s">
        <v>3770</v>
      </c>
      <c r="I178" s="66"/>
      <c r="J178" s="103" t="s">
        <v>3771</v>
      </c>
      <c r="K178" s="66"/>
      <c r="L178" s="66"/>
      <c r="M178" s="66"/>
      <c r="N178" s="66"/>
      <c r="O178" s="66"/>
      <c r="P178" s="66"/>
      <c r="Q178" s="66"/>
      <c r="R178" s="66"/>
      <c r="S178" s="66"/>
      <c r="T178" s="66"/>
      <c r="U178" s="66"/>
      <c r="V178" s="66"/>
      <c r="W178" s="66"/>
      <c r="X178" s="66"/>
      <c r="Y178" s="66"/>
      <c r="Z178" s="66"/>
    </row>
    <row r="179">
      <c r="A179" s="9" t="s">
        <v>3772</v>
      </c>
      <c r="B179" s="9" t="s">
        <v>3773</v>
      </c>
      <c r="C179" s="66"/>
      <c r="D179" s="66"/>
      <c r="E179" s="43"/>
      <c r="F179" s="117" t="s">
        <v>3774</v>
      </c>
      <c r="G179" s="101" t="s">
        <v>3210</v>
      </c>
      <c r="H179" s="9" t="s">
        <v>3775</v>
      </c>
      <c r="I179" s="66"/>
      <c r="J179" s="103" t="s">
        <v>3776</v>
      </c>
      <c r="K179" s="66"/>
      <c r="L179" s="66"/>
      <c r="M179" s="66"/>
      <c r="N179" s="66"/>
      <c r="O179" s="66"/>
      <c r="P179" s="66"/>
      <c r="Q179" s="66"/>
      <c r="R179" s="66"/>
      <c r="S179" s="66"/>
      <c r="T179" s="66"/>
      <c r="U179" s="66"/>
      <c r="V179" s="66"/>
      <c r="W179" s="66"/>
      <c r="X179" s="66"/>
      <c r="Y179" s="66"/>
      <c r="Z179" s="66"/>
    </row>
    <row r="180">
      <c r="A180" s="9" t="s">
        <v>3777</v>
      </c>
      <c r="B180" s="9" t="s">
        <v>3778</v>
      </c>
      <c r="C180" s="66"/>
      <c r="D180" s="66"/>
      <c r="E180" s="9"/>
      <c r="F180" s="117" t="s">
        <v>3779</v>
      </c>
      <c r="G180" s="101" t="s">
        <v>3210</v>
      </c>
      <c r="H180" s="9" t="s">
        <v>3780</v>
      </c>
      <c r="I180" s="66"/>
      <c r="J180" s="104" t="s">
        <v>3781</v>
      </c>
      <c r="K180" s="66"/>
      <c r="L180" s="66"/>
      <c r="M180" s="66"/>
      <c r="N180" s="66"/>
      <c r="O180" s="66"/>
      <c r="P180" s="66"/>
      <c r="Q180" s="66"/>
      <c r="R180" s="66"/>
      <c r="S180" s="66"/>
      <c r="T180" s="66"/>
      <c r="U180" s="66"/>
      <c r="V180" s="66"/>
      <c r="W180" s="66"/>
      <c r="X180" s="66"/>
      <c r="Y180" s="66"/>
      <c r="Z180" s="66"/>
    </row>
    <row r="181">
      <c r="A181" s="9" t="s">
        <v>3782</v>
      </c>
      <c r="B181" s="9" t="s">
        <v>3783</v>
      </c>
      <c r="C181" s="66"/>
      <c r="D181" s="66"/>
      <c r="E181" s="9" t="s">
        <v>3784</v>
      </c>
      <c r="F181" s="118" t="s">
        <v>3785</v>
      </c>
      <c r="G181" s="101" t="s">
        <v>3210</v>
      </c>
      <c r="H181" s="9" t="s">
        <v>3786</v>
      </c>
      <c r="I181" s="23" t="s">
        <v>3787</v>
      </c>
      <c r="J181" s="104" t="s">
        <v>3788</v>
      </c>
      <c r="K181" s="66"/>
      <c r="L181" s="66"/>
      <c r="M181" s="66"/>
      <c r="N181" s="66"/>
      <c r="O181" s="66"/>
      <c r="P181" s="66"/>
      <c r="Q181" s="66"/>
      <c r="R181" s="66"/>
      <c r="S181" s="66"/>
      <c r="T181" s="66"/>
      <c r="U181" s="66"/>
      <c r="V181" s="66"/>
      <c r="W181" s="66"/>
      <c r="X181" s="66"/>
      <c r="Y181" s="66"/>
      <c r="Z181" s="66"/>
    </row>
    <row r="182">
      <c r="A182" s="9" t="s">
        <v>3782</v>
      </c>
      <c r="B182" s="9" t="s">
        <v>3783</v>
      </c>
      <c r="C182" s="66"/>
      <c r="D182" s="66"/>
      <c r="E182" s="9" t="s">
        <v>3784</v>
      </c>
      <c r="F182" s="118" t="s">
        <v>3789</v>
      </c>
      <c r="G182" s="101" t="s">
        <v>3210</v>
      </c>
      <c r="H182" s="9" t="s">
        <v>3790</v>
      </c>
      <c r="I182" s="23"/>
      <c r="J182" s="104" t="s">
        <v>3791</v>
      </c>
      <c r="K182" s="66"/>
      <c r="L182" s="66"/>
      <c r="M182" s="66"/>
      <c r="N182" s="66"/>
      <c r="O182" s="66"/>
      <c r="P182" s="66"/>
      <c r="Q182" s="66"/>
      <c r="R182" s="66"/>
      <c r="S182" s="66"/>
      <c r="T182" s="66"/>
      <c r="U182" s="66"/>
      <c r="V182" s="66"/>
      <c r="W182" s="66"/>
      <c r="X182" s="66"/>
      <c r="Y182" s="66"/>
      <c r="Z182" s="66"/>
    </row>
    <row r="183">
      <c r="A183" s="9" t="s">
        <v>3782</v>
      </c>
      <c r="B183" s="9" t="s">
        <v>3783</v>
      </c>
      <c r="C183" s="66"/>
      <c r="D183" s="66"/>
      <c r="E183" s="9" t="s">
        <v>3784</v>
      </c>
      <c r="F183" s="118" t="s">
        <v>3792</v>
      </c>
      <c r="G183" s="101" t="s">
        <v>3210</v>
      </c>
      <c r="H183" s="9" t="s">
        <v>3793</v>
      </c>
      <c r="I183" s="23"/>
      <c r="J183" s="104" t="s">
        <v>3794</v>
      </c>
      <c r="K183" s="66"/>
      <c r="L183" s="66"/>
      <c r="M183" s="66"/>
      <c r="N183" s="66"/>
      <c r="O183" s="66"/>
      <c r="P183" s="66"/>
      <c r="Q183" s="66"/>
      <c r="R183" s="66"/>
      <c r="S183" s="66"/>
      <c r="T183" s="66"/>
      <c r="U183" s="66"/>
      <c r="V183" s="66"/>
      <c r="W183" s="66"/>
      <c r="X183" s="66"/>
      <c r="Y183" s="66"/>
      <c r="Z183" s="66"/>
    </row>
    <row r="184">
      <c r="A184" s="9" t="s">
        <v>3782</v>
      </c>
      <c r="B184" s="9" t="s">
        <v>3783</v>
      </c>
      <c r="C184" s="66"/>
      <c r="D184" s="66"/>
      <c r="E184" s="9" t="s">
        <v>3784</v>
      </c>
      <c r="F184" s="118" t="s">
        <v>3795</v>
      </c>
      <c r="G184" s="101" t="s">
        <v>3210</v>
      </c>
      <c r="H184" s="9" t="s">
        <v>3796</v>
      </c>
      <c r="I184" s="23"/>
      <c r="J184" s="104" t="s">
        <v>3797</v>
      </c>
      <c r="K184" s="66"/>
      <c r="L184" s="66"/>
      <c r="M184" s="66"/>
      <c r="N184" s="66"/>
      <c r="O184" s="66"/>
      <c r="P184" s="66"/>
      <c r="Q184" s="66"/>
      <c r="R184" s="66"/>
      <c r="S184" s="66"/>
      <c r="T184" s="66"/>
      <c r="U184" s="66"/>
      <c r="V184" s="66"/>
      <c r="W184" s="66"/>
      <c r="X184" s="66"/>
      <c r="Y184" s="66"/>
      <c r="Z184" s="66"/>
    </row>
    <row r="185">
      <c r="A185" s="9" t="s">
        <v>3782</v>
      </c>
      <c r="B185" s="9" t="s">
        <v>3783</v>
      </c>
      <c r="C185" s="66"/>
      <c r="D185" s="66"/>
      <c r="E185" s="9" t="s">
        <v>3784</v>
      </c>
      <c r="F185" s="118" t="s">
        <v>3798</v>
      </c>
      <c r="G185" s="101" t="s">
        <v>3210</v>
      </c>
      <c r="H185" s="9" t="s">
        <v>3799</v>
      </c>
      <c r="I185" s="23"/>
      <c r="J185" s="104" t="s">
        <v>3800</v>
      </c>
      <c r="K185" s="66"/>
      <c r="L185" s="66"/>
      <c r="M185" s="66"/>
      <c r="N185" s="66"/>
      <c r="O185" s="66"/>
      <c r="P185" s="66"/>
      <c r="Q185" s="66"/>
      <c r="R185" s="66"/>
      <c r="S185" s="66"/>
      <c r="T185" s="66"/>
      <c r="U185" s="66"/>
      <c r="V185" s="66"/>
      <c r="W185" s="66"/>
      <c r="X185" s="66"/>
      <c r="Y185" s="66"/>
      <c r="Z185" s="66"/>
    </row>
    <row r="186">
      <c r="A186" s="9" t="s">
        <v>3782</v>
      </c>
      <c r="B186" s="9" t="s">
        <v>3783</v>
      </c>
      <c r="C186" s="66"/>
      <c r="D186" s="66"/>
      <c r="E186" s="9" t="s">
        <v>3784</v>
      </c>
      <c r="F186" s="118" t="s">
        <v>3801</v>
      </c>
      <c r="G186" s="101" t="s">
        <v>3210</v>
      </c>
      <c r="H186" s="9" t="s">
        <v>3802</v>
      </c>
      <c r="I186" s="23"/>
      <c r="J186" s="104" t="s">
        <v>3803</v>
      </c>
      <c r="K186" s="66"/>
      <c r="L186" s="66"/>
      <c r="M186" s="66"/>
      <c r="N186" s="66"/>
      <c r="O186" s="66"/>
      <c r="P186" s="66"/>
      <c r="Q186" s="66"/>
      <c r="R186" s="66"/>
      <c r="S186" s="66"/>
      <c r="T186" s="66"/>
      <c r="U186" s="66"/>
      <c r="V186" s="66"/>
      <c r="W186" s="66"/>
      <c r="X186" s="66"/>
      <c r="Y186" s="66"/>
      <c r="Z186" s="66"/>
    </row>
    <row r="187" ht="84.75" customHeight="1">
      <c r="A187" s="9" t="s">
        <v>3804</v>
      </c>
      <c r="B187" s="9" t="s">
        <v>3805</v>
      </c>
      <c r="C187" s="66"/>
      <c r="D187" s="66"/>
      <c r="E187" s="119" t="s">
        <v>3806</v>
      </c>
      <c r="F187" s="120" t="s">
        <v>3807</v>
      </c>
      <c r="G187" s="101" t="s">
        <v>3210</v>
      </c>
      <c r="H187" s="9" t="s">
        <v>3808</v>
      </c>
      <c r="I187" s="66"/>
      <c r="J187" s="104" t="s">
        <v>3809</v>
      </c>
      <c r="K187" s="66"/>
      <c r="L187" s="66"/>
      <c r="M187" s="66"/>
      <c r="N187" s="66"/>
      <c r="O187" s="66"/>
      <c r="P187" s="66"/>
      <c r="Q187" s="66"/>
      <c r="R187" s="66"/>
      <c r="S187" s="66"/>
      <c r="T187" s="66"/>
      <c r="U187" s="66"/>
      <c r="V187" s="66"/>
      <c r="W187" s="66"/>
      <c r="X187" s="66"/>
      <c r="Y187" s="66"/>
      <c r="Z187" s="66"/>
    </row>
    <row r="188" ht="84.75" customHeight="1">
      <c r="A188" s="9" t="s">
        <v>3804</v>
      </c>
      <c r="B188" s="9" t="s">
        <v>3805</v>
      </c>
      <c r="C188" s="66"/>
      <c r="D188" s="66"/>
      <c r="E188" s="119" t="s">
        <v>3806</v>
      </c>
      <c r="F188" s="120" t="s">
        <v>3807</v>
      </c>
      <c r="G188" s="101" t="s">
        <v>3210</v>
      </c>
      <c r="H188" s="9" t="s">
        <v>3810</v>
      </c>
      <c r="I188" s="66"/>
      <c r="J188" s="104" t="s">
        <v>3811</v>
      </c>
      <c r="K188" s="66"/>
      <c r="L188" s="66"/>
      <c r="M188" s="66"/>
      <c r="N188" s="66"/>
      <c r="O188" s="66"/>
      <c r="P188" s="66"/>
      <c r="Q188" s="66"/>
      <c r="R188" s="66"/>
      <c r="S188" s="66"/>
      <c r="T188" s="66"/>
      <c r="U188" s="66"/>
      <c r="V188" s="66"/>
      <c r="W188" s="66"/>
      <c r="X188" s="66"/>
      <c r="Y188" s="66"/>
      <c r="Z188" s="66"/>
    </row>
    <row r="189" ht="84.75" customHeight="1">
      <c r="A189" s="9" t="s">
        <v>3804</v>
      </c>
      <c r="B189" s="9" t="s">
        <v>3805</v>
      </c>
      <c r="C189" s="66"/>
      <c r="D189" s="66"/>
      <c r="E189" s="119" t="s">
        <v>3806</v>
      </c>
      <c r="F189" s="120" t="s">
        <v>3807</v>
      </c>
      <c r="G189" s="101" t="s">
        <v>3210</v>
      </c>
      <c r="H189" s="9" t="s">
        <v>3812</v>
      </c>
      <c r="I189" s="66"/>
      <c r="J189" s="104" t="s">
        <v>3813</v>
      </c>
      <c r="K189" s="66"/>
      <c r="L189" s="66"/>
      <c r="M189" s="66"/>
      <c r="N189" s="66"/>
      <c r="O189" s="66"/>
      <c r="P189" s="66"/>
      <c r="Q189" s="66"/>
      <c r="R189" s="66"/>
      <c r="S189" s="66"/>
      <c r="T189" s="66"/>
      <c r="U189" s="66"/>
      <c r="V189" s="66"/>
      <c r="W189" s="66"/>
      <c r="X189" s="66"/>
      <c r="Y189" s="66"/>
      <c r="Z189" s="66"/>
    </row>
    <row r="190" ht="84.75" customHeight="1">
      <c r="A190" s="9" t="s">
        <v>3804</v>
      </c>
      <c r="B190" s="9" t="s">
        <v>3805</v>
      </c>
      <c r="C190" s="66"/>
      <c r="D190" s="66"/>
      <c r="E190" s="119" t="s">
        <v>3806</v>
      </c>
      <c r="F190" s="120" t="s">
        <v>3807</v>
      </c>
      <c r="G190" s="101" t="s">
        <v>3210</v>
      </c>
      <c r="H190" s="9" t="s">
        <v>3814</v>
      </c>
      <c r="I190" s="66"/>
      <c r="J190" s="104" t="s">
        <v>3815</v>
      </c>
      <c r="K190" s="66"/>
      <c r="L190" s="66"/>
      <c r="M190" s="66"/>
      <c r="N190" s="66"/>
      <c r="O190" s="66"/>
      <c r="P190" s="66"/>
      <c r="Q190" s="66"/>
      <c r="R190" s="66"/>
      <c r="S190" s="66"/>
      <c r="T190" s="66"/>
      <c r="U190" s="66"/>
      <c r="V190" s="66"/>
      <c r="W190" s="66"/>
      <c r="X190" s="66"/>
      <c r="Y190" s="66"/>
      <c r="Z190" s="66"/>
    </row>
    <row r="191" ht="84.75" customHeight="1">
      <c r="A191" s="9" t="s">
        <v>3804</v>
      </c>
      <c r="B191" s="9" t="s">
        <v>3805</v>
      </c>
      <c r="C191" s="66"/>
      <c r="D191" s="66"/>
      <c r="E191" s="119" t="s">
        <v>3806</v>
      </c>
      <c r="F191" s="120" t="s">
        <v>3807</v>
      </c>
      <c r="G191" s="101" t="s">
        <v>3210</v>
      </c>
      <c r="H191" s="9" t="s">
        <v>3816</v>
      </c>
      <c r="I191" s="66"/>
      <c r="J191" s="104" t="s">
        <v>3817</v>
      </c>
      <c r="K191" s="66"/>
      <c r="L191" s="66"/>
      <c r="M191" s="66"/>
      <c r="N191" s="66"/>
      <c r="O191" s="66"/>
      <c r="P191" s="66"/>
      <c r="Q191" s="66"/>
      <c r="R191" s="66"/>
      <c r="S191" s="66"/>
      <c r="T191" s="66"/>
      <c r="U191" s="66"/>
      <c r="V191" s="66"/>
      <c r="W191" s="66"/>
      <c r="X191" s="66"/>
      <c r="Y191" s="66"/>
      <c r="Z191" s="66"/>
    </row>
    <row r="192">
      <c r="A192" s="9" t="s">
        <v>3818</v>
      </c>
      <c r="B192" s="9" t="s">
        <v>3805</v>
      </c>
      <c r="C192" s="66"/>
      <c r="D192" s="66"/>
      <c r="E192" s="119" t="s">
        <v>3819</v>
      </c>
      <c r="F192" s="120" t="s">
        <v>3807</v>
      </c>
      <c r="G192" s="101" t="s">
        <v>3210</v>
      </c>
      <c r="H192" s="9" t="s">
        <v>3820</v>
      </c>
      <c r="I192" s="66"/>
      <c r="J192" s="104" t="s">
        <v>3821</v>
      </c>
      <c r="K192" s="66"/>
      <c r="L192" s="66"/>
      <c r="M192" s="66"/>
      <c r="N192" s="66"/>
      <c r="O192" s="66"/>
      <c r="P192" s="66"/>
      <c r="Q192" s="66"/>
      <c r="R192" s="66"/>
      <c r="S192" s="66"/>
      <c r="T192" s="66"/>
      <c r="U192" s="66"/>
      <c r="V192" s="66"/>
      <c r="W192" s="66"/>
      <c r="X192" s="66"/>
      <c r="Y192" s="66"/>
      <c r="Z192" s="66"/>
    </row>
    <row r="193">
      <c r="A193" s="9" t="s">
        <v>3818</v>
      </c>
      <c r="B193" s="9" t="s">
        <v>3805</v>
      </c>
      <c r="C193" s="66"/>
      <c r="D193" s="66"/>
      <c r="E193" s="119" t="s">
        <v>3819</v>
      </c>
      <c r="F193" s="120" t="s">
        <v>3807</v>
      </c>
      <c r="G193" s="101" t="s">
        <v>3210</v>
      </c>
      <c r="H193" s="9" t="s">
        <v>3822</v>
      </c>
      <c r="I193" s="66"/>
      <c r="J193" s="104" t="s">
        <v>3823</v>
      </c>
      <c r="K193" s="66"/>
      <c r="L193" s="66"/>
      <c r="M193" s="66"/>
      <c r="N193" s="66"/>
      <c r="O193" s="66"/>
      <c r="P193" s="66"/>
      <c r="Q193" s="66"/>
      <c r="R193" s="66"/>
      <c r="S193" s="66"/>
      <c r="T193" s="66"/>
      <c r="U193" s="66"/>
      <c r="V193" s="66"/>
      <c r="W193" s="66"/>
      <c r="X193" s="66"/>
      <c r="Y193" s="66"/>
      <c r="Z193" s="66"/>
    </row>
    <row r="194">
      <c r="A194" s="9" t="s">
        <v>3818</v>
      </c>
      <c r="B194" s="9" t="s">
        <v>3805</v>
      </c>
      <c r="C194" s="66"/>
      <c r="D194" s="66"/>
      <c r="E194" s="119" t="s">
        <v>3819</v>
      </c>
      <c r="F194" s="120" t="s">
        <v>3807</v>
      </c>
      <c r="G194" s="101" t="s">
        <v>3210</v>
      </c>
      <c r="H194" s="9" t="s">
        <v>3824</v>
      </c>
      <c r="I194" s="66"/>
      <c r="J194" s="104" t="s">
        <v>3825</v>
      </c>
      <c r="K194" s="66"/>
      <c r="L194" s="66"/>
      <c r="M194" s="66"/>
      <c r="N194" s="66"/>
      <c r="O194" s="66"/>
      <c r="P194" s="66"/>
      <c r="Q194" s="66"/>
      <c r="R194" s="66"/>
      <c r="S194" s="66"/>
      <c r="T194" s="66"/>
      <c r="U194" s="66"/>
      <c r="V194" s="66"/>
      <c r="W194" s="66"/>
      <c r="X194" s="66"/>
      <c r="Y194" s="66"/>
      <c r="Z194" s="66"/>
    </row>
    <row r="195">
      <c r="A195" s="9" t="s">
        <v>3818</v>
      </c>
      <c r="B195" s="9" t="s">
        <v>3805</v>
      </c>
      <c r="C195" s="66"/>
      <c r="D195" s="66"/>
      <c r="E195" s="119" t="s">
        <v>3819</v>
      </c>
      <c r="F195" s="120" t="s">
        <v>3807</v>
      </c>
      <c r="G195" s="101" t="s">
        <v>3210</v>
      </c>
      <c r="H195" s="9" t="s">
        <v>3826</v>
      </c>
      <c r="I195" s="66"/>
      <c r="J195" s="104" t="s">
        <v>3827</v>
      </c>
      <c r="K195" s="66"/>
      <c r="L195" s="66"/>
      <c r="M195" s="66"/>
      <c r="N195" s="66"/>
      <c r="O195" s="66"/>
      <c r="P195" s="66"/>
      <c r="Q195" s="66"/>
      <c r="R195" s="66"/>
      <c r="S195" s="66"/>
      <c r="T195" s="66"/>
      <c r="U195" s="66"/>
      <c r="V195" s="66"/>
      <c r="W195" s="66"/>
      <c r="X195" s="66"/>
      <c r="Y195" s="66"/>
      <c r="Z195" s="66"/>
    </row>
    <row r="196">
      <c r="A196" s="9" t="s">
        <v>3818</v>
      </c>
      <c r="B196" s="9" t="s">
        <v>3805</v>
      </c>
      <c r="C196" s="66"/>
      <c r="D196" s="66"/>
      <c r="E196" s="119" t="s">
        <v>3819</v>
      </c>
      <c r="F196" s="120" t="s">
        <v>3807</v>
      </c>
      <c r="G196" s="101" t="s">
        <v>3210</v>
      </c>
      <c r="H196" s="9" t="s">
        <v>3828</v>
      </c>
      <c r="I196" s="66"/>
      <c r="J196" s="104" t="s">
        <v>3829</v>
      </c>
      <c r="K196" s="66"/>
      <c r="L196" s="66"/>
      <c r="M196" s="66"/>
      <c r="N196" s="66"/>
      <c r="O196" s="66"/>
      <c r="P196" s="66"/>
      <c r="Q196" s="66"/>
      <c r="R196" s="66"/>
      <c r="S196" s="66"/>
      <c r="T196" s="66"/>
      <c r="U196" s="66"/>
      <c r="V196" s="66"/>
      <c r="W196" s="66"/>
      <c r="X196" s="66"/>
      <c r="Y196" s="66"/>
      <c r="Z196" s="66"/>
    </row>
    <row r="197">
      <c r="A197" s="9" t="s">
        <v>3830</v>
      </c>
      <c r="B197" s="9" t="s">
        <v>3805</v>
      </c>
      <c r="C197" s="66"/>
      <c r="D197" s="66"/>
      <c r="E197" s="119" t="s">
        <v>3831</v>
      </c>
      <c r="F197" s="120" t="s">
        <v>3807</v>
      </c>
      <c r="G197" s="101" t="s">
        <v>3210</v>
      </c>
      <c r="H197" s="9" t="s">
        <v>3832</v>
      </c>
      <c r="I197" s="66"/>
      <c r="J197" s="104" t="s">
        <v>3833</v>
      </c>
      <c r="K197" s="66"/>
      <c r="L197" s="66"/>
      <c r="M197" s="66"/>
      <c r="N197" s="66"/>
      <c r="O197" s="66"/>
      <c r="P197" s="66"/>
      <c r="Q197" s="66"/>
      <c r="R197" s="66"/>
      <c r="S197" s="66"/>
      <c r="T197" s="66"/>
      <c r="U197" s="66"/>
      <c r="V197" s="66"/>
      <c r="W197" s="66"/>
      <c r="X197" s="66"/>
      <c r="Y197" s="66"/>
      <c r="Z197" s="66"/>
    </row>
    <row r="198">
      <c r="A198" s="9" t="s">
        <v>3830</v>
      </c>
      <c r="B198" s="9" t="s">
        <v>3805</v>
      </c>
      <c r="C198" s="66"/>
      <c r="D198" s="66"/>
      <c r="E198" s="119" t="s">
        <v>3831</v>
      </c>
      <c r="F198" s="120" t="s">
        <v>3807</v>
      </c>
      <c r="G198" s="101" t="s">
        <v>3210</v>
      </c>
      <c r="H198" s="9" t="s">
        <v>3834</v>
      </c>
      <c r="I198" s="66"/>
      <c r="J198" s="104" t="s">
        <v>3835</v>
      </c>
      <c r="K198" s="66"/>
      <c r="L198" s="66"/>
      <c r="M198" s="66"/>
      <c r="N198" s="66"/>
      <c r="O198" s="66"/>
      <c r="P198" s="66"/>
      <c r="Q198" s="66"/>
      <c r="R198" s="66"/>
      <c r="S198" s="66"/>
      <c r="T198" s="66"/>
      <c r="U198" s="66"/>
      <c r="V198" s="66"/>
      <c r="W198" s="66"/>
      <c r="X198" s="66"/>
      <c r="Y198" s="66"/>
      <c r="Z198" s="66"/>
    </row>
    <row r="199">
      <c r="A199" s="9" t="s">
        <v>3830</v>
      </c>
      <c r="B199" s="9" t="s">
        <v>3805</v>
      </c>
      <c r="C199" s="66"/>
      <c r="D199" s="66"/>
      <c r="E199" s="119" t="s">
        <v>3831</v>
      </c>
      <c r="F199" s="120" t="s">
        <v>3807</v>
      </c>
      <c r="G199" s="101" t="s">
        <v>3210</v>
      </c>
      <c r="H199" s="9" t="s">
        <v>3836</v>
      </c>
      <c r="I199" s="66"/>
      <c r="J199" s="104" t="s">
        <v>3837</v>
      </c>
      <c r="K199" s="66"/>
      <c r="L199" s="66"/>
      <c r="M199" s="66"/>
      <c r="N199" s="66"/>
      <c r="O199" s="66"/>
      <c r="P199" s="66"/>
      <c r="Q199" s="66"/>
      <c r="R199" s="66"/>
      <c r="S199" s="66"/>
      <c r="T199" s="66"/>
      <c r="U199" s="66"/>
      <c r="V199" s="66"/>
      <c r="W199" s="66"/>
      <c r="X199" s="66"/>
      <c r="Y199" s="66"/>
      <c r="Z199" s="66"/>
    </row>
    <row r="200">
      <c r="A200" s="9" t="s">
        <v>3830</v>
      </c>
      <c r="B200" s="9" t="s">
        <v>3805</v>
      </c>
      <c r="C200" s="66"/>
      <c r="D200" s="66"/>
      <c r="E200" s="119" t="s">
        <v>3831</v>
      </c>
      <c r="F200" s="120" t="s">
        <v>3807</v>
      </c>
      <c r="G200" s="101" t="s">
        <v>3210</v>
      </c>
      <c r="H200" s="9" t="s">
        <v>3838</v>
      </c>
      <c r="I200" s="66"/>
      <c r="J200" s="104" t="s">
        <v>3839</v>
      </c>
      <c r="K200" s="66"/>
      <c r="L200" s="66"/>
      <c r="M200" s="66"/>
      <c r="N200" s="66"/>
      <c r="O200" s="66"/>
      <c r="P200" s="66"/>
      <c r="Q200" s="66"/>
      <c r="R200" s="66"/>
      <c r="S200" s="66"/>
      <c r="T200" s="66"/>
      <c r="U200" s="66"/>
      <c r="V200" s="66"/>
      <c r="W200" s="66"/>
      <c r="X200" s="66"/>
      <c r="Y200" s="66"/>
      <c r="Z200" s="66"/>
    </row>
    <row r="201">
      <c r="A201" s="9" t="s">
        <v>3830</v>
      </c>
      <c r="B201" s="9" t="s">
        <v>3805</v>
      </c>
      <c r="C201" s="66"/>
      <c r="D201" s="66"/>
      <c r="E201" s="119" t="s">
        <v>3831</v>
      </c>
      <c r="F201" s="120" t="s">
        <v>3807</v>
      </c>
      <c r="G201" s="101" t="s">
        <v>3210</v>
      </c>
      <c r="H201" s="9" t="s">
        <v>3840</v>
      </c>
      <c r="I201" s="66"/>
      <c r="J201" s="104" t="s">
        <v>3841</v>
      </c>
      <c r="K201" s="66"/>
      <c r="L201" s="66"/>
      <c r="M201" s="66"/>
      <c r="N201" s="66"/>
      <c r="O201" s="66"/>
      <c r="P201" s="66"/>
      <c r="Q201" s="66"/>
      <c r="R201" s="66"/>
      <c r="S201" s="66"/>
      <c r="T201" s="66"/>
      <c r="U201" s="66"/>
      <c r="V201" s="66"/>
      <c r="W201" s="66"/>
      <c r="X201" s="66"/>
      <c r="Y201" s="66"/>
      <c r="Z201" s="66"/>
    </row>
    <row r="202" ht="97.5" customHeight="1">
      <c r="A202" s="9" t="s">
        <v>3842</v>
      </c>
      <c r="B202" s="9" t="s">
        <v>3843</v>
      </c>
      <c r="C202" s="66"/>
      <c r="D202" s="66"/>
      <c r="E202" s="9" t="s">
        <v>3844</v>
      </c>
      <c r="F202" s="121" t="s">
        <v>3845</v>
      </c>
      <c r="G202" s="101" t="s">
        <v>3210</v>
      </c>
      <c r="H202" s="9" t="s">
        <v>3846</v>
      </c>
      <c r="I202" s="23" t="s">
        <v>3847</v>
      </c>
      <c r="J202" s="104" t="s">
        <v>3848</v>
      </c>
      <c r="K202" s="66"/>
      <c r="L202" s="66"/>
      <c r="M202" s="66"/>
      <c r="N202" s="66"/>
      <c r="O202" s="66"/>
      <c r="P202" s="66"/>
      <c r="Q202" s="66"/>
      <c r="R202" s="66"/>
      <c r="S202" s="66"/>
      <c r="T202" s="66"/>
      <c r="U202" s="66"/>
      <c r="V202" s="66"/>
      <c r="W202" s="66"/>
      <c r="X202" s="66"/>
      <c r="Y202" s="66"/>
      <c r="Z202" s="66"/>
    </row>
    <row r="203" ht="75.0" customHeight="1">
      <c r="A203" s="9" t="s">
        <v>3842</v>
      </c>
      <c r="B203" s="9" t="s">
        <v>3843</v>
      </c>
      <c r="C203" s="66"/>
      <c r="D203" s="66"/>
      <c r="E203" s="9" t="s">
        <v>3844</v>
      </c>
      <c r="F203" s="121" t="s">
        <v>3849</v>
      </c>
      <c r="G203" s="101" t="s">
        <v>3210</v>
      </c>
      <c r="H203" s="9" t="s">
        <v>3850</v>
      </c>
      <c r="I203" s="23"/>
      <c r="J203" s="104" t="s">
        <v>3851</v>
      </c>
      <c r="K203" s="66"/>
      <c r="L203" s="66"/>
      <c r="M203" s="66"/>
      <c r="N203" s="66"/>
      <c r="O203" s="66"/>
      <c r="P203" s="66"/>
      <c r="Q203" s="66"/>
      <c r="R203" s="66"/>
      <c r="S203" s="66"/>
      <c r="T203" s="66"/>
      <c r="U203" s="66"/>
      <c r="V203" s="66"/>
      <c r="W203" s="66"/>
      <c r="X203" s="66"/>
      <c r="Y203" s="66"/>
      <c r="Z203" s="66"/>
    </row>
    <row r="204" ht="75.0" customHeight="1">
      <c r="A204" s="9" t="s">
        <v>3842</v>
      </c>
      <c r="B204" s="9" t="s">
        <v>3843</v>
      </c>
      <c r="C204" s="66"/>
      <c r="D204" s="66"/>
      <c r="E204" s="9" t="s">
        <v>3844</v>
      </c>
      <c r="F204" s="121" t="s">
        <v>3852</v>
      </c>
      <c r="G204" s="101" t="s">
        <v>3210</v>
      </c>
      <c r="H204" s="9" t="s">
        <v>3853</v>
      </c>
      <c r="I204" s="23"/>
      <c r="J204" s="104" t="s">
        <v>3854</v>
      </c>
      <c r="K204" s="66"/>
      <c r="L204" s="66"/>
      <c r="M204" s="66"/>
      <c r="N204" s="66"/>
      <c r="O204" s="66"/>
      <c r="P204" s="66"/>
      <c r="Q204" s="66"/>
      <c r="R204" s="66"/>
      <c r="S204" s="66"/>
      <c r="T204" s="66"/>
      <c r="U204" s="66"/>
      <c r="V204" s="66"/>
      <c r="W204" s="66"/>
      <c r="X204" s="66"/>
      <c r="Y204" s="66"/>
      <c r="Z204" s="66"/>
    </row>
    <row r="205" ht="75.0" customHeight="1">
      <c r="A205" s="9" t="s">
        <v>3842</v>
      </c>
      <c r="B205" s="9" t="s">
        <v>3843</v>
      </c>
      <c r="C205" s="66"/>
      <c r="D205" s="66"/>
      <c r="E205" s="9" t="s">
        <v>3844</v>
      </c>
      <c r="F205" s="121" t="s">
        <v>3855</v>
      </c>
      <c r="G205" s="101" t="s">
        <v>3210</v>
      </c>
      <c r="H205" s="9" t="s">
        <v>3856</v>
      </c>
      <c r="I205" s="23"/>
      <c r="J205" s="104" t="s">
        <v>3857</v>
      </c>
      <c r="K205" s="66"/>
      <c r="L205" s="66"/>
      <c r="M205" s="66"/>
      <c r="N205" s="66"/>
      <c r="O205" s="66"/>
      <c r="P205" s="66"/>
      <c r="Q205" s="66"/>
      <c r="R205" s="66"/>
      <c r="S205" s="66"/>
      <c r="T205" s="66"/>
      <c r="U205" s="66"/>
      <c r="V205" s="66"/>
      <c r="W205" s="66"/>
      <c r="X205" s="66"/>
      <c r="Y205" s="66"/>
      <c r="Z205" s="66"/>
    </row>
    <row r="206" ht="75.0" customHeight="1">
      <c r="A206" s="9" t="s">
        <v>3842</v>
      </c>
      <c r="B206" s="9" t="s">
        <v>3843</v>
      </c>
      <c r="C206" s="66"/>
      <c r="D206" s="66"/>
      <c r="E206" s="9" t="s">
        <v>3844</v>
      </c>
      <c r="F206" s="121" t="s">
        <v>3858</v>
      </c>
      <c r="G206" s="101" t="s">
        <v>3210</v>
      </c>
      <c r="H206" s="9" t="s">
        <v>3859</v>
      </c>
      <c r="I206" s="23"/>
      <c r="J206" s="104" t="s">
        <v>3860</v>
      </c>
      <c r="K206" s="66"/>
      <c r="L206" s="66"/>
      <c r="M206" s="66"/>
      <c r="N206" s="66"/>
      <c r="O206" s="66"/>
      <c r="P206" s="66"/>
      <c r="Q206" s="66"/>
      <c r="R206" s="66"/>
      <c r="S206" s="66"/>
      <c r="T206" s="66"/>
      <c r="U206" s="66"/>
      <c r="V206" s="66"/>
      <c r="W206" s="66"/>
      <c r="X206" s="66"/>
      <c r="Y206" s="66"/>
      <c r="Z206" s="66"/>
    </row>
    <row r="207" ht="75.0" customHeight="1">
      <c r="A207" s="9" t="s">
        <v>3842</v>
      </c>
      <c r="B207" s="9" t="s">
        <v>3843</v>
      </c>
      <c r="C207" s="66"/>
      <c r="D207" s="66"/>
      <c r="E207" s="9" t="s">
        <v>3844</v>
      </c>
      <c r="F207" s="121" t="s">
        <v>3861</v>
      </c>
      <c r="G207" s="101" t="s">
        <v>3210</v>
      </c>
      <c r="H207" s="9" t="s">
        <v>3862</v>
      </c>
      <c r="I207" s="23"/>
      <c r="J207" s="104" t="s">
        <v>3863</v>
      </c>
      <c r="K207" s="66"/>
      <c r="L207" s="66"/>
      <c r="M207" s="66"/>
      <c r="N207" s="66"/>
      <c r="O207" s="66"/>
      <c r="P207" s="66"/>
      <c r="Q207" s="66"/>
      <c r="R207" s="66"/>
      <c r="S207" s="66"/>
      <c r="T207" s="66"/>
      <c r="U207" s="66"/>
      <c r="V207" s="66"/>
      <c r="W207" s="66"/>
      <c r="X207" s="66"/>
      <c r="Y207" s="66"/>
      <c r="Z207" s="66"/>
    </row>
    <row r="208" ht="97.5" customHeight="1">
      <c r="A208" s="9" t="s">
        <v>3864</v>
      </c>
      <c r="B208" s="9" t="s">
        <v>3843</v>
      </c>
      <c r="C208" s="66"/>
      <c r="D208" s="66"/>
      <c r="E208" s="9" t="s">
        <v>3865</v>
      </c>
      <c r="F208" s="122" t="s">
        <v>3866</v>
      </c>
      <c r="G208" s="101" t="s">
        <v>3210</v>
      </c>
      <c r="H208" s="9" t="s">
        <v>3867</v>
      </c>
      <c r="I208" s="66"/>
      <c r="J208" s="104" t="s">
        <v>3868</v>
      </c>
      <c r="K208" s="66"/>
      <c r="L208" s="66"/>
      <c r="M208" s="66"/>
      <c r="N208" s="66"/>
      <c r="O208" s="66"/>
      <c r="P208" s="66"/>
      <c r="Q208" s="66"/>
      <c r="R208" s="66"/>
      <c r="S208" s="66"/>
      <c r="T208" s="66"/>
      <c r="U208" s="66"/>
      <c r="V208" s="66"/>
      <c r="W208" s="66"/>
      <c r="X208" s="66"/>
      <c r="Y208" s="66"/>
      <c r="Z208" s="66"/>
    </row>
    <row r="209" ht="97.5" customHeight="1">
      <c r="A209" s="9" t="s">
        <v>3864</v>
      </c>
      <c r="B209" s="9" t="s">
        <v>3843</v>
      </c>
      <c r="C209" s="66"/>
      <c r="D209" s="66"/>
      <c r="E209" s="9" t="s">
        <v>3865</v>
      </c>
      <c r="F209" s="122" t="s">
        <v>3869</v>
      </c>
      <c r="G209" s="101" t="s">
        <v>3210</v>
      </c>
      <c r="H209" s="9" t="s">
        <v>3870</v>
      </c>
      <c r="I209" s="66"/>
      <c r="J209" s="104" t="s">
        <v>3871</v>
      </c>
      <c r="K209" s="66"/>
      <c r="L209" s="66"/>
      <c r="M209" s="66"/>
      <c r="N209" s="66"/>
      <c r="O209" s="66"/>
      <c r="P209" s="66"/>
      <c r="Q209" s="66"/>
      <c r="R209" s="66"/>
      <c r="S209" s="66"/>
      <c r="T209" s="66"/>
      <c r="U209" s="66"/>
      <c r="V209" s="66"/>
      <c r="W209" s="66"/>
      <c r="X209" s="66"/>
      <c r="Y209" s="66"/>
      <c r="Z209" s="66"/>
    </row>
    <row r="210" ht="97.5" customHeight="1">
      <c r="A210" s="9" t="s">
        <v>3864</v>
      </c>
      <c r="B210" s="9" t="s">
        <v>3843</v>
      </c>
      <c r="C210" s="66"/>
      <c r="D210" s="66"/>
      <c r="E210" s="9" t="s">
        <v>3865</v>
      </c>
      <c r="F210" s="122" t="s">
        <v>3872</v>
      </c>
      <c r="G210" s="101" t="s">
        <v>3210</v>
      </c>
      <c r="H210" s="9" t="s">
        <v>3873</v>
      </c>
      <c r="I210" s="66"/>
      <c r="J210" s="104" t="s">
        <v>3874</v>
      </c>
      <c r="K210" s="66"/>
      <c r="L210" s="66"/>
      <c r="M210" s="66"/>
      <c r="N210" s="66"/>
      <c r="O210" s="66"/>
      <c r="P210" s="66"/>
      <c r="Q210" s="66"/>
      <c r="R210" s="66"/>
      <c r="S210" s="66"/>
      <c r="T210" s="66"/>
      <c r="U210" s="66"/>
      <c r="V210" s="66"/>
      <c r="W210" s="66"/>
      <c r="X210" s="66"/>
      <c r="Y210" s="66"/>
      <c r="Z210" s="66"/>
    </row>
    <row r="211" ht="97.5" customHeight="1">
      <c r="A211" s="9" t="s">
        <v>3864</v>
      </c>
      <c r="B211" s="9" t="s">
        <v>3843</v>
      </c>
      <c r="C211" s="66"/>
      <c r="D211" s="66"/>
      <c r="E211" s="9" t="s">
        <v>3865</v>
      </c>
      <c r="F211" s="122" t="s">
        <v>3875</v>
      </c>
      <c r="G211" s="101" t="s">
        <v>3210</v>
      </c>
      <c r="H211" s="9" t="s">
        <v>3876</v>
      </c>
      <c r="I211" s="66"/>
      <c r="J211" s="104" t="s">
        <v>3877</v>
      </c>
      <c r="K211" s="66"/>
      <c r="L211" s="66"/>
      <c r="M211" s="66"/>
      <c r="N211" s="66"/>
      <c r="O211" s="66"/>
      <c r="P211" s="66"/>
      <c r="Q211" s="66"/>
      <c r="R211" s="66"/>
      <c r="S211" s="66"/>
      <c r="T211" s="66"/>
      <c r="U211" s="66"/>
      <c r="V211" s="66"/>
      <c r="W211" s="66"/>
      <c r="X211" s="66"/>
      <c r="Y211" s="66"/>
      <c r="Z211" s="66"/>
    </row>
    <row r="212" ht="97.5" customHeight="1">
      <c r="A212" s="9" t="s">
        <v>3864</v>
      </c>
      <c r="B212" s="9" t="s">
        <v>3843</v>
      </c>
      <c r="C212" s="66"/>
      <c r="D212" s="66"/>
      <c r="E212" s="9" t="s">
        <v>3865</v>
      </c>
      <c r="F212" s="122" t="s">
        <v>3878</v>
      </c>
      <c r="G212" s="101" t="s">
        <v>3210</v>
      </c>
      <c r="H212" s="9" t="s">
        <v>3879</v>
      </c>
      <c r="I212" s="66"/>
      <c r="J212" s="104" t="s">
        <v>3880</v>
      </c>
      <c r="K212" s="66"/>
      <c r="L212" s="66"/>
      <c r="M212" s="66"/>
      <c r="N212" s="66"/>
      <c r="O212" s="66"/>
      <c r="P212" s="66"/>
      <c r="Q212" s="66"/>
      <c r="R212" s="66"/>
      <c r="S212" s="66"/>
      <c r="T212" s="66"/>
      <c r="U212" s="66"/>
      <c r="V212" s="66"/>
      <c r="W212" s="66"/>
      <c r="X212" s="66"/>
      <c r="Y212" s="66"/>
      <c r="Z212" s="66"/>
    </row>
    <row r="213" ht="97.5" customHeight="1">
      <c r="A213" s="9" t="s">
        <v>3864</v>
      </c>
      <c r="B213" s="9" t="s">
        <v>3843</v>
      </c>
      <c r="C213" s="66"/>
      <c r="D213" s="66"/>
      <c r="E213" s="9" t="s">
        <v>3865</v>
      </c>
      <c r="F213" s="122" t="s">
        <v>3881</v>
      </c>
      <c r="G213" s="101" t="s">
        <v>3210</v>
      </c>
      <c r="H213" s="9" t="s">
        <v>3882</v>
      </c>
      <c r="I213" s="66"/>
      <c r="J213" s="104" t="s">
        <v>3883</v>
      </c>
      <c r="K213" s="66"/>
      <c r="L213" s="66"/>
      <c r="M213" s="66"/>
      <c r="N213" s="66"/>
      <c r="O213" s="66"/>
      <c r="P213" s="66"/>
      <c r="Q213" s="66"/>
      <c r="R213" s="66"/>
      <c r="S213" s="66"/>
      <c r="T213" s="66"/>
      <c r="U213" s="66"/>
      <c r="V213" s="66"/>
      <c r="W213" s="66"/>
      <c r="X213" s="66"/>
      <c r="Y213" s="66"/>
      <c r="Z213" s="66"/>
    </row>
    <row r="214" ht="97.5" customHeight="1">
      <c r="A214" s="9" t="s">
        <v>3884</v>
      </c>
      <c r="B214" s="9" t="s">
        <v>3843</v>
      </c>
      <c r="C214" s="66"/>
      <c r="D214" s="66"/>
      <c r="E214" s="43"/>
      <c r="F214" s="123" t="s">
        <v>3885</v>
      </c>
      <c r="G214" s="101" t="s">
        <v>3210</v>
      </c>
      <c r="H214" s="9" t="s">
        <v>3886</v>
      </c>
      <c r="I214" s="66"/>
      <c r="J214" s="104" t="s">
        <v>3887</v>
      </c>
      <c r="K214" s="66"/>
      <c r="L214" s="66"/>
      <c r="M214" s="66"/>
      <c r="N214" s="66"/>
      <c r="O214" s="66"/>
      <c r="P214" s="66"/>
      <c r="Q214" s="66"/>
      <c r="R214" s="66"/>
      <c r="S214" s="66"/>
      <c r="T214" s="66"/>
      <c r="U214" s="66"/>
      <c r="V214" s="66"/>
      <c r="W214" s="66"/>
      <c r="X214" s="66"/>
      <c r="Y214" s="66"/>
      <c r="Z214" s="66"/>
    </row>
    <row r="215" ht="97.5" customHeight="1">
      <c r="A215" s="9" t="s">
        <v>3884</v>
      </c>
      <c r="B215" s="9" t="s">
        <v>3843</v>
      </c>
      <c r="C215" s="66"/>
      <c r="D215" s="66"/>
      <c r="E215" s="43"/>
      <c r="F215" s="123" t="s">
        <v>3888</v>
      </c>
      <c r="G215" s="101" t="s">
        <v>3210</v>
      </c>
      <c r="H215" s="9" t="s">
        <v>3889</v>
      </c>
      <c r="I215" s="66"/>
      <c r="J215" s="104" t="s">
        <v>3890</v>
      </c>
      <c r="K215" s="66"/>
      <c r="L215" s="66"/>
      <c r="M215" s="66"/>
      <c r="N215" s="66"/>
      <c r="O215" s="66"/>
      <c r="P215" s="66"/>
      <c r="Q215" s="66"/>
      <c r="R215" s="66"/>
      <c r="S215" s="66"/>
      <c r="T215" s="66"/>
      <c r="U215" s="66"/>
      <c r="V215" s="66"/>
      <c r="W215" s="66"/>
      <c r="X215" s="66"/>
      <c r="Y215" s="66"/>
      <c r="Z215" s="66"/>
    </row>
    <row r="216" ht="97.5" customHeight="1">
      <c r="A216" s="9" t="s">
        <v>3884</v>
      </c>
      <c r="B216" s="9" t="s">
        <v>3843</v>
      </c>
      <c r="C216" s="66"/>
      <c r="D216" s="66"/>
      <c r="E216" s="43"/>
      <c r="F216" s="123" t="s">
        <v>3891</v>
      </c>
      <c r="G216" s="101" t="s">
        <v>3210</v>
      </c>
      <c r="H216" s="9" t="s">
        <v>3892</v>
      </c>
      <c r="I216" s="66"/>
      <c r="J216" s="104" t="s">
        <v>3893</v>
      </c>
      <c r="K216" s="66"/>
      <c r="L216" s="66"/>
      <c r="M216" s="66"/>
      <c r="N216" s="66"/>
      <c r="O216" s="66"/>
      <c r="P216" s="66"/>
      <c r="Q216" s="66"/>
      <c r="R216" s="66"/>
      <c r="S216" s="66"/>
      <c r="T216" s="66"/>
      <c r="U216" s="66"/>
      <c r="V216" s="66"/>
      <c r="W216" s="66"/>
      <c r="X216" s="66"/>
      <c r="Y216" s="66"/>
      <c r="Z216" s="66"/>
    </row>
    <row r="217" ht="97.5" customHeight="1">
      <c r="A217" s="9" t="s">
        <v>3884</v>
      </c>
      <c r="B217" s="9" t="s">
        <v>3843</v>
      </c>
      <c r="C217" s="66"/>
      <c r="D217" s="66"/>
      <c r="E217" s="43"/>
      <c r="F217" s="123" t="s">
        <v>3894</v>
      </c>
      <c r="G217" s="101" t="s">
        <v>3210</v>
      </c>
      <c r="H217" s="9" t="s">
        <v>3895</v>
      </c>
      <c r="I217" s="66"/>
      <c r="J217" s="104" t="s">
        <v>3896</v>
      </c>
      <c r="K217" s="66"/>
      <c r="L217" s="66"/>
      <c r="M217" s="66"/>
      <c r="N217" s="66"/>
      <c r="O217" s="66"/>
      <c r="P217" s="66"/>
      <c r="Q217" s="66"/>
      <c r="R217" s="66"/>
      <c r="S217" s="66"/>
      <c r="T217" s="66"/>
      <c r="U217" s="66"/>
      <c r="V217" s="66"/>
      <c r="W217" s="66"/>
      <c r="X217" s="66"/>
      <c r="Y217" s="66"/>
      <c r="Z217" s="66"/>
    </row>
    <row r="218" ht="97.5" customHeight="1">
      <c r="A218" s="9" t="s">
        <v>3884</v>
      </c>
      <c r="B218" s="9" t="s">
        <v>3843</v>
      </c>
      <c r="C218" s="66"/>
      <c r="D218" s="66"/>
      <c r="E218" s="43"/>
      <c r="F218" s="123" t="s">
        <v>3897</v>
      </c>
      <c r="G218" s="101" t="s">
        <v>3210</v>
      </c>
      <c r="H218" s="9" t="s">
        <v>3898</v>
      </c>
      <c r="I218" s="66"/>
      <c r="J218" s="104" t="s">
        <v>3899</v>
      </c>
      <c r="K218" s="66"/>
      <c r="L218" s="66"/>
      <c r="M218" s="66"/>
      <c r="N218" s="66"/>
      <c r="O218" s="66"/>
      <c r="P218" s="66"/>
      <c r="Q218" s="66"/>
      <c r="R218" s="66"/>
      <c r="S218" s="66"/>
      <c r="T218" s="66"/>
      <c r="U218" s="66"/>
      <c r="V218" s="66"/>
      <c r="W218" s="66"/>
      <c r="X218" s="66"/>
      <c r="Y218" s="66"/>
      <c r="Z218" s="66"/>
    </row>
    <row r="219" ht="97.5" customHeight="1">
      <c r="A219" s="9" t="s">
        <v>3884</v>
      </c>
      <c r="B219" s="9" t="s">
        <v>3843</v>
      </c>
      <c r="C219" s="66"/>
      <c r="D219" s="66"/>
      <c r="E219" s="43"/>
      <c r="F219" s="123" t="s">
        <v>3900</v>
      </c>
      <c r="G219" s="101" t="s">
        <v>3210</v>
      </c>
      <c r="H219" s="9" t="s">
        <v>3901</v>
      </c>
      <c r="I219" s="66"/>
      <c r="J219" s="104" t="s">
        <v>3902</v>
      </c>
      <c r="K219" s="66"/>
      <c r="L219" s="66"/>
      <c r="M219" s="66"/>
      <c r="N219" s="66"/>
      <c r="O219" s="66"/>
      <c r="P219" s="66"/>
      <c r="Q219" s="66"/>
      <c r="R219" s="66"/>
      <c r="S219" s="66"/>
      <c r="T219" s="66"/>
      <c r="U219" s="66"/>
      <c r="V219" s="66"/>
      <c r="W219" s="66"/>
      <c r="X219" s="66"/>
      <c r="Y219" s="66"/>
      <c r="Z219" s="66"/>
    </row>
    <row r="220" ht="97.5" customHeight="1">
      <c r="A220" s="24" t="s">
        <v>3903</v>
      </c>
      <c r="B220" s="24" t="s">
        <v>3904</v>
      </c>
      <c r="C220" s="108"/>
      <c r="D220" s="77"/>
      <c r="E220" s="9" t="s">
        <v>3905</v>
      </c>
      <c r="F220" s="23" t="s">
        <v>3906</v>
      </c>
      <c r="G220" s="101" t="s">
        <v>3210</v>
      </c>
      <c r="H220" s="9" t="s">
        <v>3907</v>
      </c>
      <c r="I220" s="66"/>
      <c r="J220" s="104" t="s">
        <v>3908</v>
      </c>
      <c r="K220" s="66"/>
      <c r="L220" s="66"/>
      <c r="M220" s="66"/>
      <c r="N220" s="66"/>
      <c r="O220" s="66"/>
      <c r="P220" s="66"/>
      <c r="Q220" s="66"/>
      <c r="R220" s="66"/>
      <c r="S220" s="66"/>
      <c r="T220" s="66"/>
      <c r="U220" s="66"/>
      <c r="V220" s="66"/>
      <c r="W220" s="66"/>
      <c r="X220" s="66"/>
      <c r="Y220" s="66"/>
      <c r="Z220" s="66"/>
    </row>
    <row r="221" ht="97.5" customHeight="1">
      <c r="A221" s="24" t="s">
        <v>3903</v>
      </c>
      <c r="B221" s="24" t="s">
        <v>3904</v>
      </c>
      <c r="C221" s="108"/>
      <c r="D221" s="77"/>
      <c r="E221" s="9" t="s">
        <v>3905</v>
      </c>
      <c r="F221" s="23" t="s">
        <v>3909</v>
      </c>
      <c r="G221" s="101" t="s">
        <v>3210</v>
      </c>
      <c r="H221" s="9" t="s">
        <v>3910</v>
      </c>
      <c r="I221" s="66"/>
      <c r="J221" s="104" t="s">
        <v>3911</v>
      </c>
      <c r="K221" s="66"/>
      <c r="L221" s="66"/>
      <c r="M221" s="66"/>
      <c r="N221" s="66"/>
      <c r="O221" s="66"/>
      <c r="P221" s="66"/>
      <c r="Q221" s="66"/>
      <c r="R221" s="66"/>
      <c r="S221" s="66"/>
      <c r="T221" s="66"/>
      <c r="U221" s="66"/>
      <c r="V221" s="66"/>
      <c r="W221" s="66"/>
      <c r="X221" s="66"/>
      <c r="Y221" s="66"/>
      <c r="Z221" s="66"/>
    </row>
    <row r="222" ht="97.5" customHeight="1">
      <c r="A222" s="24" t="s">
        <v>3903</v>
      </c>
      <c r="B222" s="24" t="s">
        <v>3904</v>
      </c>
      <c r="C222" s="108"/>
      <c r="D222" s="77"/>
      <c r="E222" s="9" t="s">
        <v>3905</v>
      </c>
      <c r="F222" s="23" t="s">
        <v>3912</v>
      </c>
      <c r="G222" s="101" t="s">
        <v>3210</v>
      </c>
      <c r="H222" s="9" t="s">
        <v>3913</v>
      </c>
      <c r="I222" s="66"/>
      <c r="J222" s="104" t="s">
        <v>3914</v>
      </c>
      <c r="K222" s="66"/>
      <c r="L222" s="66"/>
      <c r="M222" s="66"/>
      <c r="N222" s="66"/>
      <c r="O222" s="66"/>
      <c r="P222" s="66"/>
      <c r="Q222" s="66"/>
      <c r="R222" s="66"/>
      <c r="S222" s="66"/>
      <c r="T222" s="66"/>
      <c r="U222" s="66"/>
      <c r="V222" s="66"/>
      <c r="W222" s="66"/>
      <c r="X222" s="66"/>
      <c r="Y222" s="66"/>
      <c r="Z222" s="66"/>
    </row>
    <row r="223" ht="97.5" customHeight="1">
      <c r="A223" s="24" t="s">
        <v>3903</v>
      </c>
      <c r="B223" s="24" t="s">
        <v>3904</v>
      </c>
      <c r="C223" s="108"/>
      <c r="D223" s="77"/>
      <c r="E223" s="9" t="s">
        <v>3905</v>
      </c>
      <c r="F223" s="23" t="s">
        <v>3915</v>
      </c>
      <c r="G223" s="101" t="s">
        <v>3210</v>
      </c>
      <c r="H223" s="9" t="s">
        <v>3916</v>
      </c>
      <c r="I223" s="66"/>
      <c r="J223" s="104" t="s">
        <v>3917</v>
      </c>
      <c r="K223" s="66"/>
      <c r="L223" s="66"/>
      <c r="M223" s="66"/>
      <c r="N223" s="66"/>
      <c r="O223" s="66"/>
      <c r="P223" s="66"/>
      <c r="Q223" s="66"/>
      <c r="R223" s="66"/>
      <c r="S223" s="66"/>
      <c r="T223" s="66"/>
      <c r="U223" s="66"/>
      <c r="V223" s="66"/>
      <c r="W223" s="66"/>
      <c r="X223" s="66"/>
      <c r="Y223" s="66"/>
      <c r="Z223" s="66"/>
    </row>
    <row r="224" ht="97.5" customHeight="1">
      <c r="A224" s="24" t="s">
        <v>3903</v>
      </c>
      <c r="B224" s="24" t="s">
        <v>3904</v>
      </c>
      <c r="C224" s="108"/>
      <c r="D224" s="77"/>
      <c r="E224" s="9" t="s">
        <v>3905</v>
      </c>
      <c r="F224" s="23" t="s">
        <v>3918</v>
      </c>
      <c r="G224" s="101" t="s">
        <v>3210</v>
      </c>
      <c r="H224" s="9" t="s">
        <v>3919</v>
      </c>
      <c r="I224" s="66"/>
      <c r="J224" s="104" t="s">
        <v>3920</v>
      </c>
      <c r="K224" s="66"/>
      <c r="L224" s="66"/>
      <c r="M224" s="66"/>
      <c r="N224" s="66"/>
      <c r="O224" s="66"/>
      <c r="P224" s="66"/>
      <c r="Q224" s="66"/>
      <c r="R224" s="66"/>
      <c r="S224" s="66"/>
      <c r="T224" s="66"/>
      <c r="U224" s="66"/>
      <c r="V224" s="66"/>
      <c r="W224" s="66"/>
      <c r="X224" s="66"/>
      <c r="Y224" s="66"/>
      <c r="Z224" s="66"/>
    </row>
    <row r="225" ht="97.5" customHeight="1">
      <c r="A225" s="24" t="s">
        <v>3903</v>
      </c>
      <c r="B225" s="24" t="s">
        <v>3904</v>
      </c>
      <c r="C225" s="108"/>
      <c r="D225" s="77"/>
      <c r="E225" s="9" t="s">
        <v>3905</v>
      </c>
      <c r="F225" s="23" t="s">
        <v>3921</v>
      </c>
      <c r="G225" s="101" t="s">
        <v>3210</v>
      </c>
      <c r="H225" s="9" t="s">
        <v>3922</v>
      </c>
      <c r="I225" s="66"/>
      <c r="J225" s="104" t="s">
        <v>3923</v>
      </c>
      <c r="K225" s="66"/>
      <c r="L225" s="66"/>
      <c r="M225" s="66"/>
      <c r="N225" s="66"/>
      <c r="O225" s="66"/>
      <c r="P225" s="66"/>
      <c r="Q225" s="66"/>
      <c r="R225" s="66"/>
      <c r="S225" s="66"/>
      <c r="T225" s="66"/>
      <c r="U225" s="66"/>
      <c r="V225" s="66"/>
      <c r="W225" s="66"/>
      <c r="X225" s="66"/>
      <c r="Y225" s="66"/>
      <c r="Z225" s="66"/>
    </row>
    <row r="226" ht="97.5" customHeight="1">
      <c r="A226" s="24" t="s">
        <v>3903</v>
      </c>
      <c r="B226" s="24" t="s">
        <v>3904</v>
      </c>
      <c r="C226" s="108"/>
      <c r="D226" s="77"/>
      <c r="E226" s="9" t="s">
        <v>3905</v>
      </c>
      <c r="F226" s="23" t="s">
        <v>3924</v>
      </c>
      <c r="G226" s="101" t="s">
        <v>3210</v>
      </c>
      <c r="H226" s="9" t="s">
        <v>3925</v>
      </c>
      <c r="I226" s="66"/>
      <c r="J226" s="104" t="s">
        <v>3926</v>
      </c>
      <c r="K226" s="66"/>
      <c r="L226" s="66"/>
      <c r="M226" s="66"/>
      <c r="N226" s="66"/>
      <c r="O226" s="66"/>
      <c r="P226" s="66"/>
      <c r="Q226" s="66"/>
      <c r="R226" s="66"/>
      <c r="S226" s="66"/>
      <c r="T226" s="66"/>
      <c r="U226" s="66"/>
      <c r="V226" s="66"/>
      <c r="W226" s="66"/>
      <c r="X226" s="66"/>
      <c r="Y226" s="66"/>
      <c r="Z226" s="66"/>
    </row>
    <row r="227" ht="135.75" customHeight="1">
      <c r="A227" s="24" t="s">
        <v>3903</v>
      </c>
      <c r="B227" s="9" t="s">
        <v>3927</v>
      </c>
      <c r="C227" s="66"/>
      <c r="D227" s="66"/>
      <c r="E227" s="9" t="s">
        <v>3928</v>
      </c>
      <c r="F227" s="100" t="s">
        <v>3929</v>
      </c>
      <c r="G227" s="101" t="s">
        <v>3210</v>
      </c>
      <c r="H227" s="9" t="s">
        <v>3930</v>
      </c>
      <c r="I227" s="66"/>
      <c r="J227" s="104" t="s">
        <v>3931</v>
      </c>
      <c r="K227" s="66"/>
      <c r="L227" s="66"/>
      <c r="M227" s="66"/>
      <c r="N227" s="66"/>
      <c r="O227" s="66"/>
      <c r="P227" s="66"/>
      <c r="Q227" s="66"/>
      <c r="R227" s="66"/>
      <c r="S227" s="66"/>
      <c r="T227" s="66"/>
      <c r="U227" s="66"/>
      <c r="V227" s="66"/>
      <c r="W227" s="66"/>
      <c r="X227" s="66"/>
      <c r="Y227" s="66"/>
      <c r="Z227" s="66"/>
    </row>
    <row r="228" ht="135.75" customHeight="1">
      <c r="A228" s="24" t="s">
        <v>3903</v>
      </c>
      <c r="B228" s="9" t="s">
        <v>3927</v>
      </c>
      <c r="C228" s="66"/>
      <c r="D228" s="66"/>
      <c r="E228" s="9" t="s">
        <v>3928</v>
      </c>
      <c r="F228" s="100" t="s">
        <v>3932</v>
      </c>
      <c r="G228" s="101" t="s">
        <v>3210</v>
      </c>
      <c r="H228" s="9" t="s">
        <v>3933</v>
      </c>
      <c r="I228" s="66"/>
      <c r="J228" s="104" t="s">
        <v>3934</v>
      </c>
      <c r="K228" s="66"/>
      <c r="L228" s="66"/>
      <c r="M228" s="66"/>
      <c r="N228" s="66"/>
      <c r="O228" s="66"/>
      <c r="P228" s="66"/>
      <c r="Q228" s="66"/>
      <c r="R228" s="66"/>
      <c r="S228" s="66"/>
      <c r="T228" s="66"/>
      <c r="U228" s="66"/>
      <c r="V228" s="66"/>
      <c r="W228" s="66"/>
      <c r="X228" s="66"/>
      <c r="Y228" s="66"/>
      <c r="Z228" s="66"/>
    </row>
    <row r="229" ht="135.75" customHeight="1">
      <c r="A229" s="24" t="s">
        <v>3903</v>
      </c>
      <c r="B229" s="9" t="s">
        <v>3927</v>
      </c>
      <c r="C229" s="66"/>
      <c r="D229" s="66"/>
      <c r="E229" s="9" t="s">
        <v>3928</v>
      </c>
      <c r="F229" s="100" t="s">
        <v>3935</v>
      </c>
      <c r="G229" s="101" t="s">
        <v>3210</v>
      </c>
      <c r="H229" s="9" t="s">
        <v>3936</v>
      </c>
      <c r="I229" s="66"/>
      <c r="J229" s="104" t="s">
        <v>3937</v>
      </c>
      <c r="K229" s="66"/>
      <c r="L229" s="66"/>
      <c r="M229" s="66"/>
      <c r="N229" s="66"/>
      <c r="O229" s="66"/>
      <c r="P229" s="66"/>
      <c r="Q229" s="66"/>
      <c r="R229" s="66"/>
      <c r="S229" s="66"/>
      <c r="T229" s="66"/>
      <c r="U229" s="66"/>
      <c r="V229" s="66"/>
      <c r="W229" s="66"/>
      <c r="X229" s="66"/>
      <c r="Y229" s="66"/>
      <c r="Z229" s="66"/>
    </row>
    <row r="230" ht="135.75" customHeight="1">
      <c r="A230" s="24" t="s">
        <v>3903</v>
      </c>
      <c r="B230" s="9" t="s">
        <v>3927</v>
      </c>
      <c r="C230" s="66"/>
      <c r="D230" s="66"/>
      <c r="E230" s="9" t="s">
        <v>3928</v>
      </c>
      <c r="F230" s="100" t="s">
        <v>3938</v>
      </c>
      <c r="G230" s="101" t="s">
        <v>3210</v>
      </c>
      <c r="H230" s="9" t="s">
        <v>3939</v>
      </c>
      <c r="I230" s="66"/>
      <c r="J230" s="104" t="s">
        <v>3940</v>
      </c>
      <c r="K230" s="66"/>
      <c r="L230" s="66"/>
      <c r="M230" s="66"/>
      <c r="N230" s="66"/>
      <c r="O230" s="66"/>
      <c r="P230" s="66"/>
      <c r="Q230" s="66"/>
      <c r="R230" s="66"/>
      <c r="S230" s="66"/>
      <c r="T230" s="66"/>
      <c r="U230" s="66"/>
      <c r="V230" s="66"/>
      <c r="W230" s="66"/>
      <c r="X230" s="66"/>
      <c r="Y230" s="66"/>
      <c r="Z230" s="66"/>
    </row>
    <row r="231" ht="135.75" customHeight="1">
      <c r="A231" s="24" t="s">
        <v>3903</v>
      </c>
      <c r="B231" s="9" t="s">
        <v>3927</v>
      </c>
      <c r="C231" s="66"/>
      <c r="D231" s="66"/>
      <c r="E231" s="9" t="s">
        <v>3928</v>
      </c>
      <c r="F231" s="100" t="s">
        <v>3941</v>
      </c>
      <c r="G231" s="101" t="s">
        <v>3210</v>
      </c>
      <c r="H231" s="9" t="s">
        <v>3942</v>
      </c>
      <c r="I231" s="66"/>
      <c r="J231" s="104" t="s">
        <v>3943</v>
      </c>
      <c r="K231" s="66"/>
      <c r="L231" s="66"/>
      <c r="M231" s="66"/>
      <c r="N231" s="66"/>
      <c r="O231" s="66"/>
      <c r="P231" s="66"/>
      <c r="Q231" s="66"/>
      <c r="R231" s="66"/>
      <c r="S231" s="66"/>
      <c r="T231" s="66"/>
      <c r="U231" s="66"/>
      <c r="V231" s="66"/>
      <c r="W231" s="66"/>
      <c r="X231" s="66"/>
      <c r="Y231" s="66"/>
      <c r="Z231" s="66"/>
    </row>
    <row r="232" ht="135.75" customHeight="1">
      <c r="A232" s="24" t="s">
        <v>3903</v>
      </c>
      <c r="B232" s="9" t="s">
        <v>3927</v>
      </c>
      <c r="C232" s="66"/>
      <c r="D232" s="66"/>
      <c r="E232" s="9" t="s">
        <v>3928</v>
      </c>
      <c r="F232" s="100" t="s">
        <v>3944</v>
      </c>
      <c r="G232" s="101" t="s">
        <v>3210</v>
      </c>
      <c r="H232" s="9" t="s">
        <v>3945</v>
      </c>
      <c r="I232" s="66"/>
      <c r="J232" s="104" t="s">
        <v>3946</v>
      </c>
      <c r="K232" s="66"/>
      <c r="L232" s="66"/>
      <c r="M232" s="66"/>
      <c r="N232" s="66"/>
      <c r="O232" s="66"/>
      <c r="P232" s="66"/>
      <c r="Q232" s="66"/>
      <c r="R232" s="66"/>
      <c r="S232" s="66"/>
      <c r="T232" s="66"/>
      <c r="U232" s="66"/>
      <c r="V232" s="66"/>
      <c r="W232" s="66"/>
      <c r="X232" s="66"/>
      <c r="Y232" s="66"/>
      <c r="Z232" s="66"/>
    </row>
    <row r="233" ht="134.25" customHeight="1">
      <c r="A233" s="24" t="s">
        <v>3903</v>
      </c>
      <c r="B233" s="9" t="s">
        <v>3947</v>
      </c>
      <c r="C233" s="66"/>
      <c r="D233" s="66"/>
      <c r="E233" s="43"/>
      <c r="F233" s="100" t="s">
        <v>3948</v>
      </c>
      <c r="G233" s="101" t="s">
        <v>3210</v>
      </c>
      <c r="H233" s="9" t="s">
        <v>3949</v>
      </c>
      <c r="I233" s="66"/>
      <c r="J233" s="104" t="s">
        <v>3950</v>
      </c>
      <c r="K233" s="66"/>
      <c r="L233" s="66"/>
      <c r="M233" s="66"/>
      <c r="N233" s="66"/>
      <c r="O233" s="66"/>
      <c r="P233" s="66"/>
      <c r="Q233" s="66"/>
      <c r="R233" s="66"/>
      <c r="S233" s="66"/>
      <c r="T233" s="66"/>
      <c r="U233" s="66"/>
      <c r="V233" s="66"/>
      <c r="W233" s="66"/>
      <c r="X233" s="66"/>
      <c r="Y233" s="66"/>
      <c r="Z233" s="66"/>
    </row>
    <row r="234" ht="134.25" customHeight="1">
      <c r="A234" s="24" t="s">
        <v>3903</v>
      </c>
      <c r="B234" s="9" t="s">
        <v>3947</v>
      </c>
      <c r="C234" s="66"/>
      <c r="D234" s="66"/>
      <c r="E234" s="43"/>
      <c r="F234" s="100" t="s">
        <v>3948</v>
      </c>
      <c r="G234" s="101" t="s">
        <v>3210</v>
      </c>
      <c r="H234" s="9" t="s">
        <v>3951</v>
      </c>
      <c r="I234" s="66"/>
      <c r="J234" s="104" t="s">
        <v>3952</v>
      </c>
      <c r="K234" s="66"/>
      <c r="L234" s="66"/>
      <c r="M234" s="66"/>
      <c r="N234" s="66"/>
      <c r="O234" s="66"/>
      <c r="P234" s="66"/>
      <c r="Q234" s="66"/>
      <c r="R234" s="66"/>
      <c r="S234" s="66"/>
      <c r="T234" s="66"/>
      <c r="U234" s="66"/>
      <c r="V234" s="66"/>
      <c r="W234" s="66"/>
      <c r="X234" s="66"/>
      <c r="Y234" s="66"/>
      <c r="Z234" s="66"/>
    </row>
    <row r="235" ht="134.25" customHeight="1">
      <c r="A235" s="24" t="s">
        <v>3903</v>
      </c>
      <c r="B235" s="9" t="s">
        <v>3947</v>
      </c>
      <c r="C235" s="66"/>
      <c r="D235" s="66"/>
      <c r="E235" s="43"/>
      <c r="F235" s="100" t="s">
        <v>3948</v>
      </c>
      <c r="G235" s="101" t="s">
        <v>3210</v>
      </c>
      <c r="H235" s="9" t="s">
        <v>3953</v>
      </c>
      <c r="I235" s="66"/>
      <c r="J235" s="104" t="s">
        <v>3954</v>
      </c>
      <c r="K235" s="66"/>
      <c r="L235" s="66"/>
      <c r="M235" s="66"/>
      <c r="N235" s="66"/>
      <c r="O235" s="66"/>
      <c r="P235" s="66"/>
      <c r="Q235" s="66"/>
      <c r="R235" s="66"/>
      <c r="S235" s="66"/>
      <c r="T235" s="66"/>
      <c r="U235" s="66"/>
      <c r="V235" s="66"/>
      <c r="W235" s="66"/>
      <c r="X235" s="66"/>
      <c r="Y235" s="66"/>
      <c r="Z235" s="66"/>
    </row>
    <row r="236" ht="134.25" customHeight="1">
      <c r="A236" s="24" t="s">
        <v>3903</v>
      </c>
      <c r="B236" s="9" t="s">
        <v>3947</v>
      </c>
      <c r="C236" s="66"/>
      <c r="D236" s="66"/>
      <c r="E236" s="43"/>
      <c r="F236" s="100" t="s">
        <v>3948</v>
      </c>
      <c r="G236" s="101" t="s">
        <v>3210</v>
      </c>
      <c r="H236" s="9" t="s">
        <v>3955</v>
      </c>
      <c r="I236" s="66"/>
      <c r="J236" s="104" t="s">
        <v>3956</v>
      </c>
      <c r="K236" s="66"/>
      <c r="L236" s="66"/>
      <c r="M236" s="66"/>
      <c r="N236" s="66"/>
      <c r="O236" s="66"/>
      <c r="P236" s="66"/>
      <c r="Q236" s="66"/>
      <c r="R236" s="66"/>
      <c r="S236" s="66"/>
      <c r="T236" s="66"/>
      <c r="U236" s="66"/>
      <c r="V236" s="66"/>
      <c r="W236" s="66"/>
      <c r="X236" s="66"/>
      <c r="Y236" s="66"/>
      <c r="Z236" s="66"/>
    </row>
    <row r="237" ht="134.25" customHeight="1">
      <c r="A237" s="24" t="s">
        <v>3903</v>
      </c>
      <c r="B237" s="9" t="s">
        <v>3947</v>
      </c>
      <c r="C237" s="66"/>
      <c r="D237" s="66"/>
      <c r="E237" s="43"/>
      <c r="F237" s="100" t="s">
        <v>3948</v>
      </c>
      <c r="G237" s="101" t="s">
        <v>3210</v>
      </c>
      <c r="H237" s="9" t="s">
        <v>3957</v>
      </c>
      <c r="I237" s="66"/>
      <c r="J237" s="104" t="s">
        <v>3958</v>
      </c>
      <c r="K237" s="66"/>
      <c r="L237" s="66"/>
      <c r="M237" s="66"/>
      <c r="N237" s="66"/>
      <c r="O237" s="66"/>
      <c r="P237" s="66"/>
      <c r="Q237" s="66"/>
      <c r="R237" s="66"/>
      <c r="S237" s="66"/>
      <c r="T237" s="66"/>
      <c r="U237" s="66"/>
      <c r="V237" s="66"/>
      <c r="W237" s="66"/>
      <c r="X237" s="66"/>
      <c r="Y237" s="66"/>
      <c r="Z237" s="66"/>
    </row>
    <row r="238" ht="185.25" customHeight="1">
      <c r="A238" s="9" t="s">
        <v>3538</v>
      </c>
      <c r="B238" s="9" t="s">
        <v>2617</v>
      </c>
      <c r="C238" s="66"/>
      <c r="D238" s="66"/>
      <c r="E238" s="9" t="s">
        <v>3959</v>
      </c>
      <c r="F238" s="121" t="s">
        <v>3960</v>
      </c>
      <c r="G238" s="9" t="s">
        <v>3210</v>
      </c>
      <c r="H238" s="9" t="s">
        <v>3542</v>
      </c>
      <c r="I238" s="66"/>
      <c r="J238" s="103" t="s">
        <v>3543</v>
      </c>
      <c r="K238" s="66"/>
      <c r="L238" s="66"/>
      <c r="M238" s="66"/>
      <c r="N238" s="66"/>
      <c r="O238" s="66"/>
      <c r="P238" s="66"/>
      <c r="Q238" s="66"/>
      <c r="R238" s="66"/>
      <c r="S238" s="66"/>
      <c r="T238" s="66"/>
      <c r="U238" s="66"/>
      <c r="V238" s="66"/>
      <c r="W238" s="66"/>
      <c r="X238" s="66"/>
      <c r="Y238" s="66"/>
      <c r="Z238" s="66"/>
    </row>
    <row r="239" ht="129.0" customHeight="1">
      <c r="A239" s="9" t="s">
        <v>3538</v>
      </c>
      <c r="B239" s="9" t="s">
        <v>2617</v>
      </c>
      <c r="C239" s="66"/>
      <c r="D239" s="66"/>
      <c r="E239" s="9" t="s">
        <v>3961</v>
      </c>
      <c r="F239" s="122" t="s">
        <v>3962</v>
      </c>
      <c r="G239" s="9" t="s">
        <v>3210</v>
      </c>
      <c r="H239" s="9" t="s">
        <v>3544</v>
      </c>
      <c r="I239" s="66"/>
      <c r="J239" s="103" t="s">
        <v>3545</v>
      </c>
      <c r="K239" s="66"/>
      <c r="L239" s="66"/>
      <c r="M239" s="66"/>
      <c r="N239" s="66"/>
      <c r="O239" s="66"/>
      <c r="P239" s="66"/>
      <c r="Q239" s="66"/>
      <c r="R239" s="66"/>
      <c r="S239" s="66"/>
      <c r="T239" s="66"/>
      <c r="U239" s="66"/>
      <c r="V239" s="66"/>
      <c r="W239" s="66"/>
      <c r="X239" s="66"/>
      <c r="Y239" s="66"/>
      <c r="Z239" s="66"/>
    </row>
    <row r="240" ht="138.0" customHeight="1">
      <c r="A240" s="9" t="s">
        <v>3963</v>
      </c>
      <c r="B240" s="9" t="s">
        <v>2660</v>
      </c>
      <c r="C240" s="66"/>
      <c r="D240" s="66"/>
      <c r="E240" s="43"/>
      <c r="F240" s="123" t="s">
        <v>3964</v>
      </c>
      <c r="G240" s="9" t="s">
        <v>3210</v>
      </c>
      <c r="H240" s="9" t="s">
        <v>3965</v>
      </c>
      <c r="I240" s="23" t="s">
        <v>3966</v>
      </c>
      <c r="J240" s="104" t="s">
        <v>3967</v>
      </c>
      <c r="K240" s="66"/>
      <c r="L240" s="66"/>
      <c r="M240" s="66"/>
      <c r="N240" s="66"/>
      <c r="O240" s="66"/>
      <c r="P240" s="66"/>
      <c r="Q240" s="66"/>
      <c r="R240" s="66"/>
      <c r="S240" s="66"/>
      <c r="T240" s="66"/>
      <c r="U240" s="66"/>
      <c r="V240" s="66"/>
      <c r="W240" s="66"/>
      <c r="X240" s="66"/>
      <c r="Y240" s="66"/>
      <c r="Z240" s="66"/>
    </row>
    <row r="241" ht="97.5" customHeight="1">
      <c r="A241" s="9" t="s">
        <v>3968</v>
      </c>
      <c r="B241" s="9" t="s">
        <v>2660</v>
      </c>
      <c r="C241" s="66"/>
      <c r="D241" s="66"/>
      <c r="E241" s="9"/>
      <c r="F241" s="100" t="s">
        <v>3969</v>
      </c>
      <c r="G241" s="9" t="s">
        <v>3210</v>
      </c>
      <c r="H241" s="9" t="s">
        <v>3970</v>
      </c>
      <c r="I241" s="23" t="s">
        <v>3971</v>
      </c>
      <c r="J241" s="104" t="s">
        <v>3972</v>
      </c>
      <c r="K241" s="66"/>
      <c r="L241" s="66"/>
      <c r="M241" s="66"/>
      <c r="N241" s="66"/>
      <c r="O241" s="66"/>
      <c r="P241" s="66"/>
      <c r="Q241" s="66"/>
      <c r="R241" s="66"/>
      <c r="S241" s="66"/>
      <c r="T241" s="66"/>
      <c r="U241" s="66"/>
      <c r="V241" s="66"/>
      <c r="W241" s="66"/>
      <c r="X241" s="66"/>
      <c r="Y241" s="66"/>
      <c r="Z241" s="66"/>
    </row>
    <row r="242" ht="97.5" customHeight="1">
      <c r="A242" s="9" t="s">
        <v>3968</v>
      </c>
      <c r="B242" s="9" t="s">
        <v>2660</v>
      </c>
      <c r="C242" s="66"/>
      <c r="D242" s="66"/>
      <c r="E242" s="9"/>
      <c r="F242" s="100" t="s">
        <v>3973</v>
      </c>
      <c r="G242" s="9" t="s">
        <v>3210</v>
      </c>
      <c r="H242" s="9" t="s">
        <v>3974</v>
      </c>
      <c r="I242" s="66"/>
      <c r="J242" s="104" t="s">
        <v>3975</v>
      </c>
      <c r="K242" s="66"/>
      <c r="L242" s="66"/>
      <c r="M242" s="66"/>
      <c r="N242" s="66"/>
      <c r="O242" s="66"/>
      <c r="P242" s="66"/>
      <c r="Q242" s="66"/>
      <c r="R242" s="66"/>
      <c r="S242" s="66"/>
      <c r="T242" s="66"/>
      <c r="U242" s="66"/>
      <c r="V242" s="66"/>
      <c r="W242" s="66"/>
      <c r="X242" s="66"/>
      <c r="Y242" s="66"/>
      <c r="Z242" s="66"/>
    </row>
    <row r="243" ht="97.5" customHeight="1">
      <c r="A243" s="9" t="s">
        <v>3968</v>
      </c>
      <c r="B243" s="9" t="s">
        <v>2660</v>
      </c>
      <c r="C243" s="66"/>
      <c r="D243" s="66"/>
      <c r="E243" s="9"/>
      <c r="F243" s="100" t="s">
        <v>3976</v>
      </c>
      <c r="G243" s="9" t="s">
        <v>3210</v>
      </c>
      <c r="H243" s="9" t="s">
        <v>3977</v>
      </c>
      <c r="I243" s="66"/>
      <c r="J243" s="104" t="s">
        <v>3978</v>
      </c>
      <c r="K243" s="66"/>
      <c r="L243" s="66"/>
      <c r="M243" s="66"/>
      <c r="N243" s="66"/>
      <c r="O243" s="66"/>
      <c r="P243" s="66"/>
      <c r="Q243" s="66"/>
      <c r="R243" s="66"/>
      <c r="S243" s="66"/>
      <c r="T243" s="66"/>
      <c r="U243" s="66"/>
      <c r="V243" s="66"/>
      <c r="W243" s="66"/>
      <c r="X243" s="66"/>
      <c r="Y243" s="66"/>
      <c r="Z243" s="66"/>
    </row>
    <row r="244" ht="97.5" customHeight="1">
      <c r="A244" s="9" t="s">
        <v>3979</v>
      </c>
      <c r="B244" s="9" t="s">
        <v>2660</v>
      </c>
      <c r="C244" s="66"/>
      <c r="D244" s="66"/>
      <c r="E244" s="43"/>
      <c r="F244" s="100" t="s">
        <v>3980</v>
      </c>
      <c r="G244" s="101" t="s">
        <v>3210</v>
      </c>
      <c r="H244" s="9" t="s">
        <v>3981</v>
      </c>
      <c r="I244" s="66"/>
      <c r="J244" s="103" t="s">
        <v>3982</v>
      </c>
      <c r="K244" s="66"/>
      <c r="L244" s="66"/>
      <c r="M244" s="66"/>
      <c r="N244" s="66"/>
      <c r="O244" s="66"/>
      <c r="P244" s="66"/>
      <c r="Q244" s="66"/>
      <c r="R244" s="66"/>
      <c r="S244" s="66"/>
      <c r="T244" s="66"/>
      <c r="U244" s="66"/>
      <c r="V244" s="66"/>
      <c r="W244" s="66"/>
      <c r="X244" s="66"/>
      <c r="Y244" s="66"/>
      <c r="Z244" s="66"/>
    </row>
    <row r="245" ht="97.5" customHeight="1">
      <c r="A245" s="9" t="s">
        <v>3983</v>
      </c>
      <c r="B245" s="9" t="s">
        <v>2660</v>
      </c>
      <c r="C245" s="66"/>
      <c r="D245" s="66"/>
      <c r="E245" s="43"/>
      <c r="F245" s="100" t="s">
        <v>3984</v>
      </c>
      <c r="G245" s="101" t="s">
        <v>3210</v>
      </c>
      <c r="H245" s="9" t="s">
        <v>3985</v>
      </c>
      <c r="I245" s="23" t="s">
        <v>3986</v>
      </c>
      <c r="J245" s="103" t="s">
        <v>3987</v>
      </c>
      <c r="K245" s="66"/>
      <c r="L245" s="66"/>
      <c r="M245" s="66"/>
      <c r="N245" s="66"/>
      <c r="O245" s="66"/>
      <c r="P245" s="66"/>
      <c r="Q245" s="66"/>
      <c r="R245" s="66"/>
      <c r="S245" s="66"/>
      <c r="T245" s="66"/>
      <c r="U245" s="66"/>
      <c r="V245" s="66"/>
      <c r="W245" s="66"/>
      <c r="X245" s="66"/>
      <c r="Y245" s="66"/>
      <c r="Z245" s="66"/>
    </row>
    <row r="246" ht="97.5" customHeight="1">
      <c r="A246" s="9" t="s">
        <v>3988</v>
      </c>
      <c r="B246" s="9" t="s">
        <v>2660</v>
      </c>
      <c r="C246" s="66"/>
      <c r="D246" s="66"/>
      <c r="E246" s="43"/>
      <c r="F246" s="100" t="s">
        <v>3989</v>
      </c>
      <c r="G246" s="101" t="s">
        <v>3210</v>
      </c>
      <c r="H246" s="9" t="s">
        <v>3990</v>
      </c>
      <c r="I246" s="23" t="s">
        <v>3991</v>
      </c>
      <c r="J246" s="104" t="s">
        <v>3992</v>
      </c>
      <c r="K246" s="66"/>
      <c r="L246" s="66"/>
      <c r="M246" s="66"/>
      <c r="N246" s="66"/>
      <c r="O246" s="66"/>
      <c r="P246" s="66"/>
      <c r="Q246" s="66"/>
      <c r="R246" s="66"/>
      <c r="S246" s="66"/>
      <c r="T246" s="66"/>
      <c r="U246" s="66"/>
      <c r="V246" s="66"/>
      <c r="W246" s="66"/>
      <c r="X246" s="66"/>
      <c r="Y246" s="66"/>
      <c r="Z246" s="66"/>
    </row>
    <row r="247">
      <c r="A247" s="9" t="s">
        <v>3993</v>
      </c>
      <c r="B247" s="9" t="s">
        <v>2262</v>
      </c>
      <c r="C247" s="66"/>
      <c r="D247" s="66"/>
      <c r="E247" s="43"/>
      <c r="F247" s="100" t="s">
        <v>3994</v>
      </c>
      <c r="G247" s="101" t="s">
        <v>3210</v>
      </c>
      <c r="H247" s="9" t="s">
        <v>3995</v>
      </c>
      <c r="I247" s="64" t="s">
        <v>3996</v>
      </c>
      <c r="J247" s="103" t="s">
        <v>3997</v>
      </c>
      <c r="K247" s="66"/>
      <c r="L247" s="66"/>
      <c r="M247" s="66"/>
      <c r="N247" s="66"/>
      <c r="O247" s="66"/>
      <c r="P247" s="66"/>
      <c r="Q247" s="66"/>
      <c r="R247" s="66"/>
      <c r="S247" s="66"/>
      <c r="T247" s="66"/>
      <c r="U247" s="66"/>
      <c r="V247" s="66"/>
      <c r="W247" s="66"/>
      <c r="X247" s="66"/>
      <c r="Y247" s="66"/>
      <c r="Z247" s="66"/>
    </row>
    <row r="248">
      <c r="A248" s="9" t="s">
        <v>3993</v>
      </c>
      <c r="B248" s="9" t="s">
        <v>2262</v>
      </c>
      <c r="C248" s="66"/>
      <c r="D248" s="66"/>
      <c r="E248" s="9" t="s">
        <v>3998</v>
      </c>
      <c r="F248" s="100" t="s">
        <v>3999</v>
      </c>
      <c r="G248" s="101" t="s">
        <v>3210</v>
      </c>
      <c r="H248" s="9" t="s">
        <v>4000</v>
      </c>
      <c r="I248" s="102" t="s">
        <v>4001</v>
      </c>
      <c r="J248" s="104" t="s">
        <v>4002</v>
      </c>
      <c r="K248" s="66"/>
      <c r="L248" s="66"/>
      <c r="M248" s="66"/>
      <c r="N248" s="66"/>
      <c r="O248" s="66"/>
      <c r="P248" s="66"/>
      <c r="Q248" s="66"/>
      <c r="R248" s="66"/>
      <c r="S248" s="66"/>
      <c r="T248" s="66"/>
      <c r="U248" s="66"/>
      <c r="V248" s="66"/>
      <c r="W248" s="66"/>
      <c r="X248" s="66"/>
      <c r="Y248" s="66"/>
      <c r="Z248" s="66"/>
    </row>
    <row r="249">
      <c r="A249" s="9" t="s">
        <v>3993</v>
      </c>
      <c r="B249" s="9" t="s">
        <v>2262</v>
      </c>
      <c r="C249" s="66"/>
      <c r="D249" s="66"/>
      <c r="E249" s="9" t="s">
        <v>3998</v>
      </c>
      <c r="F249" s="100" t="s">
        <v>4003</v>
      </c>
      <c r="G249" s="101" t="s">
        <v>3210</v>
      </c>
      <c r="H249" s="9" t="s">
        <v>4004</v>
      </c>
      <c r="I249" s="102" t="s">
        <v>4005</v>
      </c>
      <c r="J249" s="104" t="s">
        <v>4006</v>
      </c>
      <c r="K249" s="66"/>
      <c r="L249" s="66"/>
      <c r="M249" s="66"/>
      <c r="N249" s="66"/>
      <c r="O249" s="66"/>
      <c r="P249" s="66"/>
      <c r="Q249" s="66"/>
      <c r="R249" s="66"/>
      <c r="S249" s="66"/>
      <c r="T249" s="66"/>
      <c r="U249" s="66"/>
      <c r="V249" s="66"/>
      <c r="W249" s="66"/>
      <c r="X249" s="66"/>
      <c r="Y249" s="66"/>
      <c r="Z249" s="66"/>
    </row>
    <row r="250">
      <c r="A250" s="9" t="s">
        <v>3514</v>
      </c>
      <c r="B250" s="9" t="s">
        <v>2509</v>
      </c>
      <c r="C250" s="66"/>
      <c r="D250" s="66"/>
      <c r="E250" s="43"/>
      <c r="F250" s="100" t="s">
        <v>4007</v>
      </c>
      <c r="G250" s="101" t="s">
        <v>3210</v>
      </c>
      <c r="H250" s="9" t="s">
        <v>4008</v>
      </c>
      <c r="I250" s="66"/>
      <c r="J250" s="104" t="s">
        <v>4009</v>
      </c>
      <c r="K250" s="66"/>
      <c r="L250" s="66"/>
      <c r="M250" s="66"/>
      <c r="N250" s="66"/>
      <c r="O250" s="66"/>
      <c r="P250" s="66"/>
      <c r="Q250" s="66"/>
      <c r="R250" s="66"/>
      <c r="S250" s="66"/>
      <c r="T250" s="66"/>
      <c r="U250" s="66"/>
      <c r="V250" s="66"/>
      <c r="W250" s="66"/>
      <c r="X250" s="66"/>
      <c r="Y250" s="66"/>
      <c r="Z250" s="66"/>
    </row>
    <row r="251">
      <c r="A251" s="9" t="s">
        <v>3514</v>
      </c>
      <c r="B251" s="9" t="s">
        <v>2509</v>
      </c>
      <c r="C251" s="66"/>
      <c r="D251" s="66"/>
      <c r="E251" s="43"/>
      <c r="F251" s="100" t="s">
        <v>4010</v>
      </c>
      <c r="G251" s="101" t="s">
        <v>3210</v>
      </c>
      <c r="H251" s="9" t="s">
        <v>4011</v>
      </c>
      <c r="I251" s="66"/>
      <c r="J251" s="64" t="s">
        <v>4012</v>
      </c>
      <c r="K251" s="66"/>
      <c r="L251" s="66"/>
      <c r="M251" s="66"/>
      <c r="N251" s="66"/>
      <c r="O251" s="66"/>
      <c r="P251" s="66"/>
      <c r="Q251" s="66"/>
      <c r="R251" s="66"/>
      <c r="S251" s="66"/>
      <c r="T251" s="66"/>
      <c r="U251" s="66"/>
      <c r="V251" s="66"/>
      <c r="W251" s="66"/>
      <c r="X251" s="66"/>
      <c r="Y251" s="66"/>
      <c r="Z251" s="66"/>
    </row>
    <row r="252">
      <c r="A252" s="9" t="s">
        <v>3514</v>
      </c>
      <c r="B252" s="9" t="s">
        <v>2509</v>
      </c>
      <c r="C252" s="66"/>
      <c r="D252" s="66"/>
      <c r="E252" s="43"/>
      <c r="F252" s="100" t="s">
        <v>4013</v>
      </c>
      <c r="G252" s="101" t="s">
        <v>3210</v>
      </c>
      <c r="H252" s="9" t="s">
        <v>4014</v>
      </c>
      <c r="I252" s="66"/>
      <c r="J252" s="64" t="s">
        <v>4015</v>
      </c>
      <c r="K252" s="66"/>
      <c r="L252" s="66"/>
      <c r="M252" s="66"/>
      <c r="N252" s="66"/>
      <c r="O252" s="66"/>
      <c r="P252" s="66"/>
      <c r="Q252" s="66"/>
      <c r="R252" s="66"/>
      <c r="S252" s="66"/>
      <c r="T252" s="66"/>
      <c r="U252" s="66"/>
      <c r="V252" s="66"/>
      <c r="W252" s="66"/>
      <c r="X252" s="66"/>
      <c r="Y252" s="66"/>
      <c r="Z252" s="66"/>
    </row>
    <row r="253">
      <c r="A253" s="9" t="s">
        <v>3514</v>
      </c>
      <c r="B253" s="9" t="s">
        <v>2509</v>
      </c>
      <c r="C253" s="66"/>
      <c r="D253" s="66"/>
      <c r="E253" s="43"/>
      <c r="F253" s="100" t="s">
        <v>4016</v>
      </c>
      <c r="G253" s="101" t="s">
        <v>3210</v>
      </c>
      <c r="H253" s="9" t="s">
        <v>4017</v>
      </c>
      <c r="I253" s="66"/>
      <c r="J253" s="64" t="s">
        <v>4018</v>
      </c>
      <c r="K253" s="66"/>
      <c r="L253" s="66"/>
      <c r="M253" s="66"/>
      <c r="N253" s="66"/>
      <c r="O253" s="66"/>
      <c r="P253" s="66"/>
      <c r="Q253" s="66"/>
      <c r="R253" s="66"/>
      <c r="S253" s="66"/>
      <c r="T253" s="66"/>
      <c r="U253" s="66"/>
      <c r="V253" s="66"/>
      <c r="W253" s="66"/>
      <c r="X253" s="66"/>
      <c r="Y253" s="66"/>
      <c r="Z253" s="66"/>
    </row>
    <row r="254">
      <c r="A254" s="9" t="s">
        <v>3514</v>
      </c>
      <c r="B254" s="9" t="s">
        <v>2509</v>
      </c>
      <c r="C254" s="66"/>
      <c r="D254" s="66"/>
      <c r="E254" s="43"/>
      <c r="F254" s="100" t="s">
        <v>4019</v>
      </c>
      <c r="G254" s="101" t="s">
        <v>3210</v>
      </c>
      <c r="H254" s="9" t="s">
        <v>4020</v>
      </c>
      <c r="I254" s="66"/>
      <c r="J254" s="64" t="s">
        <v>4021</v>
      </c>
      <c r="K254" s="66"/>
      <c r="L254" s="66"/>
      <c r="M254" s="66"/>
      <c r="N254" s="66"/>
      <c r="O254" s="66"/>
      <c r="P254" s="66"/>
      <c r="Q254" s="66"/>
      <c r="R254" s="66"/>
      <c r="S254" s="66"/>
      <c r="T254" s="66"/>
      <c r="U254" s="66"/>
      <c r="V254" s="66"/>
      <c r="W254" s="66"/>
      <c r="X254" s="66"/>
      <c r="Y254" s="66"/>
      <c r="Z254" s="66"/>
    </row>
    <row r="255">
      <c r="A255" s="9" t="s">
        <v>3514</v>
      </c>
      <c r="B255" s="9" t="s">
        <v>2509</v>
      </c>
      <c r="C255" s="66"/>
      <c r="D255" s="66"/>
      <c r="E255" s="43"/>
      <c r="F255" s="100" t="s">
        <v>4022</v>
      </c>
      <c r="G255" s="101" t="s">
        <v>3210</v>
      </c>
      <c r="H255" s="9" t="s">
        <v>4023</v>
      </c>
      <c r="I255" s="66"/>
      <c r="J255" s="64" t="s">
        <v>4024</v>
      </c>
      <c r="K255" s="66"/>
      <c r="L255" s="66"/>
      <c r="M255" s="66"/>
      <c r="N255" s="66"/>
      <c r="O255" s="66"/>
      <c r="P255" s="66"/>
      <c r="Q255" s="66"/>
      <c r="R255" s="66"/>
      <c r="S255" s="66"/>
      <c r="T255" s="66"/>
      <c r="U255" s="66"/>
      <c r="V255" s="66"/>
      <c r="W255" s="66"/>
      <c r="X255" s="66"/>
      <c r="Y255" s="66"/>
      <c r="Z255" s="66"/>
    </row>
    <row r="256">
      <c r="A256" s="9" t="s">
        <v>3514</v>
      </c>
      <c r="B256" s="9" t="s">
        <v>2509</v>
      </c>
      <c r="C256" s="66"/>
      <c r="D256" s="66"/>
      <c r="E256" s="43"/>
      <c r="F256" s="100" t="s">
        <v>4025</v>
      </c>
      <c r="G256" s="101" t="s">
        <v>3210</v>
      </c>
      <c r="H256" s="9" t="s">
        <v>4026</v>
      </c>
      <c r="I256" s="66"/>
      <c r="J256" s="64" t="s">
        <v>4027</v>
      </c>
      <c r="K256" s="66"/>
      <c r="L256" s="66"/>
      <c r="M256" s="66"/>
      <c r="N256" s="66"/>
      <c r="O256" s="66"/>
      <c r="P256" s="66"/>
      <c r="Q256" s="66"/>
      <c r="R256" s="66"/>
      <c r="S256" s="66"/>
      <c r="T256" s="66"/>
      <c r="U256" s="66"/>
      <c r="V256" s="66"/>
      <c r="W256" s="66"/>
      <c r="X256" s="66"/>
      <c r="Y256" s="66"/>
      <c r="Z256" s="66"/>
    </row>
    <row r="257">
      <c r="A257" s="9" t="s">
        <v>3514</v>
      </c>
      <c r="B257" s="9" t="s">
        <v>2509</v>
      </c>
      <c r="C257" s="66"/>
      <c r="D257" s="66"/>
      <c r="E257" s="43"/>
      <c r="F257" s="100" t="s">
        <v>4028</v>
      </c>
      <c r="G257" s="101" t="s">
        <v>3210</v>
      </c>
      <c r="H257" s="9" t="s">
        <v>4029</v>
      </c>
      <c r="I257" s="66"/>
      <c r="J257" s="64" t="s">
        <v>4030</v>
      </c>
      <c r="K257" s="66"/>
      <c r="L257" s="66"/>
      <c r="M257" s="66"/>
      <c r="N257" s="66"/>
      <c r="O257" s="66"/>
      <c r="P257" s="66"/>
      <c r="Q257" s="66"/>
      <c r="R257" s="66"/>
      <c r="S257" s="66"/>
      <c r="T257" s="66"/>
      <c r="U257" s="66"/>
      <c r="V257" s="66"/>
      <c r="W257" s="66"/>
      <c r="X257" s="66"/>
      <c r="Y257" s="66"/>
      <c r="Z257" s="66"/>
    </row>
    <row r="258" ht="60.0" customHeight="1">
      <c r="A258" s="24" t="s">
        <v>4031</v>
      </c>
      <c r="B258" s="9" t="s">
        <v>4032</v>
      </c>
      <c r="C258" s="77"/>
      <c r="D258" s="77"/>
      <c r="E258" s="77"/>
      <c r="F258" s="100" t="s">
        <v>4033</v>
      </c>
      <c r="G258" s="124" t="s">
        <v>3210</v>
      </c>
      <c r="H258" s="119" t="s">
        <v>4034</v>
      </c>
      <c r="I258" s="125"/>
      <c r="J258" s="64" t="s">
        <v>4035</v>
      </c>
      <c r="K258" s="77"/>
      <c r="L258" s="55"/>
      <c r="M258" s="55"/>
      <c r="N258" s="77"/>
      <c r="O258" s="77"/>
      <c r="P258" s="77"/>
      <c r="Q258" s="77"/>
      <c r="R258" s="77"/>
      <c r="S258" s="77"/>
      <c r="T258" s="77"/>
      <c r="U258" s="77"/>
      <c r="V258" s="77"/>
      <c r="W258" s="77"/>
      <c r="X258" s="77"/>
      <c r="Y258" s="77"/>
      <c r="Z258" s="77"/>
    </row>
    <row r="259" ht="60.0" customHeight="1">
      <c r="A259" s="24" t="s">
        <v>4031</v>
      </c>
      <c r="B259" s="9" t="s">
        <v>4032</v>
      </c>
      <c r="C259" s="77"/>
      <c r="D259" s="77"/>
      <c r="E259" s="77"/>
      <c r="F259" s="126">
        <v>0.40625</v>
      </c>
      <c r="G259" s="124" t="s">
        <v>3210</v>
      </c>
      <c r="H259" s="119" t="s">
        <v>4036</v>
      </c>
      <c r="I259" s="66"/>
      <c r="J259" s="64" t="s">
        <v>4037</v>
      </c>
      <c r="K259" s="77"/>
      <c r="L259" s="55"/>
      <c r="M259" s="55"/>
      <c r="N259" s="77"/>
      <c r="O259" s="77"/>
      <c r="P259" s="77"/>
      <c r="Q259" s="77"/>
      <c r="R259" s="77"/>
      <c r="S259" s="77"/>
      <c r="T259" s="77"/>
      <c r="U259" s="77"/>
      <c r="V259" s="77"/>
      <c r="W259" s="77"/>
      <c r="X259" s="77"/>
      <c r="Y259" s="77"/>
      <c r="Z259" s="77"/>
    </row>
    <row r="260" ht="60.0" customHeight="1">
      <c r="A260" s="24" t="s">
        <v>4031</v>
      </c>
      <c r="B260" s="9" t="s">
        <v>4032</v>
      </c>
      <c r="C260" s="77"/>
      <c r="D260" s="77"/>
      <c r="E260" s="77"/>
      <c r="F260" s="126">
        <v>0.5256944444444445</v>
      </c>
      <c r="G260" s="124" t="s">
        <v>3210</v>
      </c>
      <c r="H260" s="119" t="s">
        <v>4038</v>
      </c>
      <c r="I260" s="66"/>
      <c r="J260" s="64" t="s">
        <v>4039</v>
      </c>
      <c r="K260" s="77"/>
      <c r="L260" s="55"/>
      <c r="M260" s="55"/>
      <c r="N260" s="77"/>
      <c r="O260" s="77"/>
      <c r="P260" s="77"/>
      <c r="Q260" s="77"/>
      <c r="R260" s="77"/>
      <c r="S260" s="77"/>
      <c r="T260" s="77"/>
      <c r="U260" s="77"/>
      <c r="V260" s="77"/>
      <c r="W260" s="77"/>
      <c r="X260" s="77"/>
      <c r="Y260" s="77"/>
      <c r="Z260" s="77"/>
    </row>
    <row r="261" ht="60.0" customHeight="1">
      <c r="A261" s="24" t="s">
        <v>4031</v>
      </c>
      <c r="B261" s="9" t="s">
        <v>4032</v>
      </c>
      <c r="C261" s="77"/>
      <c r="D261" s="77"/>
      <c r="E261" s="77"/>
      <c r="F261" s="126">
        <v>0.3472222222222222</v>
      </c>
      <c r="G261" s="124" t="s">
        <v>3210</v>
      </c>
      <c r="H261" s="119" t="s">
        <v>4040</v>
      </c>
      <c r="I261" s="66"/>
      <c r="J261" s="64" t="s">
        <v>4041</v>
      </c>
      <c r="K261" s="77"/>
      <c r="L261" s="55"/>
      <c r="M261" s="55"/>
      <c r="N261" s="77"/>
      <c r="O261" s="77"/>
      <c r="P261" s="77"/>
      <c r="Q261" s="77"/>
      <c r="R261" s="77"/>
      <c r="S261" s="77"/>
      <c r="T261" s="77"/>
      <c r="U261" s="77"/>
      <c r="V261" s="77"/>
      <c r="W261" s="77"/>
      <c r="X261" s="77"/>
      <c r="Y261" s="77"/>
      <c r="Z261" s="77"/>
    </row>
    <row r="262" ht="60.0" customHeight="1">
      <c r="A262" s="24" t="s">
        <v>4031</v>
      </c>
      <c r="B262" s="9" t="s">
        <v>4032</v>
      </c>
      <c r="C262" s="77"/>
      <c r="D262" s="77"/>
      <c r="E262" s="77"/>
      <c r="F262" s="126">
        <v>0.16597222222222222</v>
      </c>
      <c r="G262" s="124" t="s">
        <v>3210</v>
      </c>
      <c r="H262" s="119" t="s">
        <v>4042</v>
      </c>
      <c r="I262" s="66"/>
      <c r="J262" s="64" t="s">
        <v>4043</v>
      </c>
      <c r="K262" s="77"/>
      <c r="L262" s="55"/>
      <c r="M262" s="55"/>
      <c r="N262" s="77"/>
      <c r="O262" s="77"/>
      <c r="P262" s="77"/>
      <c r="Q262" s="77"/>
      <c r="R262" s="77"/>
      <c r="S262" s="77"/>
      <c r="T262" s="77"/>
      <c r="U262" s="77"/>
      <c r="V262" s="77"/>
      <c r="W262" s="77"/>
      <c r="X262" s="77"/>
      <c r="Y262" s="77"/>
      <c r="Z262" s="77"/>
    </row>
    <row r="263" ht="60.0" customHeight="1">
      <c r="A263" s="24" t="s">
        <v>4031</v>
      </c>
      <c r="B263" s="9" t="s">
        <v>4032</v>
      </c>
      <c r="C263" s="77"/>
      <c r="D263" s="77"/>
      <c r="E263" s="77"/>
      <c r="F263" s="126">
        <v>0.05</v>
      </c>
      <c r="G263" s="124" t="s">
        <v>3210</v>
      </c>
      <c r="H263" s="119" t="s">
        <v>4044</v>
      </c>
      <c r="I263" s="66"/>
      <c r="J263" s="64" t="s">
        <v>4045</v>
      </c>
      <c r="K263" s="77"/>
      <c r="L263" s="55"/>
      <c r="M263" s="55"/>
      <c r="N263" s="77"/>
      <c r="O263" s="77"/>
      <c r="P263" s="77"/>
      <c r="Q263" s="77"/>
      <c r="R263" s="77"/>
      <c r="S263" s="77"/>
      <c r="T263" s="77"/>
      <c r="U263" s="77"/>
      <c r="V263" s="77"/>
      <c r="W263" s="77"/>
      <c r="X263" s="77"/>
      <c r="Y263" s="77"/>
      <c r="Z263" s="77"/>
    </row>
    <row r="264" ht="60.0" customHeight="1">
      <c r="A264" s="24" t="s">
        <v>4031</v>
      </c>
      <c r="B264" s="9" t="s">
        <v>4032</v>
      </c>
      <c r="C264" s="77"/>
      <c r="D264" s="77"/>
      <c r="E264" s="77"/>
      <c r="F264" s="126">
        <v>0.1875</v>
      </c>
      <c r="G264" s="124" t="s">
        <v>3210</v>
      </c>
      <c r="H264" s="119" t="s">
        <v>4046</v>
      </c>
      <c r="I264" s="66"/>
      <c r="J264" s="64" t="s">
        <v>4047</v>
      </c>
      <c r="K264" s="77"/>
      <c r="L264" s="55"/>
      <c r="M264" s="55"/>
      <c r="N264" s="77"/>
      <c r="O264" s="77"/>
      <c r="P264" s="77"/>
      <c r="Q264" s="77"/>
      <c r="R264" s="77"/>
      <c r="S264" s="77"/>
      <c r="T264" s="77"/>
      <c r="U264" s="77"/>
      <c r="V264" s="77"/>
      <c r="W264" s="77"/>
      <c r="X264" s="77"/>
      <c r="Y264" s="77"/>
      <c r="Z264" s="77"/>
    </row>
    <row r="265" ht="60.0" customHeight="1">
      <c r="A265" s="24" t="s">
        <v>4031</v>
      </c>
      <c r="B265" s="9" t="s">
        <v>4032</v>
      </c>
      <c r="C265" s="77"/>
      <c r="D265" s="77"/>
      <c r="E265" s="77"/>
      <c r="F265" s="126">
        <v>0.4201388888888889</v>
      </c>
      <c r="G265" s="124" t="s">
        <v>3210</v>
      </c>
      <c r="H265" s="119" t="s">
        <v>4048</v>
      </c>
      <c r="I265" s="66"/>
      <c r="J265" s="64" t="s">
        <v>4049</v>
      </c>
      <c r="K265" s="77"/>
      <c r="L265" s="55"/>
      <c r="M265" s="55"/>
      <c r="N265" s="77"/>
      <c r="O265" s="77"/>
      <c r="P265" s="77"/>
      <c r="Q265" s="77"/>
      <c r="R265" s="77"/>
      <c r="S265" s="77"/>
      <c r="T265" s="77"/>
      <c r="U265" s="77"/>
      <c r="V265" s="77"/>
      <c r="W265" s="77"/>
      <c r="X265" s="77"/>
      <c r="Y265" s="77"/>
      <c r="Z265" s="77"/>
    </row>
    <row r="266" ht="60.0" customHeight="1">
      <c r="A266" s="24" t="s">
        <v>4031</v>
      </c>
      <c r="B266" s="9" t="s">
        <v>4032</v>
      </c>
      <c r="C266" s="77"/>
      <c r="D266" s="77"/>
      <c r="E266" s="77"/>
      <c r="F266" s="126">
        <v>0.3680555555555556</v>
      </c>
      <c r="G266" s="124" t="s">
        <v>3210</v>
      </c>
      <c r="H266" s="119" t="s">
        <v>4050</v>
      </c>
      <c r="I266" s="66"/>
      <c r="J266" s="64" t="s">
        <v>4051</v>
      </c>
      <c r="K266" s="77"/>
      <c r="L266" s="55"/>
      <c r="M266" s="55"/>
      <c r="N266" s="77"/>
      <c r="O266" s="77"/>
      <c r="P266" s="77"/>
      <c r="Q266" s="77"/>
      <c r="R266" s="77"/>
      <c r="S266" s="77"/>
      <c r="T266" s="77"/>
      <c r="U266" s="77"/>
      <c r="V266" s="77"/>
      <c r="W266" s="77"/>
      <c r="X266" s="77"/>
      <c r="Y266" s="77"/>
      <c r="Z266" s="77"/>
    </row>
    <row r="267" ht="60.0" customHeight="1">
      <c r="A267" s="24" t="s">
        <v>4031</v>
      </c>
      <c r="B267" s="9" t="s">
        <v>4032</v>
      </c>
      <c r="C267" s="77"/>
      <c r="D267" s="77"/>
      <c r="E267" s="77"/>
      <c r="F267" s="100" t="s">
        <v>4052</v>
      </c>
      <c r="G267" s="124" t="s">
        <v>3210</v>
      </c>
      <c r="H267" s="119" t="s">
        <v>4053</v>
      </c>
      <c r="I267" s="66"/>
      <c r="J267" s="64" t="s">
        <v>4054</v>
      </c>
      <c r="K267" s="77"/>
      <c r="L267" s="55"/>
      <c r="M267" s="55"/>
      <c r="N267" s="77"/>
      <c r="O267" s="77"/>
      <c r="P267" s="77"/>
      <c r="Q267" s="77"/>
      <c r="R267" s="77"/>
      <c r="S267" s="77"/>
      <c r="T267" s="77"/>
      <c r="U267" s="77"/>
      <c r="V267" s="77"/>
      <c r="W267" s="77"/>
      <c r="X267" s="77"/>
      <c r="Y267" s="77"/>
      <c r="Z267" s="77"/>
    </row>
    <row r="268" ht="60.0" customHeight="1">
      <c r="A268" s="24" t="s">
        <v>4031</v>
      </c>
      <c r="B268" s="9" t="s">
        <v>4032</v>
      </c>
      <c r="C268" s="77"/>
      <c r="D268" s="77"/>
      <c r="E268" s="77"/>
      <c r="F268" s="126">
        <v>0.40625</v>
      </c>
      <c r="G268" s="124" t="s">
        <v>3210</v>
      </c>
      <c r="H268" s="119" t="s">
        <v>4055</v>
      </c>
      <c r="I268" s="66"/>
      <c r="J268" s="64" t="s">
        <v>4056</v>
      </c>
      <c r="K268" s="77"/>
      <c r="L268" s="55"/>
      <c r="M268" s="55"/>
      <c r="N268" s="77"/>
      <c r="O268" s="77"/>
      <c r="P268" s="77"/>
      <c r="Q268" s="77"/>
      <c r="R268" s="77"/>
      <c r="S268" s="77"/>
      <c r="T268" s="77"/>
      <c r="U268" s="77"/>
      <c r="V268" s="77"/>
      <c r="W268" s="77"/>
      <c r="X268" s="77"/>
      <c r="Y268" s="77"/>
      <c r="Z268" s="77"/>
    </row>
    <row r="269" ht="60.0" customHeight="1">
      <c r="A269" s="24" t="s">
        <v>4031</v>
      </c>
      <c r="B269" s="9" t="s">
        <v>4032</v>
      </c>
      <c r="C269" s="77"/>
      <c r="D269" s="77"/>
      <c r="E269" s="77"/>
      <c r="F269" s="126">
        <v>0.5256944444444445</v>
      </c>
      <c r="G269" s="124" t="s">
        <v>3210</v>
      </c>
      <c r="H269" s="119" t="s">
        <v>4057</v>
      </c>
      <c r="I269" s="66"/>
      <c r="J269" s="64" t="s">
        <v>4058</v>
      </c>
      <c r="K269" s="77"/>
      <c r="L269" s="55"/>
      <c r="M269" s="55"/>
      <c r="N269" s="77"/>
      <c r="O269" s="77"/>
      <c r="P269" s="77"/>
      <c r="Q269" s="77"/>
      <c r="R269" s="77"/>
      <c r="S269" s="77"/>
      <c r="T269" s="77"/>
      <c r="U269" s="77"/>
      <c r="V269" s="77"/>
      <c r="W269" s="77"/>
      <c r="X269" s="77"/>
      <c r="Y269" s="77"/>
      <c r="Z269" s="77"/>
    </row>
    <row r="270" ht="60.0" customHeight="1">
      <c r="A270" s="24" t="s">
        <v>4031</v>
      </c>
      <c r="B270" s="9" t="s">
        <v>4032</v>
      </c>
      <c r="C270" s="77"/>
      <c r="D270" s="77"/>
      <c r="E270" s="77"/>
      <c r="F270" s="126">
        <v>0.3472222222222222</v>
      </c>
      <c r="G270" s="124" t="s">
        <v>3210</v>
      </c>
      <c r="H270" s="119" t="s">
        <v>4059</v>
      </c>
      <c r="I270" s="66"/>
      <c r="J270" s="64" t="s">
        <v>4060</v>
      </c>
      <c r="K270" s="77"/>
      <c r="L270" s="55"/>
      <c r="M270" s="55"/>
      <c r="N270" s="77"/>
      <c r="O270" s="77"/>
      <c r="P270" s="77"/>
      <c r="Q270" s="77"/>
      <c r="R270" s="77"/>
      <c r="S270" s="77"/>
      <c r="T270" s="77"/>
      <c r="U270" s="77"/>
      <c r="V270" s="77"/>
      <c r="W270" s="77"/>
      <c r="X270" s="77"/>
      <c r="Y270" s="77"/>
      <c r="Z270" s="77"/>
    </row>
    <row r="271" ht="60.0" customHeight="1">
      <c r="A271" s="24" t="s">
        <v>4031</v>
      </c>
      <c r="B271" s="9" t="s">
        <v>4032</v>
      </c>
      <c r="C271" s="77"/>
      <c r="D271" s="77"/>
      <c r="E271" s="77"/>
      <c r="F271" s="126">
        <v>0.16597222222222222</v>
      </c>
      <c r="G271" s="124" t="s">
        <v>3210</v>
      </c>
      <c r="H271" s="119" t="s">
        <v>4061</v>
      </c>
      <c r="I271" s="66"/>
      <c r="J271" s="64" t="s">
        <v>4062</v>
      </c>
      <c r="K271" s="77"/>
      <c r="L271" s="55"/>
      <c r="M271" s="55"/>
      <c r="N271" s="77"/>
      <c r="O271" s="77"/>
      <c r="P271" s="77"/>
      <c r="Q271" s="77"/>
      <c r="R271" s="77"/>
      <c r="S271" s="77"/>
      <c r="T271" s="77"/>
      <c r="U271" s="77"/>
      <c r="V271" s="77"/>
      <c r="W271" s="77"/>
      <c r="X271" s="77"/>
      <c r="Y271" s="77"/>
      <c r="Z271" s="77"/>
    </row>
    <row r="272" ht="60.0" customHeight="1">
      <c r="A272" s="24" t="s">
        <v>4031</v>
      </c>
      <c r="B272" s="9" t="s">
        <v>4032</v>
      </c>
      <c r="C272" s="77"/>
      <c r="D272" s="77"/>
      <c r="E272" s="77"/>
      <c r="F272" s="126">
        <v>0.05</v>
      </c>
      <c r="G272" s="124" t="s">
        <v>3210</v>
      </c>
      <c r="H272" s="119" t="s">
        <v>4063</v>
      </c>
      <c r="I272" s="66"/>
      <c r="J272" s="64" t="s">
        <v>4064</v>
      </c>
      <c r="K272" s="77"/>
      <c r="L272" s="55"/>
      <c r="M272" s="55"/>
      <c r="N272" s="77"/>
      <c r="O272" s="77"/>
      <c r="P272" s="77"/>
      <c r="Q272" s="77"/>
      <c r="R272" s="77"/>
      <c r="S272" s="77"/>
      <c r="T272" s="77"/>
      <c r="U272" s="77"/>
      <c r="V272" s="77"/>
      <c r="W272" s="77"/>
      <c r="X272" s="77"/>
      <c r="Y272" s="77"/>
      <c r="Z272" s="77"/>
    </row>
    <row r="273" ht="60.0" customHeight="1">
      <c r="A273" s="24" t="s">
        <v>4031</v>
      </c>
      <c r="B273" s="9" t="s">
        <v>4032</v>
      </c>
      <c r="C273" s="77"/>
      <c r="D273" s="77"/>
      <c r="E273" s="77"/>
      <c r="F273" s="126">
        <v>0.1875</v>
      </c>
      <c r="G273" s="124" t="s">
        <v>3210</v>
      </c>
      <c r="H273" s="119" t="s">
        <v>4065</v>
      </c>
      <c r="I273" s="66"/>
      <c r="J273" s="64" t="s">
        <v>4066</v>
      </c>
      <c r="K273" s="77"/>
      <c r="L273" s="55"/>
      <c r="M273" s="55"/>
      <c r="N273" s="77"/>
      <c r="O273" s="77"/>
      <c r="P273" s="77"/>
      <c r="Q273" s="77"/>
      <c r="R273" s="77"/>
      <c r="S273" s="77"/>
      <c r="T273" s="77"/>
      <c r="U273" s="77"/>
      <c r="V273" s="77"/>
      <c r="W273" s="77"/>
      <c r="X273" s="77"/>
      <c r="Y273" s="77"/>
      <c r="Z273" s="77"/>
    </row>
    <row r="274" ht="60.0" customHeight="1">
      <c r="A274" s="24" t="s">
        <v>4031</v>
      </c>
      <c r="B274" s="9" t="s">
        <v>4032</v>
      </c>
      <c r="C274" s="77"/>
      <c r="D274" s="77"/>
      <c r="E274" s="77"/>
      <c r="F274" s="126">
        <v>0.4201388888888889</v>
      </c>
      <c r="G274" s="124" t="s">
        <v>3210</v>
      </c>
      <c r="H274" s="119" t="s">
        <v>4067</v>
      </c>
      <c r="I274" s="66"/>
      <c r="J274" s="64" t="s">
        <v>4068</v>
      </c>
      <c r="K274" s="77"/>
      <c r="L274" s="55"/>
      <c r="M274" s="55"/>
      <c r="N274" s="77"/>
      <c r="O274" s="77"/>
      <c r="P274" s="77"/>
      <c r="Q274" s="77"/>
      <c r="R274" s="77"/>
      <c r="S274" s="77"/>
      <c r="T274" s="77"/>
      <c r="U274" s="77"/>
      <c r="V274" s="77"/>
      <c r="W274" s="77"/>
      <c r="X274" s="77"/>
      <c r="Y274" s="77"/>
      <c r="Z274" s="77"/>
    </row>
    <row r="275" ht="60.0" customHeight="1">
      <c r="A275" s="24" t="s">
        <v>4031</v>
      </c>
      <c r="B275" s="9" t="s">
        <v>4032</v>
      </c>
      <c r="C275" s="77"/>
      <c r="D275" s="77"/>
      <c r="E275" s="77"/>
      <c r="F275" s="126">
        <v>0.3680555555555556</v>
      </c>
      <c r="G275" s="124" t="s">
        <v>3210</v>
      </c>
      <c r="H275" s="119" t="s">
        <v>4069</v>
      </c>
      <c r="I275" s="66"/>
      <c r="J275" s="64" t="s">
        <v>4070</v>
      </c>
      <c r="K275" s="77"/>
      <c r="L275" s="55"/>
      <c r="M275" s="55"/>
      <c r="N275" s="77"/>
      <c r="O275" s="77"/>
      <c r="P275" s="77"/>
      <c r="Q275" s="77"/>
      <c r="R275" s="77"/>
      <c r="S275" s="77"/>
      <c r="T275" s="77"/>
      <c r="U275" s="77"/>
      <c r="V275" s="77"/>
      <c r="W275" s="77"/>
      <c r="X275" s="77"/>
      <c r="Y275" s="77"/>
      <c r="Z275" s="77"/>
    </row>
    <row r="276">
      <c r="A276" s="9" t="s">
        <v>3254</v>
      </c>
      <c r="B276" s="9" t="s">
        <v>2150</v>
      </c>
      <c r="C276" s="66"/>
      <c r="D276" s="66"/>
      <c r="E276" s="43"/>
      <c r="F276" s="127" t="s">
        <v>4071</v>
      </c>
      <c r="G276" s="101" t="s">
        <v>3210</v>
      </c>
      <c r="H276" s="9" t="s">
        <v>4072</v>
      </c>
      <c r="I276" s="66"/>
      <c r="J276" s="103" t="s">
        <v>4073</v>
      </c>
      <c r="K276" s="66"/>
      <c r="L276" s="66"/>
      <c r="M276" s="66"/>
      <c r="N276" s="66"/>
      <c r="O276" s="66"/>
      <c r="P276" s="66"/>
      <c r="Q276" s="66"/>
      <c r="R276" s="66"/>
      <c r="S276" s="66"/>
      <c r="T276" s="66"/>
      <c r="U276" s="66"/>
      <c r="V276" s="66"/>
      <c r="W276" s="66"/>
      <c r="X276" s="66"/>
      <c r="Y276" s="66"/>
      <c r="Z276" s="66"/>
    </row>
    <row r="277">
      <c r="A277" s="9" t="s">
        <v>3254</v>
      </c>
      <c r="B277" s="9" t="s">
        <v>2150</v>
      </c>
      <c r="C277" s="66"/>
      <c r="D277" s="66"/>
      <c r="E277" s="43"/>
      <c r="F277" s="100" t="s">
        <v>4074</v>
      </c>
      <c r="G277" s="101" t="s">
        <v>3210</v>
      </c>
      <c r="H277" s="9" t="s">
        <v>4075</v>
      </c>
      <c r="I277" s="66"/>
      <c r="J277" s="103" t="s">
        <v>4076</v>
      </c>
      <c r="K277" s="66"/>
      <c r="L277" s="66"/>
      <c r="M277" s="66"/>
      <c r="N277" s="66"/>
      <c r="O277" s="66"/>
      <c r="P277" s="66"/>
      <c r="Q277" s="66"/>
      <c r="R277" s="66"/>
      <c r="S277" s="66"/>
      <c r="T277" s="66"/>
      <c r="U277" s="66"/>
      <c r="V277" s="66"/>
      <c r="W277" s="66"/>
      <c r="X277" s="66"/>
      <c r="Y277" s="66"/>
      <c r="Z277" s="66"/>
    </row>
    <row r="278">
      <c r="A278" s="9" t="s">
        <v>3254</v>
      </c>
      <c r="B278" s="9" t="s">
        <v>2150</v>
      </c>
      <c r="C278" s="66"/>
      <c r="D278" s="66"/>
      <c r="E278" s="43"/>
      <c r="F278" s="100" t="s">
        <v>4077</v>
      </c>
      <c r="G278" s="101" t="s">
        <v>3210</v>
      </c>
      <c r="H278" s="9" t="s">
        <v>4078</v>
      </c>
      <c r="I278" s="23"/>
      <c r="J278" s="103" t="s">
        <v>4079</v>
      </c>
      <c r="K278" s="66"/>
      <c r="L278" s="66"/>
      <c r="M278" s="66"/>
      <c r="N278" s="66"/>
      <c r="O278" s="66"/>
      <c r="P278" s="66"/>
      <c r="Q278" s="66"/>
      <c r="R278" s="66"/>
      <c r="S278" s="66"/>
      <c r="T278" s="66"/>
      <c r="U278" s="66"/>
      <c r="V278" s="66"/>
      <c r="W278" s="66"/>
      <c r="X278" s="66"/>
      <c r="Y278" s="66"/>
      <c r="Z278" s="66"/>
    </row>
    <row r="279">
      <c r="A279" s="9" t="s">
        <v>3254</v>
      </c>
      <c r="B279" s="9" t="s">
        <v>2150</v>
      </c>
      <c r="C279" s="66"/>
      <c r="D279" s="66"/>
      <c r="E279" s="43"/>
      <c r="F279" s="100" t="s">
        <v>4080</v>
      </c>
      <c r="G279" s="101" t="s">
        <v>3210</v>
      </c>
      <c r="H279" s="9" t="s">
        <v>4081</v>
      </c>
      <c r="I279" s="23" t="s">
        <v>4082</v>
      </c>
      <c r="J279" s="103" t="s">
        <v>4083</v>
      </c>
      <c r="K279" s="66"/>
      <c r="L279" s="66"/>
      <c r="M279" s="66"/>
      <c r="N279" s="66"/>
      <c r="O279" s="66"/>
      <c r="P279" s="66"/>
      <c r="Q279" s="66"/>
      <c r="R279" s="66"/>
      <c r="S279" s="66"/>
      <c r="T279" s="66"/>
      <c r="U279" s="66"/>
      <c r="V279" s="66"/>
      <c r="W279" s="66"/>
      <c r="X279" s="66"/>
      <c r="Y279" s="66"/>
      <c r="Z279" s="66"/>
    </row>
    <row r="280">
      <c r="A280" s="9" t="s">
        <v>3254</v>
      </c>
      <c r="B280" s="9" t="s">
        <v>2150</v>
      </c>
      <c r="C280" s="66"/>
      <c r="D280" s="66"/>
      <c r="E280" s="43"/>
      <c r="F280" s="100" t="s">
        <v>4084</v>
      </c>
      <c r="G280" s="101" t="s">
        <v>3210</v>
      </c>
      <c r="H280" s="9" t="s">
        <v>4085</v>
      </c>
      <c r="I280" s="23" t="s">
        <v>4086</v>
      </c>
      <c r="J280" s="103" t="s">
        <v>4087</v>
      </c>
      <c r="K280" s="66"/>
      <c r="L280" s="66"/>
      <c r="M280" s="66"/>
      <c r="N280" s="66"/>
      <c r="O280" s="66"/>
      <c r="P280" s="66"/>
      <c r="Q280" s="66"/>
      <c r="R280" s="66"/>
      <c r="S280" s="66"/>
      <c r="T280" s="66"/>
      <c r="U280" s="66"/>
      <c r="V280" s="66"/>
      <c r="W280" s="66"/>
      <c r="X280" s="66"/>
      <c r="Y280" s="66"/>
      <c r="Z280" s="66"/>
    </row>
    <row r="281">
      <c r="A281" s="9" t="s">
        <v>4088</v>
      </c>
      <c r="B281" s="9" t="s">
        <v>2262</v>
      </c>
      <c r="C281" s="66"/>
      <c r="D281" s="66"/>
      <c r="E281" s="43"/>
      <c r="F281" s="100" t="s">
        <v>4089</v>
      </c>
      <c r="G281" s="101" t="s">
        <v>3210</v>
      </c>
      <c r="H281" s="9" t="s">
        <v>4090</v>
      </c>
      <c r="I281" s="23" t="s">
        <v>4091</v>
      </c>
      <c r="J281" s="104" t="s">
        <v>4092</v>
      </c>
      <c r="K281" s="66"/>
      <c r="L281" s="66"/>
      <c r="M281" s="66"/>
      <c r="N281" s="66"/>
      <c r="O281" s="66"/>
      <c r="P281" s="66"/>
      <c r="Q281" s="66"/>
      <c r="R281" s="66"/>
      <c r="S281" s="66"/>
      <c r="T281" s="66"/>
      <c r="U281" s="66"/>
      <c r="V281" s="66"/>
      <c r="W281" s="66"/>
      <c r="X281" s="66"/>
      <c r="Y281" s="66"/>
      <c r="Z281" s="66"/>
    </row>
    <row r="282">
      <c r="A282" s="9" t="s">
        <v>4088</v>
      </c>
      <c r="B282" s="9" t="s">
        <v>2262</v>
      </c>
      <c r="C282" s="66"/>
      <c r="D282" s="66"/>
      <c r="E282" s="9" t="s">
        <v>4093</v>
      </c>
      <c r="F282" s="100" t="s">
        <v>4094</v>
      </c>
      <c r="G282" s="101" t="s">
        <v>3210</v>
      </c>
      <c r="H282" s="9" t="s">
        <v>4095</v>
      </c>
      <c r="I282" s="23"/>
      <c r="J282" s="104" t="s">
        <v>4096</v>
      </c>
      <c r="K282" s="66"/>
      <c r="L282" s="66"/>
      <c r="M282" s="66"/>
      <c r="N282" s="66"/>
      <c r="O282" s="66"/>
      <c r="P282" s="66"/>
      <c r="Q282" s="66"/>
      <c r="R282" s="66"/>
      <c r="S282" s="66"/>
      <c r="T282" s="66"/>
      <c r="U282" s="66"/>
      <c r="V282" s="66"/>
      <c r="W282" s="66"/>
      <c r="X282" s="66"/>
      <c r="Y282" s="66"/>
      <c r="Z282" s="66"/>
    </row>
    <row r="283">
      <c r="A283" s="9" t="s">
        <v>4088</v>
      </c>
      <c r="B283" s="9" t="s">
        <v>2262</v>
      </c>
      <c r="C283" s="66"/>
      <c r="D283" s="66"/>
      <c r="E283" s="9" t="s">
        <v>4093</v>
      </c>
      <c r="F283" s="100" t="s">
        <v>4097</v>
      </c>
      <c r="G283" s="101" t="s">
        <v>3210</v>
      </c>
      <c r="H283" s="9" t="s">
        <v>4098</v>
      </c>
      <c r="I283" s="23"/>
      <c r="J283" s="104" t="s">
        <v>4099</v>
      </c>
      <c r="K283" s="66"/>
      <c r="L283" s="66"/>
      <c r="M283" s="66"/>
      <c r="N283" s="66"/>
      <c r="O283" s="66"/>
      <c r="P283" s="66"/>
      <c r="Q283" s="66"/>
      <c r="R283" s="66"/>
      <c r="S283" s="66"/>
      <c r="T283" s="66"/>
      <c r="U283" s="66"/>
      <c r="V283" s="66"/>
      <c r="W283" s="66"/>
      <c r="X283" s="66"/>
      <c r="Y283" s="66"/>
      <c r="Z283" s="66"/>
    </row>
    <row r="284">
      <c r="A284" s="9" t="s">
        <v>4088</v>
      </c>
      <c r="B284" s="9" t="s">
        <v>2262</v>
      </c>
      <c r="C284" s="66"/>
      <c r="D284" s="66"/>
      <c r="E284" s="43"/>
      <c r="F284" s="100" t="s">
        <v>4100</v>
      </c>
      <c r="G284" s="101" t="s">
        <v>3210</v>
      </c>
      <c r="H284" s="9" t="s">
        <v>4101</v>
      </c>
      <c r="I284" s="64" t="s">
        <v>4102</v>
      </c>
      <c r="J284" s="103" t="s">
        <v>4103</v>
      </c>
      <c r="K284" s="66"/>
      <c r="L284" s="66"/>
      <c r="M284" s="66"/>
      <c r="N284" s="66"/>
      <c r="O284" s="66"/>
      <c r="P284" s="66"/>
      <c r="Q284" s="66"/>
      <c r="R284" s="66"/>
      <c r="S284" s="66"/>
      <c r="T284" s="66"/>
      <c r="U284" s="66"/>
      <c r="V284" s="66"/>
      <c r="W284" s="66"/>
      <c r="X284" s="66"/>
      <c r="Y284" s="66"/>
      <c r="Z284" s="66"/>
    </row>
    <row r="285">
      <c r="A285" s="9" t="s">
        <v>4088</v>
      </c>
      <c r="B285" s="9" t="s">
        <v>2262</v>
      </c>
      <c r="C285" s="66"/>
      <c r="D285" s="66"/>
      <c r="E285" s="9" t="s">
        <v>4104</v>
      </c>
      <c r="F285" s="100" t="s">
        <v>4105</v>
      </c>
      <c r="G285" s="101" t="s">
        <v>3210</v>
      </c>
      <c r="H285" s="9" t="s">
        <v>4106</v>
      </c>
      <c r="I285" s="102"/>
      <c r="J285" s="103" t="s">
        <v>4107</v>
      </c>
      <c r="K285" s="66"/>
      <c r="L285" s="66"/>
      <c r="M285" s="66"/>
      <c r="N285" s="66"/>
      <c r="O285" s="66"/>
      <c r="P285" s="66"/>
      <c r="Q285" s="66"/>
      <c r="R285" s="66"/>
      <c r="S285" s="66"/>
      <c r="T285" s="66"/>
      <c r="U285" s="66"/>
      <c r="V285" s="66"/>
      <c r="W285" s="66"/>
      <c r="X285" s="66"/>
      <c r="Y285" s="66"/>
      <c r="Z285" s="66"/>
    </row>
    <row r="286">
      <c r="A286" s="9" t="s">
        <v>4088</v>
      </c>
      <c r="B286" s="9" t="s">
        <v>2262</v>
      </c>
      <c r="C286" s="66"/>
      <c r="D286" s="66"/>
      <c r="E286" s="9" t="s">
        <v>4104</v>
      </c>
      <c r="F286" s="100" t="s">
        <v>4108</v>
      </c>
      <c r="G286" s="101" t="s">
        <v>3210</v>
      </c>
      <c r="H286" s="9" t="s">
        <v>4109</v>
      </c>
      <c r="I286" s="102"/>
      <c r="J286" s="104" t="s">
        <v>4110</v>
      </c>
      <c r="K286" s="66"/>
      <c r="L286" s="66"/>
      <c r="M286" s="66"/>
      <c r="N286" s="66"/>
      <c r="O286" s="66"/>
      <c r="P286" s="66"/>
      <c r="Q286" s="66"/>
      <c r="R286" s="66"/>
      <c r="S286" s="66"/>
      <c r="T286" s="66"/>
      <c r="U286" s="66"/>
      <c r="V286" s="66"/>
      <c r="W286" s="66"/>
      <c r="X286" s="66"/>
      <c r="Y286" s="66"/>
      <c r="Z286" s="66"/>
    </row>
    <row r="287">
      <c r="A287" s="9" t="s">
        <v>4088</v>
      </c>
      <c r="B287" s="9" t="s">
        <v>2262</v>
      </c>
      <c r="C287" s="66"/>
      <c r="D287" s="66"/>
      <c r="E287" s="43"/>
      <c r="F287" s="100" t="s">
        <v>4111</v>
      </c>
      <c r="G287" s="101" t="s">
        <v>3210</v>
      </c>
      <c r="H287" s="9" t="s">
        <v>4112</v>
      </c>
      <c r="I287" s="23" t="s">
        <v>4091</v>
      </c>
      <c r="J287" s="103" t="s">
        <v>4113</v>
      </c>
      <c r="K287" s="66"/>
      <c r="L287" s="66"/>
      <c r="M287" s="66"/>
      <c r="N287" s="66"/>
      <c r="O287" s="66"/>
      <c r="P287" s="66"/>
      <c r="Q287" s="66"/>
      <c r="R287" s="66"/>
      <c r="S287" s="66"/>
      <c r="T287" s="66"/>
      <c r="U287" s="66"/>
      <c r="V287" s="66"/>
      <c r="W287" s="66"/>
      <c r="X287" s="66"/>
      <c r="Y287" s="66"/>
      <c r="Z287" s="66"/>
    </row>
    <row r="288">
      <c r="A288" s="9" t="s">
        <v>4088</v>
      </c>
      <c r="B288" s="9" t="s">
        <v>2262</v>
      </c>
      <c r="C288" s="66"/>
      <c r="D288" s="66"/>
      <c r="E288" s="9" t="s">
        <v>4114</v>
      </c>
      <c r="F288" s="100" t="s">
        <v>4115</v>
      </c>
      <c r="G288" s="101" t="s">
        <v>3210</v>
      </c>
      <c r="H288" s="9" t="s">
        <v>4116</v>
      </c>
      <c r="I288" s="23"/>
      <c r="J288" s="103" t="s">
        <v>4117</v>
      </c>
      <c r="K288" s="66"/>
      <c r="L288" s="66"/>
      <c r="M288" s="66"/>
      <c r="N288" s="66"/>
      <c r="O288" s="66"/>
      <c r="P288" s="66"/>
      <c r="Q288" s="66"/>
      <c r="R288" s="66"/>
      <c r="S288" s="66"/>
      <c r="T288" s="66"/>
      <c r="U288" s="66"/>
      <c r="V288" s="66"/>
      <c r="W288" s="66"/>
      <c r="X288" s="66"/>
      <c r="Y288" s="66"/>
      <c r="Z288" s="66"/>
    </row>
    <row r="289">
      <c r="A289" s="9" t="s">
        <v>4088</v>
      </c>
      <c r="B289" s="9" t="s">
        <v>2262</v>
      </c>
      <c r="C289" s="66"/>
      <c r="D289" s="66"/>
      <c r="E289" s="9" t="s">
        <v>4114</v>
      </c>
      <c r="F289" s="100" t="s">
        <v>4118</v>
      </c>
      <c r="G289" s="101" t="s">
        <v>3210</v>
      </c>
      <c r="H289" s="9" t="s">
        <v>4119</v>
      </c>
      <c r="I289" s="23" t="s">
        <v>4120</v>
      </c>
      <c r="J289" s="104" t="s">
        <v>4121</v>
      </c>
      <c r="K289" s="66"/>
      <c r="L289" s="66"/>
      <c r="M289" s="66"/>
      <c r="N289" s="66"/>
      <c r="O289" s="66"/>
      <c r="P289" s="66"/>
      <c r="Q289" s="66"/>
      <c r="R289" s="66"/>
      <c r="S289" s="66"/>
      <c r="T289" s="66"/>
      <c r="U289" s="66"/>
      <c r="V289" s="66"/>
      <c r="W289" s="66"/>
      <c r="X289" s="66"/>
      <c r="Y289" s="66"/>
      <c r="Z289" s="66"/>
    </row>
    <row r="290" ht="107.25" customHeight="1">
      <c r="A290" s="9" t="s">
        <v>4122</v>
      </c>
      <c r="B290" s="9" t="s">
        <v>4123</v>
      </c>
      <c r="C290" s="66"/>
      <c r="D290" s="66"/>
      <c r="E290" s="43"/>
      <c r="F290" s="100" t="s">
        <v>4124</v>
      </c>
      <c r="G290" s="101" t="s">
        <v>3210</v>
      </c>
      <c r="H290" s="9" t="s">
        <v>4125</v>
      </c>
      <c r="I290" s="66"/>
      <c r="J290" s="104" t="s">
        <v>4126</v>
      </c>
      <c r="K290" s="66"/>
      <c r="L290" s="66"/>
      <c r="M290" s="66"/>
      <c r="N290" s="66"/>
      <c r="O290" s="66"/>
      <c r="P290" s="66"/>
      <c r="Q290" s="66"/>
      <c r="R290" s="66"/>
      <c r="S290" s="66"/>
      <c r="T290" s="66"/>
      <c r="U290" s="66"/>
      <c r="V290" s="66"/>
      <c r="W290" s="66"/>
      <c r="X290" s="66"/>
      <c r="Y290" s="66"/>
      <c r="Z290" s="66"/>
    </row>
    <row r="291">
      <c r="A291" s="9" t="s">
        <v>4122</v>
      </c>
      <c r="B291" s="9" t="s">
        <v>4123</v>
      </c>
      <c r="C291" s="66"/>
      <c r="D291" s="66"/>
      <c r="E291" s="43"/>
      <c r="F291" s="100" t="s">
        <v>4127</v>
      </c>
      <c r="G291" s="101" t="s">
        <v>3210</v>
      </c>
      <c r="H291" s="9" t="s">
        <v>4128</v>
      </c>
      <c r="I291" s="66"/>
      <c r="J291" s="104" t="s">
        <v>4129</v>
      </c>
      <c r="K291" s="66"/>
      <c r="L291" s="66"/>
      <c r="M291" s="66"/>
      <c r="N291" s="66"/>
      <c r="O291" s="66"/>
      <c r="P291" s="66"/>
      <c r="Q291" s="66"/>
      <c r="R291" s="66"/>
      <c r="S291" s="66"/>
      <c r="T291" s="66"/>
      <c r="U291" s="66"/>
      <c r="V291" s="66"/>
      <c r="W291" s="66"/>
      <c r="X291" s="66"/>
      <c r="Y291" s="66"/>
      <c r="Z291" s="66"/>
    </row>
    <row r="292">
      <c r="A292" s="9" t="s">
        <v>4122</v>
      </c>
      <c r="B292" s="9" t="s">
        <v>4123</v>
      </c>
      <c r="C292" s="66"/>
      <c r="D292" s="66"/>
      <c r="E292" s="43"/>
      <c r="F292" s="100" t="s">
        <v>4130</v>
      </c>
      <c r="G292" s="101" t="s">
        <v>3210</v>
      </c>
      <c r="H292" s="9" t="s">
        <v>4131</v>
      </c>
      <c r="I292" s="66"/>
      <c r="J292" s="104" t="s">
        <v>4132</v>
      </c>
      <c r="K292" s="66"/>
      <c r="L292" s="66"/>
      <c r="M292" s="66"/>
      <c r="N292" s="66"/>
      <c r="O292" s="66"/>
      <c r="P292" s="66"/>
      <c r="Q292" s="66"/>
      <c r="R292" s="66"/>
      <c r="S292" s="66"/>
      <c r="T292" s="66"/>
      <c r="U292" s="66"/>
      <c r="V292" s="66"/>
      <c r="W292" s="66"/>
      <c r="X292" s="66"/>
      <c r="Y292" s="66"/>
      <c r="Z292" s="66"/>
    </row>
    <row r="293">
      <c r="A293" s="9" t="s">
        <v>4122</v>
      </c>
      <c r="B293" s="9" t="s">
        <v>4123</v>
      </c>
      <c r="C293" s="66"/>
      <c r="D293" s="66"/>
      <c r="E293" s="43"/>
      <c r="F293" s="100" t="s">
        <v>4133</v>
      </c>
      <c r="G293" s="101" t="s">
        <v>3210</v>
      </c>
      <c r="H293" s="9" t="s">
        <v>4134</v>
      </c>
      <c r="I293" s="66"/>
      <c r="J293" s="103" t="s">
        <v>4135</v>
      </c>
      <c r="K293" s="66"/>
      <c r="L293" s="66"/>
      <c r="M293" s="66"/>
      <c r="N293" s="66"/>
      <c r="O293" s="66"/>
      <c r="P293" s="66"/>
      <c r="Q293" s="66"/>
      <c r="R293" s="66"/>
      <c r="S293" s="66"/>
      <c r="T293" s="66"/>
      <c r="U293" s="66"/>
      <c r="V293" s="66"/>
      <c r="W293" s="66"/>
      <c r="X293" s="66"/>
      <c r="Y293" s="66"/>
      <c r="Z293" s="66"/>
    </row>
    <row r="294">
      <c r="A294" s="9" t="s">
        <v>4136</v>
      </c>
      <c r="B294" s="9" t="s">
        <v>4123</v>
      </c>
      <c r="C294" s="66"/>
      <c r="D294" s="66"/>
      <c r="E294" s="43"/>
      <c r="F294" s="100" t="s">
        <v>4137</v>
      </c>
      <c r="G294" s="101" t="s">
        <v>3210</v>
      </c>
      <c r="H294" s="9" t="s">
        <v>4138</v>
      </c>
      <c r="I294" s="66"/>
      <c r="J294" s="104" t="s">
        <v>4139</v>
      </c>
      <c r="K294" s="66"/>
      <c r="L294" s="66"/>
      <c r="M294" s="66"/>
      <c r="N294" s="66"/>
      <c r="O294" s="66"/>
      <c r="P294" s="66"/>
      <c r="Q294" s="66"/>
      <c r="R294" s="66"/>
      <c r="S294" s="66"/>
      <c r="T294" s="66"/>
      <c r="U294" s="66"/>
      <c r="V294" s="66"/>
      <c r="W294" s="66"/>
      <c r="X294" s="66"/>
      <c r="Y294" s="66"/>
      <c r="Z294" s="66"/>
    </row>
    <row r="295">
      <c r="A295" s="9" t="s">
        <v>4136</v>
      </c>
      <c r="B295" s="9" t="s">
        <v>4123</v>
      </c>
      <c r="C295" s="66"/>
      <c r="D295" s="66"/>
      <c r="E295" s="43"/>
      <c r="F295" s="100" t="s">
        <v>4140</v>
      </c>
      <c r="G295" s="101" t="s">
        <v>3210</v>
      </c>
      <c r="H295" s="9" t="s">
        <v>4141</v>
      </c>
      <c r="I295" s="66"/>
      <c r="J295" s="104" t="s">
        <v>4142</v>
      </c>
      <c r="K295" s="66"/>
      <c r="L295" s="66"/>
      <c r="M295" s="66"/>
      <c r="N295" s="66"/>
      <c r="O295" s="66"/>
      <c r="P295" s="66"/>
      <c r="Q295" s="66"/>
      <c r="R295" s="66"/>
      <c r="S295" s="66"/>
      <c r="T295" s="66"/>
      <c r="U295" s="66"/>
      <c r="V295" s="66"/>
      <c r="W295" s="66"/>
      <c r="X295" s="66"/>
      <c r="Y295" s="66"/>
      <c r="Z295" s="66"/>
    </row>
    <row r="296">
      <c r="A296" s="9" t="s">
        <v>4136</v>
      </c>
      <c r="B296" s="9" t="s">
        <v>4123</v>
      </c>
      <c r="C296" s="66"/>
      <c r="D296" s="66"/>
      <c r="E296" s="43"/>
      <c r="F296" s="100" t="s">
        <v>4143</v>
      </c>
      <c r="G296" s="101" t="s">
        <v>3210</v>
      </c>
      <c r="H296" s="9" t="s">
        <v>4144</v>
      </c>
      <c r="I296" s="66"/>
      <c r="J296" s="104" t="s">
        <v>4145</v>
      </c>
      <c r="K296" s="66"/>
      <c r="L296" s="66"/>
      <c r="M296" s="66"/>
      <c r="N296" s="66"/>
      <c r="O296" s="66"/>
      <c r="P296" s="66"/>
      <c r="Q296" s="66"/>
      <c r="R296" s="66"/>
      <c r="S296" s="66"/>
      <c r="T296" s="66"/>
      <c r="U296" s="66"/>
      <c r="V296" s="66"/>
      <c r="W296" s="66"/>
      <c r="X296" s="66"/>
      <c r="Y296" s="66"/>
      <c r="Z296" s="66"/>
    </row>
    <row r="297">
      <c r="A297" s="9" t="s">
        <v>4136</v>
      </c>
      <c r="B297" s="9" t="s">
        <v>4123</v>
      </c>
      <c r="C297" s="66"/>
      <c r="D297" s="66"/>
      <c r="E297" s="43"/>
      <c r="F297" s="100" t="s">
        <v>4146</v>
      </c>
      <c r="G297" s="101" t="s">
        <v>3210</v>
      </c>
      <c r="H297" s="9" t="s">
        <v>4147</v>
      </c>
      <c r="I297" s="66"/>
      <c r="J297" s="103" t="s">
        <v>4148</v>
      </c>
      <c r="K297" s="66"/>
      <c r="L297" s="66"/>
      <c r="M297" s="66"/>
      <c r="N297" s="66"/>
      <c r="O297" s="66"/>
      <c r="P297" s="66"/>
      <c r="Q297" s="66"/>
      <c r="R297" s="66"/>
      <c r="S297" s="66"/>
      <c r="T297" s="66"/>
      <c r="U297" s="66"/>
      <c r="V297" s="66"/>
      <c r="W297" s="66"/>
      <c r="X297" s="66"/>
      <c r="Y297" s="66"/>
      <c r="Z297" s="66"/>
    </row>
    <row r="298">
      <c r="A298" s="9" t="s">
        <v>4149</v>
      </c>
      <c r="B298" s="9" t="s">
        <v>4123</v>
      </c>
      <c r="C298" s="66"/>
      <c r="D298" s="66"/>
      <c r="E298" s="43"/>
      <c r="F298" s="100" t="s">
        <v>4150</v>
      </c>
      <c r="G298" s="101" t="s">
        <v>3210</v>
      </c>
      <c r="H298" s="9" t="s">
        <v>4151</v>
      </c>
      <c r="I298" s="66"/>
      <c r="J298" s="104" t="s">
        <v>4152</v>
      </c>
      <c r="K298" s="66"/>
      <c r="L298" s="66"/>
      <c r="M298" s="66"/>
      <c r="N298" s="66"/>
      <c r="O298" s="66"/>
      <c r="P298" s="66"/>
      <c r="Q298" s="66"/>
      <c r="R298" s="66"/>
      <c r="S298" s="66"/>
      <c r="T298" s="66"/>
      <c r="U298" s="66"/>
      <c r="V298" s="66"/>
      <c r="W298" s="66"/>
      <c r="X298" s="66"/>
      <c r="Y298" s="66"/>
      <c r="Z298" s="66"/>
    </row>
    <row r="299">
      <c r="A299" s="9" t="s">
        <v>4149</v>
      </c>
      <c r="B299" s="9" t="s">
        <v>4123</v>
      </c>
      <c r="C299" s="66"/>
      <c r="D299" s="66"/>
      <c r="E299" s="43"/>
      <c r="F299" s="100" t="s">
        <v>4153</v>
      </c>
      <c r="G299" s="101" t="s">
        <v>3210</v>
      </c>
      <c r="H299" s="9" t="s">
        <v>4154</v>
      </c>
      <c r="I299" s="66"/>
      <c r="J299" s="104" t="s">
        <v>4155</v>
      </c>
      <c r="K299" s="66"/>
      <c r="L299" s="66"/>
      <c r="M299" s="66"/>
      <c r="N299" s="66"/>
      <c r="O299" s="66"/>
      <c r="P299" s="66"/>
      <c r="Q299" s="66"/>
      <c r="R299" s="66"/>
      <c r="S299" s="66"/>
      <c r="T299" s="66"/>
      <c r="U299" s="66"/>
      <c r="V299" s="66"/>
      <c r="W299" s="66"/>
      <c r="X299" s="66"/>
      <c r="Y299" s="66"/>
      <c r="Z299" s="66"/>
    </row>
    <row r="300">
      <c r="A300" s="9" t="s">
        <v>4149</v>
      </c>
      <c r="B300" s="9" t="s">
        <v>4123</v>
      </c>
      <c r="C300" s="66"/>
      <c r="D300" s="66"/>
      <c r="E300" s="43"/>
      <c r="F300" s="100" t="s">
        <v>4156</v>
      </c>
      <c r="G300" s="101" t="s">
        <v>3210</v>
      </c>
      <c r="H300" s="9" t="s">
        <v>4157</v>
      </c>
      <c r="I300" s="66"/>
      <c r="J300" s="104" t="s">
        <v>4158</v>
      </c>
      <c r="K300" s="66"/>
      <c r="L300" s="66"/>
      <c r="M300" s="66"/>
      <c r="N300" s="66"/>
      <c r="O300" s="66"/>
      <c r="P300" s="66"/>
      <c r="Q300" s="66"/>
      <c r="R300" s="66"/>
      <c r="S300" s="66"/>
      <c r="T300" s="66"/>
      <c r="U300" s="66"/>
      <c r="V300" s="66"/>
      <c r="W300" s="66"/>
      <c r="X300" s="66"/>
      <c r="Y300" s="66"/>
      <c r="Z300" s="66"/>
    </row>
    <row r="301">
      <c r="A301" s="9" t="s">
        <v>4149</v>
      </c>
      <c r="B301" s="9" t="s">
        <v>4123</v>
      </c>
      <c r="C301" s="66"/>
      <c r="D301" s="66"/>
      <c r="E301" s="43"/>
      <c r="F301" s="100" t="s">
        <v>4159</v>
      </c>
      <c r="G301" s="101" t="s">
        <v>3210</v>
      </c>
      <c r="H301" s="9" t="s">
        <v>4160</v>
      </c>
      <c r="I301" s="66"/>
      <c r="J301" s="103" t="s">
        <v>4161</v>
      </c>
      <c r="K301" s="66"/>
      <c r="L301" s="66"/>
      <c r="M301" s="66"/>
      <c r="N301" s="66"/>
      <c r="O301" s="66"/>
      <c r="P301" s="66"/>
      <c r="Q301" s="66"/>
      <c r="R301" s="66"/>
      <c r="S301" s="66"/>
      <c r="T301" s="66"/>
      <c r="U301" s="66"/>
      <c r="V301" s="66"/>
      <c r="W301" s="66"/>
      <c r="X301" s="66"/>
      <c r="Y301" s="66"/>
      <c r="Z301" s="66"/>
    </row>
    <row r="302" ht="233.25" customHeight="1">
      <c r="A302" s="9" t="s">
        <v>4162</v>
      </c>
      <c r="B302" s="9" t="s">
        <v>4163</v>
      </c>
      <c r="C302" s="66"/>
      <c r="D302" s="66"/>
      <c r="E302" s="43"/>
      <c r="F302" s="100" t="s">
        <v>4164</v>
      </c>
      <c r="G302" s="101" t="s">
        <v>3210</v>
      </c>
      <c r="H302" s="9" t="s">
        <v>4165</v>
      </c>
      <c r="I302" s="66"/>
      <c r="J302" s="104" t="s">
        <v>4166</v>
      </c>
      <c r="K302" s="66"/>
      <c r="L302" s="66"/>
      <c r="M302" s="66"/>
      <c r="N302" s="66"/>
      <c r="O302" s="66"/>
      <c r="P302" s="66"/>
      <c r="Q302" s="66"/>
      <c r="R302" s="66"/>
      <c r="S302" s="66"/>
      <c r="T302" s="66"/>
      <c r="U302" s="66"/>
      <c r="V302" s="66"/>
      <c r="W302" s="66"/>
      <c r="X302" s="66"/>
      <c r="Y302" s="66"/>
      <c r="Z302" s="66"/>
    </row>
    <row r="303" ht="90.0" customHeight="1">
      <c r="A303" s="9" t="s">
        <v>4162</v>
      </c>
      <c r="B303" s="9" t="s">
        <v>4163</v>
      </c>
      <c r="C303" s="66"/>
      <c r="D303" s="66"/>
      <c r="E303" s="43"/>
      <c r="F303" s="100" t="s">
        <v>4167</v>
      </c>
      <c r="G303" s="101" t="s">
        <v>3210</v>
      </c>
      <c r="H303" s="9" t="s">
        <v>4168</v>
      </c>
      <c r="I303" s="66"/>
      <c r="J303" s="104" t="s">
        <v>4169</v>
      </c>
      <c r="K303" s="66"/>
      <c r="L303" s="66"/>
      <c r="M303" s="66"/>
      <c r="N303" s="66"/>
      <c r="O303" s="66"/>
      <c r="P303" s="66"/>
      <c r="Q303" s="66"/>
      <c r="R303" s="66"/>
      <c r="S303" s="66"/>
      <c r="T303" s="66"/>
      <c r="U303" s="66"/>
      <c r="V303" s="66"/>
      <c r="W303" s="66"/>
      <c r="X303" s="66"/>
      <c r="Y303" s="66"/>
      <c r="Z303" s="66"/>
    </row>
    <row r="304" ht="90.0" customHeight="1">
      <c r="A304" s="9" t="s">
        <v>4162</v>
      </c>
      <c r="B304" s="9" t="s">
        <v>4163</v>
      </c>
      <c r="C304" s="66"/>
      <c r="D304" s="66"/>
      <c r="E304" s="43"/>
      <c r="F304" s="100" t="s">
        <v>4170</v>
      </c>
      <c r="G304" s="101" t="s">
        <v>3210</v>
      </c>
      <c r="H304" s="9" t="s">
        <v>4171</v>
      </c>
      <c r="I304" s="66"/>
      <c r="J304" s="104" t="s">
        <v>4172</v>
      </c>
      <c r="K304" s="66"/>
      <c r="L304" s="66"/>
      <c r="M304" s="66"/>
      <c r="N304" s="66"/>
      <c r="O304" s="66"/>
      <c r="P304" s="66"/>
      <c r="Q304" s="66"/>
      <c r="R304" s="66"/>
      <c r="S304" s="66"/>
      <c r="T304" s="66"/>
      <c r="U304" s="66"/>
      <c r="V304" s="66"/>
      <c r="W304" s="66"/>
      <c r="X304" s="66"/>
      <c r="Y304" s="66"/>
      <c r="Z304" s="66"/>
    </row>
    <row r="305" ht="90.0" customHeight="1">
      <c r="A305" s="9" t="s">
        <v>4162</v>
      </c>
      <c r="B305" s="9" t="s">
        <v>4163</v>
      </c>
      <c r="C305" s="66"/>
      <c r="D305" s="66"/>
      <c r="E305" s="43"/>
      <c r="F305" s="100" t="s">
        <v>4173</v>
      </c>
      <c r="G305" s="101" t="s">
        <v>3210</v>
      </c>
      <c r="H305" s="9" t="s">
        <v>4174</v>
      </c>
      <c r="I305" s="66"/>
      <c r="J305" s="104" t="s">
        <v>4175</v>
      </c>
      <c r="K305" s="66"/>
      <c r="L305" s="66"/>
      <c r="M305" s="66"/>
      <c r="N305" s="66"/>
      <c r="O305" s="66"/>
      <c r="P305" s="66"/>
      <c r="Q305" s="66"/>
      <c r="R305" s="66"/>
      <c r="S305" s="66"/>
      <c r="T305" s="66"/>
      <c r="U305" s="66"/>
      <c r="V305" s="66"/>
      <c r="W305" s="66"/>
      <c r="X305" s="66"/>
      <c r="Y305" s="66"/>
      <c r="Z305" s="66"/>
    </row>
    <row r="306" ht="90.0" customHeight="1">
      <c r="A306" s="9" t="s">
        <v>4162</v>
      </c>
      <c r="B306" s="9" t="s">
        <v>4163</v>
      </c>
      <c r="C306" s="66"/>
      <c r="D306" s="66"/>
      <c r="E306" s="43"/>
      <c r="F306" s="100" t="s">
        <v>4176</v>
      </c>
      <c r="G306" s="101" t="s">
        <v>3210</v>
      </c>
      <c r="H306" s="9" t="s">
        <v>4177</v>
      </c>
      <c r="I306" s="66"/>
      <c r="J306" s="104" t="s">
        <v>4178</v>
      </c>
      <c r="K306" s="66"/>
      <c r="L306" s="66"/>
      <c r="M306" s="66"/>
      <c r="N306" s="66"/>
      <c r="O306" s="66"/>
      <c r="P306" s="66"/>
      <c r="Q306" s="66"/>
      <c r="R306" s="66"/>
      <c r="S306" s="66"/>
      <c r="T306" s="66"/>
      <c r="U306" s="66"/>
      <c r="V306" s="66"/>
      <c r="W306" s="66"/>
      <c r="X306" s="66"/>
      <c r="Y306" s="66"/>
      <c r="Z306" s="66"/>
    </row>
    <row r="307" ht="90.0" customHeight="1">
      <c r="A307" s="9" t="s">
        <v>4162</v>
      </c>
      <c r="B307" s="9" t="s">
        <v>4163</v>
      </c>
      <c r="C307" s="66"/>
      <c r="D307" s="66"/>
      <c r="E307" s="43"/>
      <c r="F307" s="100" t="s">
        <v>4179</v>
      </c>
      <c r="G307" s="101" t="s">
        <v>3210</v>
      </c>
      <c r="H307" s="9" t="s">
        <v>4180</v>
      </c>
      <c r="I307" s="66"/>
      <c r="J307" s="103" t="s">
        <v>4181</v>
      </c>
      <c r="K307" s="66"/>
      <c r="L307" s="66"/>
      <c r="M307" s="66"/>
      <c r="N307" s="66"/>
      <c r="O307" s="66"/>
      <c r="P307" s="66"/>
      <c r="Q307" s="66"/>
      <c r="R307" s="66"/>
      <c r="S307" s="66"/>
      <c r="T307" s="66"/>
      <c r="U307" s="66"/>
      <c r="V307" s="66"/>
      <c r="W307" s="66"/>
      <c r="X307" s="66"/>
      <c r="Y307" s="66"/>
      <c r="Z307" s="66"/>
    </row>
    <row r="308" ht="112.5" customHeight="1">
      <c r="A308" s="9" t="s">
        <v>4182</v>
      </c>
      <c r="B308" s="9" t="s">
        <v>4163</v>
      </c>
      <c r="C308" s="66"/>
      <c r="D308" s="66"/>
      <c r="E308" s="43"/>
      <c r="F308" s="100" t="s">
        <v>4183</v>
      </c>
      <c r="G308" s="101" t="s">
        <v>3210</v>
      </c>
      <c r="H308" s="9" t="s">
        <v>4184</v>
      </c>
      <c r="I308" s="66"/>
      <c r="J308" s="104" t="s">
        <v>4185</v>
      </c>
      <c r="K308" s="66"/>
      <c r="L308" s="66"/>
      <c r="M308" s="66"/>
      <c r="N308" s="66"/>
      <c r="O308" s="66"/>
      <c r="P308" s="66"/>
      <c r="Q308" s="66"/>
      <c r="R308" s="66"/>
      <c r="S308" s="66"/>
      <c r="T308" s="66"/>
      <c r="U308" s="66"/>
      <c r="V308" s="66"/>
      <c r="W308" s="66"/>
      <c r="X308" s="66"/>
      <c r="Y308" s="66"/>
      <c r="Z308" s="66"/>
    </row>
    <row r="309" ht="112.5" customHeight="1">
      <c r="A309" s="9" t="s">
        <v>4182</v>
      </c>
      <c r="B309" s="9" t="s">
        <v>4163</v>
      </c>
      <c r="C309" s="66"/>
      <c r="D309" s="66"/>
      <c r="E309" s="43"/>
      <c r="F309" s="100" t="s">
        <v>4186</v>
      </c>
      <c r="G309" s="101" t="s">
        <v>3210</v>
      </c>
      <c r="H309" s="9" t="s">
        <v>4187</v>
      </c>
      <c r="I309" s="66"/>
      <c r="J309" s="104" t="s">
        <v>4188</v>
      </c>
      <c r="K309" s="66"/>
      <c r="L309" s="66"/>
      <c r="M309" s="66"/>
      <c r="N309" s="66"/>
      <c r="O309" s="66"/>
      <c r="P309" s="66"/>
      <c r="Q309" s="66"/>
      <c r="R309" s="66"/>
      <c r="S309" s="66"/>
      <c r="T309" s="66"/>
      <c r="U309" s="66"/>
      <c r="V309" s="66"/>
      <c r="W309" s="66"/>
      <c r="X309" s="66"/>
      <c r="Y309" s="66"/>
      <c r="Z309" s="66"/>
    </row>
    <row r="310" ht="112.5" customHeight="1">
      <c r="A310" s="9" t="s">
        <v>4182</v>
      </c>
      <c r="B310" s="9" t="s">
        <v>4163</v>
      </c>
      <c r="C310" s="66"/>
      <c r="D310" s="66"/>
      <c r="E310" s="43"/>
      <c r="F310" s="100" t="s">
        <v>4189</v>
      </c>
      <c r="G310" s="101" t="s">
        <v>3210</v>
      </c>
      <c r="H310" s="9" t="s">
        <v>4190</v>
      </c>
      <c r="I310" s="66"/>
      <c r="J310" s="104" t="s">
        <v>4191</v>
      </c>
      <c r="K310" s="66"/>
      <c r="L310" s="66"/>
      <c r="M310" s="66"/>
      <c r="N310" s="66"/>
      <c r="O310" s="66"/>
      <c r="P310" s="66"/>
      <c r="Q310" s="66"/>
      <c r="R310" s="66"/>
      <c r="S310" s="66"/>
      <c r="T310" s="66"/>
      <c r="U310" s="66"/>
      <c r="V310" s="66"/>
      <c r="W310" s="66"/>
      <c r="X310" s="66"/>
      <c r="Y310" s="66"/>
      <c r="Z310" s="66"/>
    </row>
    <row r="311" ht="112.5" customHeight="1">
      <c r="A311" s="9" t="s">
        <v>4182</v>
      </c>
      <c r="B311" s="9" t="s">
        <v>4163</v>
      </c>
      <c r="C311" s="66"/>
      <c r="D311" s="66"/>
      <c r="E311" s="43"/>
      <c r="F311" s="100" t="s">
        <v>4192</v>
      </c>
      <c r="G311" s="101" t="s">
        <v>3210</v>
      </c>
      <c r="H311" s="9" t="s">
        <v>4193</v>
      </c>
      <c r="I311" s="66"/>
      <c r="J311" s="104" t="s">
        <v>4194</v>
      </c>
      <c r="K311" s="66"/>
      <c r="L311" s="66"/>
      <c r="M311" s="66"/>
      <c r="N311" s="66"/>
      <c r="O311" s="66"/>
      <c r="P311" s="66"/>
      <c r="Q311" s="66"/>
      <c r="R311" s="66"/>
      <c r="S311" s="66"/>
      <c r="T311" s="66"/>
      <c r="U311" s="66"/>
      <c r="V311" s="66"/>
      <c r="W311" s="66"/>
      <c r="X311" s="66"/>
      <c r="Y311" s="66"/>
      <c r="Z311" s="66"/>
    </row>
    <row r="312" ht="112.5" customHeight="1">
      <c r="A312" s="9" t="s">
        <v>4182</v>
      </c>
      <c r="B312" s="9" t="s">
        <v>4163</v>
      </c>
      <c r="C312" s="66"/>
      <c r="D312" s="66"/>
      <c r="E312" s="43"/>
      <c r="F312" s="100" t="s">
        <v>4195</v>
      </c>
      <c r="G312" s="101" t="s">
        <v>3210</v>
      </c>
      <c r="H312" s="9" t="s">
        <v>4196</v>
      </c>
      <c r="I312" s="66"/>
      <c r="J312" s="104" t="s">
        <v>4197</v>
      </c>
      <c r="K312" s="66"/>
      <c r="L312" s="66"/>
      <c r="M312" s="66"/>
      <c r="N312" s="66"/>
      <c r="O312" s="66"/>
      <c r="P312" s="66"/>
      <c r="Q312" s="66"/>
      <c r="R312" s="66"/>
      <c r="S312" s="66"/>
      <c r="T312" s="66"/>
      <c r="U312" s="66"/>
      <c r="V312" s="66"/>
      <c r="W312" s="66"/>
      <c r="X312" s="66"/>
      <c r="Y312" s="66"/>
      <c r="Z312" s="66"/>
    </row>
    <row r="313" ht="112.5" customHeight="1">
      <c r="A313" s="9" t="s">
        <v>4182</v>
      </c>
      <c r="B313" s="9" t="s">
        <v>4163</v>
      </c>
      <c r="C313" s="66"/>
      <c r="D313" s="66"/>
      <c r="E313" s="43"/>
      <c r="F313" s="100" t="s">
        <v>4198</v>
      </c>
      <c r="G313" s="101" t="s">
        <v>3210</v>
      </c>
      <c r="H313" s="9" t="s">
        <v>4199</v>
      </c>
      <c r="I313" s="66"/>
      <c r="J313" s="103" t="s">
        <v>4200</v>
      </c>
      <c r="K313" s="66"/>
      <c r="L313" s="66"/>
      <c r="M313" s="66"/>
      <c r="N313" s="66"/>
      <c r="O313" s="66"/>
      <c r="P313" s="66"/>
      <c r="Q313" s="66"/>
      <c r="R313" s="66"/>
      <c r="S313" s="66"/>
      <c r="T313" s="66"/>
      <c r="U313" s="66"/>
      <c r="V313" s="66"/>
      <c r="W313" s="66"/>
      <c r="X313" s="66"/>
      <c r="Y313" s="66"/>
      <c r="Z313" s="66"/>
    </row>
    <row r="314" ht="112.5" customHeight="1">
      <c r="A314" s="9" t="s">
        <v>4201</v>
      </c>
      <c r="B314" s="9" t="s">
        <v>4163</v>
      </c>
      <c r="C314" s="66"/>
      <c r="D314" s="66"/>
      <c r="E314" s="43"/>
      <c r="F314" s="100" t="s">
        <v>4202</v>
      </c>
      <c r="G314" s="101" t="s">
        <v>3210</v>
      </c>
      <c r="H314" s="9" t="s">
        <v>4203</v>
      </c>
      <c r="I314" s="66"/>
      <c r="J314" s="104" t="s">
        <v>4204</v>
      </c>
      <c r="K314" s="66"/>
      <c r="L314" s="66"/>
      <c r="M314" s="66"/>
      <c r="N314" s="66"/>
      <c r="O314" s="66"/>
      <c r="P314" s="66"/>
      <c r="Q314" s="66"/>
      <c r="R314" s="66"/>
      <c r="S314" s="66"/>
      <c r="T314" s="66"/>
      <c r="U314" s="66"/>
      <c r="V314" s="66"/>
      <c r="W314" s="66"/>
      <c r="X314" s="66"/>
      <c r="Y314" s="66"/>
      <c r="Z314" s="66"/>
    </row>
    <row r="315" ht="90.0" customHeight="1">
      <c r="A315" s="9" t="s">
        <v>4201</v>
      </c>
      <c r="B315" s="9" t="s">
        <v>4163</v>
      </c>
      <c r="C315" s="66"/>
      <c r="D315" s="66"/>
      <c r="E315" s="43"/>
      <c r="F315" s="100" t="s">
        <v>4205</v>
      </c>
      <c r="G315" s="101" t="s">
        <v>3210</v>
      </c>
      <c r="H315" s="9" t="s">
        <v>4206</v>
      </c>
      <c r="I315" s="66"/>
      <c r="J315" s="104" t="s">
        <v>4207</v>
      </c>
      <c r="K315" s="66"/>
      <c r="L315" s="66"/>
      <c r="M315" s="66"/>
      <c r="N315" s="66"/>
      <c r="O315" s="66"/>
      <c r="P315" s="66"/>
      <c r="Q315" s="66"/>
      <c r="R315" s="66"/>
      <c r="S315" s="66"/>
      <c r="T315" s="66"/>
      <c r="U315" s="66"/>
      <c r="V315" s="66"/>
      <c r="W315" s="66"/>
      <c r="X315" s="66"/>
      <c r="Y315" s="66"/>
      <c r="Z315" s="66"/>
    </row>
    <row r="316" ht="90.0" customHeight="1">
      <c r="A316" s="9" t="s">
        <v>4201</v>
      </c>
      <c r="B316" s="9" t="s">
        <v>4163</v>
      </c>
      <c r="C316" s="66"/>
      <c r="D316" s="66"/>
      <c r="E316" s="43"/>
      <c r="F316" s="100" t="s">
        <v>4208</v>
      </c>
      <c r="G316" s="101" t="s">
        <v>3210</v>
      </c>
      <c r="H316" s="9" t="s">
        <v>4209</v>
      </c>
      <c r="I316" s="66"/>
      <c r="J316" s="104" t="s">
        <v>4210</v>
      </c>
      <c r="K316" s="66"/>
      <c r="L316" s="66"/>
      <c r="M316" s="66"/>
      <c r="N316" s="66"/>
      <c r="O316" s="66"/>
      <c r="P316" s="66"/>
      <c r="Q316" s="66"/>
      <c r="R316" s="66"/>
      <c r="S316" s="66"/>
      <c r="T316" s="66"/>
      <c r="U316" s="66"/>
      <c r="V316" s="66"/>
      <c r="W316" s="66"/>
      <c r="X316" s="66"/>
      <c r="Y316" s="66"/>
      <c r="Z316" s="66"/>
    </row>
    <row r="317" ht="90.0" customHeight="1">
      <c r="A317" s="9" t="s">
        <v>4201</v>
      </c>
      <c r="B317" s="9" t="s">
        <v>4163</v>
      </c>
      <c r="C317" s="66"/>
      <c r="D317" s="66"/>
      <c r="E317" s="43"/>
      <c r="F317" s="100" t="s">
        <v>4211</v>
      </c>
      <c r="G317" s="101" t="s">
        <v>3210</v>
      </c>
      <c r="H317" s="9" t="s">
        <v>4212</v>
      </c>
      <c r="I317" s="66"/>
      <c r="J317" s="104" t="s">
        <v>4213</v>
      </c>
      <c r="K317" s="66"/>
      <c r="L317" s="66"/>
      <c r="M317" s="66"/>
      <c r="N317" s="66"/>
      <c r="O317" s="66"/>
      <c r="P317" s="66"/>
      <c r="Q317" s="66"/>
      <c r="R317" s="66"/>
      <c r="S317" s="66"/>
      <c r="T317" s="66"/>
      <c r="U317" s="66"/>
      <c r="V317" s="66"/>
      <c r="W317" s="66"/>
      <c r="X317" s="66"/>
      <c r="Y317" s="66"/>
      <c r="Z317" s="66"/>
    </row>
    <row r="318" ht="90.0" customHeight="1">
      <c r="A318" s="9" t="s">
        <v>4201</v>
      </c>
      <c r="B318" s="9" t="s">
        <v>4163</v>
      </c>
      <c r="C318" s="66"/>
      <c r="D318" s="66"/>
      <c r="E318" s="43"/>
      <c r="F318" s="100" t="s">
        <v>4214</v>
      </c>
      <c r="G318" s="101" t="s">
        <v>3210</v>
      </c>
      <c r="H318" s="9" t="s">
        <v>4215</v>
      </c>
      <c r="I318" s="66"/>
      <c r="J318" s="104" t="s">
        <v>4216</v>
      </c>
      <c r="K318" s="66"/>
      <c r="L318" s="66"/>
      <c r="M318" s="66"/>
      <c r="N318" s="66"/>
      <c r="O318" s="66"/>
      <c r="P318" s="66"/>
      <c r="Q318" s="66"/>
      <c r="R318" s="66"/>
      <c r="S318" s="66"/>
      <c r="T318" s="66"/>
      <c r="U318" s="66"/>
      <c r="V318" s="66"/>
      <c r="W318" s="66"/>
      <c r="X318" s="66"/>
      <c r="Y318" s="66"/>
      <c r="Z318" s="66"/>
    </row>
    <row r="319" ht="90.0" customHeight="1">
      <c r="A319" s="9" t="s">
        <v>4201</v>
      </c>
      <c r="B319" s="9" t="s">
        <v>4163</v>
      </c>
      <c r="C319" s="66"/>
      <c r="D319" s="66"/>
      <c r="E319" s="43"/>
      <c r="F319" s="100" t="s">
        <v>4217</v>
      </c>
      <c r="G319" s="101" t="s">
        <v>3210</v>
      </c>
      <c r="H319" s="9" t="s">
        <v>4218</v>
      </c>
      <c r="I319" s="66"/>
      <c r="J319" s="103" t="s">
        <v>4219</v>
      </c>
      <c r="K319" s="66"/>
      <c r="L319" s="66"/>
      <c r="M319" s="66"/>
      <c r="N319" s="66"/>
      <c r="O319" s="66"/>
      <c r="P319" s="66"/>
      <c r="Q319" s="66"/>
      <c r="R319" s="66"/>
      <c r="S319" s="66"/>
      <c r="T319" s="66"/>
      <c r="U319" s="66"/>
      <c r="V319" s="66"/>
      <c r="W319" s="66"/>
      <c r="X319" s="66"/>
      <c r="Y319" s="66"/>
      <c r="Z319" s="66"/>
    </row>
    <row r="320" ht="90.0" customHeight="1">
      <c r="A320" s="9" t="s">
        <v>4220</v>
      </c>
      <c r="B320" s="9" t="s">
        <v>2638</v>
      </c>
      <c r="C320" s="66"/>
      <c r="D320" s="66"/>
      <c r="E320" s="43"/>
      <c r="F320" s="128" t="s">
        <v>4221</v>
      </c>
      <c r="G320" s="101" t="s">
        <v>3210</v>
      </c>
      <c r="H320" s="9" t="s">
        <v>4222</v>
      </c>
      <c r="I320" s="66"/>
      <c r="J320" s="103" t="s">
        <v>4223</v>
      </c>
      <c r="K320" s="66"/>
      <c r="L320" s="66"/>
      <c r="M320" s="66"/>
      <c r="N320" s="66"/>
      <c r="O320" s="66"/>
      <c r="P320" s="66"/>
      <c r="Q320" s="66"/>
      <c r="R320" s="66"/>
      <c r="S320" s="66"/>
      <c r="T320" s="66"/>
      <c r="U320" s="66"/>
      <c r="V320" s="66"/>
      <c r="W320" s="66"/>
      <c r="X320" s="66"/>
      <c r="Y320" s="66"/>
      <c r="Z320" s="66"/>
    </row>
    <row r="321" ht="90.0" customHeight="1">
      <c r="A321" s="9" t="s">
        <v>4220</v>
      </c>
      <c r="B321" s="9" t="s">
        <v>2638</v>
      </c>
      <c r="C321" s="66"/>
      <c r="D321" s="66"/>
      <c r="E321" s="43"/>
      <c r="F321" s="129" t="s">
        <v>4224</v>
      </c>
      <c r="G321" s="101" t="s">
        <v>3210</v>
      </c>
      <c r="H321" s="9" t="s">
        <v>4225</v>
      </c>
      <c r="I321" s="130" t="s">
        <v>4226</v>
      </c>
      <c r="J321" s="103" t="s">
        <v>4227</v>
      </c>
      <c r="K321" s="66"/>
      <c r="L321" s="66"/>
      <c r="M321" s="66"/>
      <c r="N321" s="66"/>
      <c r="O321" s="66"/>
      <c r="P321" s="66"/>
      <c r="Q321" s="66"/>
      <c r="R321" s="66"/>
      <c r="S321" s="66"/>
      <c r="T321" s="66"/>
      <c r="U321" s="66"/>
      <c r="V321" s="66"/>
      <c r="W321" s="66"/>
      <c r="X321" s="66"/>
      <c r="Y321" s="66"/>
      <c r="Z321" s="66"/>
    </row>
    <row r="322" ht="90.0" customHeight="1">
      <c r="A322" s="9" t="s">
        <v>4220</v>
      </c>
      <c r="B322" s="9" t="s">
        <v>2638</v>
      </c>
      <c r="C322" s="66"/>
      <c r="D322" s="66"/>
      <c r="E322" s="43"/>
      <c r="F322" s="129" t="s">
        <v>4228</v>
      </c>
      <c r="G322" s="101" t="s">
        <v>3210</v>
      </c>
      <c r="H322" s="9" t="s">
        <v>4229</v>
      </c>
      <c r="I322" s="131" t="s">
        <v>4230</v>
      </c>
      <c r="J322" s="103" t="s">
        <v>4231</v>
      </c>
      <c r="K322" s="66"/>
      <c r="L322" s="66"/>
      <c r="M322" s="66"/>
      <c r="N322" s="66"/>
      <c r="O322" s="66"/>
      <c r="P322" s="66"/>
      <c r="Q322" s="66"/>
      <c r="R322" s="66"/>
      <c r="S322" s="66"/>
      <c r="T322" s="66"/>
      <c r="U322" s="66"/>
      <c r="V322" s="66"/>
      <c r="W322" s="66"/>
      <c r="X322" s="66"/>
      <c r="Y322" s="66"/>
      <c r="Z322" s="66"/>
    </row>
    <row r="323" ht="90.0" customHeight="1">
      <c r="A323" s="9" t="s">
        <v>4220</v>
      </c>
      <c r="B323" s="9" t="s">
        <v>2638</v>
      </c>
      <c r="C323" s="66"/>
      <c r="D323" s="66"/>
      <c r="E323" s="43"/>
      <c r="F323" s="128" t="s">
        <v>4232</v>
      </c>
      <c r="G323" s="101" t="s">
        <v>3210</v>
      </c>
      <c r="H323" s="9" t="s">
        <v>4233</v>
      </c>
      <c r="I323" s="66"/>
      <c r="J323" s="103" t="s">
        <v>4234</v>
      </c>
      <c r="K323" s="66"/>
      <c r="L323" s="66"/>
      <c r="M323" s="66"/>
      <c r="N323" s="66"/>
      <c r="O323" s="66"/>
      <c r="P323" s="66"/>
      <c r="Q323" s="66"/>
      <c r="R323" s="66"/>
      <c r="S323" s="66"/>
      <c r="T323" s="66"/>
      <c r="U323" s="66"/>
      <c r="V323" s="66"/>
      <c r="W323" s="66"/>
      <c r="X323" s="66"/>
      <c r="Y323" s="66"/>
      <c r="Z323" s="66"/>
    </row>
    <row r="324">
      <c r="A324" s="9" t="s">
        <v>4235</v>
      </c>
      <c r="B324" s="9" t="s">
        <v>2876</v>
      </c>
      <c r="C324" s="66"/>
      <c r="D324" s="66"/>
      <c r="E324" s="9" t="s">
        <v>4236</v>
      </c>
      <c r="F324" s="100" t="s">
        <v>4237</v>
      </c>
      <c r="G324" s="101" t="s">
        <v>3210</v>
      </c>
      <c r="H324" s="9" t="s">
        <v>4238</v>
      </c>
      <c r="I324" s="64" t="s">
        <v>4239</v>
      </c>
      <c r="J324" s="104" t="s">
        <v>4240</v>
      </c>
      <c r="K324" s="66"/>
      <c r="L324" s="66"/>
      <c r="M324" s="66"/>
      <c r="N324" s="66"/>
      <c r="O324" s="66"/>
      <c r="P324" s="66"/>
      <c r="Q324" s="66"/>
      <c r="R324" s="66"/>
      <c r="S324" s="66"/>
      <c r="T324" s="66"/>
      <c r="U324" s="66"/>
      <c r="V324" s="66"/>
      <c r="W324" s="66"/>
      <c r="X324" s="66"/>
      <c r="Y324" s="66"/>
      <c r="Z324" s="66"/>
    </row>
    <row r="325">
      <c r="A325" s="9" t="s">
        <v>4235</v>
      </c>
      <c r="B325" s="9" t="s">
        <v>2876</v>
      </c>
      <c r="C325" s="66"/>
      <c r="D325" s="66"/>
      <c r="E325" s="9" t="s">
        <v>4241</v>
      </c>
      <c r="F325" s="100" t="s">
        <v>4242</v>
      </c>
      <c r="G325" s="101" t="s">
        <v>3210</v>
      </c>
      <c r="H325" s="9" t="s">
        <v>4243</v>
      </c>
      <c r="I325" s="102"/>
      <c r="J325" s="104" t="s">
        <v>4244</v>
      </c>
      <c r="K325" s="66"/>
      <c r="L325" s="66"/>
      <c r="M325" s="66"/>
      <c r="N325" s="66"/>
      <c r="O325" s="66"/>
      <c r="P325" s="66"/>
      <c r="Q325" s="66"/>
      <c r="R325" s="66"/>
      <c r="S325" s="66"/>
      <c r="T325" s="66"/>
      <c r="U325" s="66"/>
      <c r="V325" s="66"/>
      <c r="W325" s="66"/>
      <c r="X325" s="66"/>
      <c r="Y325" s="66"/>
      <c r="Z325" s="66"/>
    </row>
    <row r="326">
      <c r="A326" s="9" t="s">
        <v>4235</v>
      </c>
      <c r="B326" s="9" t="s">
        <v>2876</v>
      </c>
      <c r="C326" s="66"/>
      <c r="D326" s="66"/>
      <c r="E326" s="9" t="s">
        <v>4241</v>
      </c>
      <c r="F326" s="100" t="s">
        <v>4245</v>
      </c>
      <c r="G326" s="101" t="s">
        <v>3210</v>
      </c>
      <c r="H326" s="9" t="s">
        <v>4246</v>
      </c>
      <c r="I326" s="102"/>
      <c r="J326" s="104" t="s">
        <v>4247</v>
      </c>
      <c r="K326" s="66"/>
      <c r="L326" s="66"/>
      <c r="M326" s="66"/>
      <c r="N326" s="66"/>
      <c r="O326" s="66"/>
      <c r="P326" s="66"/>
      <c r="Q326" s="66"/>
      <c r="R326" s="66"/>
      <c r="S326" s="66"/>
      <c r="T326" s="66"/>
      <c r="U326" s="66"/>
      <c r="V326" s="66"/>
      <c r="W326" s="66"/>
      <c r="X326" s="66"/>
      <c r="Y326" s="66"/>
      <c r="Z326" s="66"/>
    </row>
    <row r="327">
      <c r="A327" s="9" t="s">
        <v>4248</v>
      </c>
      <c r="B327" s="9" t="s">
        <v>2876</v>
      </c>
      <c r="C327" s="66"/>
      <c r="D327" s="66"/>
      <c r="E327" s="9" t="s">
        <v>4249</v>
      </c>
      <c r="F327" s="100" t="s">
        <v>4250</v>
      </c>
      <c r="G327" s="101" t="s">
        <v>3210</v>
      </c>
      <c r="H327" s="9" t="s">
        <v>4251</v>
      </c>
      <c r="I327" s="23" t="s">
        <v>4252</v>
      </c>
      <c r="J327" s="103" t="s">
        <v>4253</v>
      </c>
      <c r="K327" s="66"/>
      <c r="L327" s="66"/>
      <c r="M327" s="66"/>
      <c r="N327" s="66"/>
      <c r="O327" s="66"/>
      <c r="P327" s="66"/>
      <c r="Q327" s="66"/>
      <c r="R327" s="66"/>
      <c r="S327" s="66"/>
      <c r="T327" s="66"/>
      <c r="U327" s="66"/>
      <c r="V327" s="66"/>
      <c r="W327" s="66"/>
      <c r="X327" s="66"/>
      <c r="Y327" s="66"/>
      <c r="Z327" s="66"/>
    </row>
    <row r="328">
      <c r="A328" s="9" t="s">
        <v>4248</v>
      </c>
      <c r="B328" s="9" t="s">
        <v>2876</v>
      </c>
      <c r="C328" s="66"/>
      <c r="D328" s="66"/>
      <c r="E328" s="9" t="s">
        <v>4254</v>
      </c>
      <c r="F328" s="100" t="s">
        <v>4242</v>
      </c>
      <c r="G328" s="101" t="s">
        <v>3210</v>
      </c>
      <c r="H328" s="9" t="s">
        <v>4255</v>
      </c>
      <c r="I328" s="23"/>
      <c r="J328" s="103" t="s">
        <v>4256</v>
      </c>
      <c r="K328" s="66"/>
      <c r="L328" s="66"/>
      <c r="M328" s="66"/>
      <c r="N328" s="66"/>
      <c r="O328" s="66"/>
      <c r="P328" s="66"/>
      <c r="Q328" s="66"/>
      <c r="R328" s="66"/>
      <c r="S328" s="66"/>
      <c r="T328" s="66"/>
      <c r="U328" s="66"/>
      <c r="V328" s="66"/>
      <c r="W328" s="66"/>
      <c r="X328" s="66"/>
      <c r="Y328" s="66"/>
      <c r="Z328" s="66"/>
    </row>
    <row r="329">
      <c r="A329" s="9" t="s">
        <v>4248</v>
      </c>
      <c r="B329" s="9" t="s">
        <v>2876</v>
      </c>
      <c r="C329" s="66"/>
      <c r="D329" s="66"/>
      <c r="E329" s="9" t="s">
        <v>4254</v>
      </c>
      <c r="F329" s="100" t="s">
        <v>4257</v>
      </c>
      <c r="G329" s="101" t="s">
        <v>3210</v>
      </c>
      <c r="H329" s="9" t="s">
        <v>4258</v>
      </c>
      <c r="I329" s="23"/>
      <c r="J329" s="103" t="s">
        <v>4259</v>
      </c>
      <c r="K329" s="66"/>
      <c r="L329" s="66"/>
      <c r="M329" s="66"/>
      <c r="N329" s="66"/>
      <c r="O329" s="66"/>
      <c r="P329" s="66"/>
      <c r="Q329" s="66"/>
      <c r="R329" s="66"/>
      <c r="S329" s="66"/>
      <c r="T329" s="66"/>
      <c r="U329" s="66"/>
      <c r="V329" s="66"/>
      <c r="W329" s="66"/>
      <c r="X329" s="66"/>
      <c r="Y329" s="66"/>
      <c r="Z329" s="66"/>
    </row>
    <row r="330">
      <c r="A330" s="9" t="s">
        <v>4260</v>
      </c>
      <c r="B330" s="9" t="s">
        <v>2876</v>
      </c>
      <c r="C330" s="66"/>
      <c r="D330" s="66"/>
      <c r="E330" s="9" t="s">
        <v>4261</v>
      </c>
      <c r="F330" s="100" t="s">
        <v>4262</v>
      </c>
      <c r="G330" s="101" t="s">
        <v>3210</v>
      </c>
      <c r="H330" s="9" t="s">
        <v>4263</v>
      </c>
      <c r="I330" s="23"/>
      <c r="J330" s="104" t="s">
        <v>4264</v>
      </c>
      <c r="K330" s="66"/>
      <c r="L330" s="66"/>
      <c r="M330" s="66"/>
      <c r="N330" s="66"/>
      <c r="O330" s="66"/>
      <c r="P330" s="66"/>
      <c r="Q330" s="66"/>
      <c r="R330" s="66"/>
      <c r="S330" s="66"/>
      <c r="T330" s="66"/>
      <c r="U330" s="66"/>
      <c r="V330" s="66"/>
      <c r="W330" s="66"/>
      <c r="X330" s="66"/>
      <c r="Y330" s="66"/>
      <c r="Z330" s="66"/>
    </row>
    <row r="331">
      <c r="A331" s="9" t="s">
        <v>4260</v>
      </c>
      <c r="B331" s="9" t="s">
        <v>2876</v>
      </c>
      <c r="C331" s="66"/>
      <c r="D331" s="66"/>
      <c r="E331" s="9" t="s">
        <v>4265</v>
      </c>
      <c r="F331" s="100" t="s">
        <v>4242</v>
      </c>
      <c r="G331" s="101" t="s">
        <v>3210</v>
      </c>
      <c r="H331" s="9" t="s">
        <v>4266</v>
      </c>
      <c r="I331" s="23"/>
      <c r="J331" s="104" t="s">
        <v>4267</v>
      </c>
      <c r="K331" s="66"/>
      <c r="L331" s="66"/>
      <c r="M331" s="66"/>
      <c r="N331" s="66"/>
      <c r="O331" s="66"/>
      <c r="P331" s="66"/>
      <c r="Q331" s="66"/>
      <c r="R331" s="66"/>
      <c r="S331" s="66"/>
      <c r="T331" s="66"/>
      <c r="U331" s="66"/>
      <c r="V331" s="66"/>
      <c r="W331" s="66"/>
      <c r="X331" s="66"/>
      <c r="Y331" s="66"/>
      <c r="Z331" s="66"/>
    </row>
    <row r="332">
      <c r="A332" s="9" t="s">
        <v>4260</v>
      </c>
      <c r="B332" s="9" t="s">
        <v>2876</v>
      </c>
      <c r="C332" s="66"/>
      <c r="D332" s="66"/>
      <c r="E332" s="9" t="s">
        <v>4265</v>
      </c>
      <c r="F332" s="100" t="s">
        <v>4268</v>
      </c>
      <c r="G332" s="101" t="s">
        <v>3210</v>
      </c>
      <c r="H332" s="9" t="s">
        <v>4269</v>
      </c>
      <c r="I332" s="23"/>
      <c r="J332" s="104" t="s">
        <v>4270</v>
      </c>
      <c r="K332" s="66"/>
      <c r="L332" s="66"/>
      <c r="M332" s="66"/>
      <c r="N332" s="66"/>
      <c r="O332" s="66"/>
      <c r="P332" s="66"/>
      <c r="Q332" s="66"/>
      <c r="R332" s="66"/>
      <c r="S332" s="66"/>
      <c r="T332" s="66"/>
      <c r="U332" s="66"/>
      <c r="V332" s="66"/>
      <c r="W332" s="66"/>
      <c r="X332" s="66"/>
      <c r="Y332" s="66"/>
      <c r="Z332" s="66"/>
    </row>
    <row r="333">
      <c r="A333" s="9" t="s">
        <v>4271</v>
      </c>
      <c r="B333" s="9" t="s">
        <v>2876</v>
      </c>
      <c r="C333" s="66"/>
      <c r="D333" s="66"/>
      <c r="E333" s="9" t="s">
        <v>4272</v>
      </c>
      <c r="F333" s="100" t="s">
        <v>4273</v>
      </c>
      <c r="G333" s="101" t="s">
        <v>3210</v>
      </c>
      <c r="H333" s="9" t="s">
        <v>4274</v>
      </c>
      <c r="I333" s="23"/>
      <c r="J333" s="104" t="s">
        <v>4275</v>
      </c>
      <c r="K333" s="66"/>
      <c r="L333" s="66"/>
      <c r="M333" s="66"/>
      <c r="N333" s="66"/>
      <c r="O333" s="66"/>
      <c r="P333" s="66"/>
      <c r="Q333" s="66"/>
      <c r="R333" s="66"/>
      <c r="S333" s="66"/>
      <c r="T333" s="66"/>
      <c r="U333" s="66"/>
      <c r="V333" s="66"/>
      <c r="W333" s="66"/>
      <c r="X333" s="66"/>
      <c r="Y333" s="66"/>
      <c r="Z333" s="66"/>
    </row>
    <row r="334">
      <c r="A334" s="9" t="s">
        <v>4271</v>
      </c>
      <c r="B334" s="9" t="s">
        <v>2876</v>
      </c>
      <c r="C334" s="66"/>
      <c r="D334" s="66"/>
      <c r="E334" s="9" t="s">
        <v>4276</v>
      </c>
      <c r="F334" s="100" t="s">
        <v>4242</v>
      </c>
      <c r="G334" s="101" t="s">
        <v>3210</v>
      </c>
      <c r="H334" s="9" t="s">
        <v>4277</v>
      </c>
      <c r="I334" s="23"/>
      <c r="J334" s="104" t="s">
        <v>4278</v>
      </c>
      <c r="K334" s="66"/>
      <c r="L334" s="66"/>
      <c r="M334" s="66"/>
      <c r="N334" s="66"/>
      <c r="O334" s="66"/>
      <c r="P334" s="66"/>
      <c r="Q334" s="66"/>
      <c r="R334" s="66"/>
      <c r="S334" s="66"/>
      <c r="T334" s="66"/>
      <c r="U334" s="66"/>
      <c r="V334" s="66"/>
      <c r="W334" s="66"/>
      <c r="X334" s="66"/>
      <c r="Y334" s="66"/>
      <c r="Z334" s="66"/>
    </row>
    <row r="335">
      <c r="A335" s="9" t="s">
        <v>4271</v>
      </c>
      <c r="B335" s="9" t="s">
        <v>2876</v>
      </c>
      <c r="C335" s="66"/>
      <c r="D335" s="66"/>
      <c r="E335" s="9" t="s">
        <v>4276</v>
      </c>
      <c r="F335" s="100" t="s">
        <v>4279</v>
      </c>
      <c r="G335" s="101" t="s">
        <v>3210</v>
      </c>
      <c r="H335" s="9" t="s">
        <v>4280</v>
      </c>
      <c r="I335" s="23"/>
      <c r="J335" s="104" t="s">
        <v>4281</v>
      </c>
      <c r="K335" s="66"/>
      <c r="L335" s="66"/>
      <c r="M335" s="66"/>
      <c r="N335" s="66"/>
      <c r="O335" s="66"/>
      <c r="P335" s="66"/>
      <c r="Q335" s="66"/>
      <c r="R335" s="66"/>
      <c r="S335" s="66"/>
      <c r="T335" s="66"/>
      <c r="U335" s="66"/>
      <c r="V335" s="66"/>
      <c r="W335" s="66"/>
      <c r="X335" s="66"/>
      <c r="Y335" s="66"/>
      <c r="Z335" s="66"/>
    </row>
    <row r="336" ht="119.25" customHeight="1">
      <c r="A336" s="9" t="s">
        <v>3394</v>
      </c>
      <c r="B336" s="9" t="s">
        <v>2858</v>
      </c>
      <c r="C336" s="66"/>
      <c r="D336" s="66"/>
      <c r="E336" s="43"/>
      <c r="F336" s="100" t="s">
        <v>4282</v>
      </c>
      <c r="G336" s="101" t="s">
        <v>3210</v>
      </c>
      <c r="H336" s="9" t="s">
        <v>4283</v>
      </c>
      <c r="I336" s="23" t="s">
        <v>4284</v>
      </c>
      <c r="J336" s="104" t="s">
        <v>4285</v>
      </c>
      <c r="K336" s="66"/>
      <c r="L336" s="66"/>
      <c r="M336" s="66"/>
      <c r="N336" s="66"/>
      <c r="O336" s="66"/>
      <c r="P336" s="66"/>
      <c r="Q336" s="66"/>
      <c r="R336" s="66"/>
      <c r="S336" s="66"/>
      <c r="T336" s="66"/>
      <c r="U336" s="66"/>
      <c r="V336" s="66"/>
      <c r="W336" s="66"/>
      <c r="X336" s="66"/>
      <c r="Y336" s="66"/>
      <c r="Z336" s="66"/>
    </row>
    <row r="337" ht="119.25" customHeight="1">
      <c r="A337" s="9" t="s">
        <v>3394</v>
      </c>
      <c r="B337" s="9" t="s">
        <v>2858</v>
      </c>
      <c r="C337" s="66"/>
      <c r="D337" s="66"/>
      <c r="E337" s="43"/>
      <c r="F337" s="100" t="s">
        <v>4286</v>
      </c>
      <c r="G337" s="101" t="s">
        <v>3210</v>
      </c>
      <c r="H337" s="9" t="s">
        <v>4287</v>
      </c>
      <c r="I337" s="23"/>
      <c r="J337" s="104" t="s">
        <v>4288</v>
      </c>
      <c r="K337" s="66"/>
      <c r="L337" s="66"/>
      <c r="M337" s="66"/>
      <c r="N337" s="66"/>
      <c r="O337" s="66"/>
      <c r="P337" s="66"/>
      <c r="Q337" s="66"/>
      <c r="R337" s="66"/>
      <c r="S337" s="66"/>
      <c r="T337" s="66"/>
      <c r="U337" s="66"/>
      <c r="V337" s="66"/>
      <c r="W337" s="66"/>
      <c r="X337" s="66"/>
      <c r="Y337" s="66"/>
      <c r="Z337" s="66"/>
    </row>
    <row r="338" ht="119.25" customHeight="1">
      <c r="A338" s="9" t="s">
        <v>3394</v>
      </c>
      <c r="B338" s="9" t="s">
        <v>2858</v>
      </c>
      <c r="C338" s="66"/>
      <c r="D338" s="66"/>
      <c r="E338" s="43"/>
      <c r="F338" s="100" t="s">
        <v>4289</v>
      </c>
      <c r="G338" s="101" t="s">
        <v>3210</v>
      </c>
      <c r="H338" s="9" t="s">
        <v>4290</v>
      </c>
      <c r="I338" s="23"/>
      <c r="J338" s="104" t="s">
        <v>4291</v>
      </c>
      <c r="K338" s="66"/>
      <c r="L338" s="66"/>
      <c r="M338" s="66"/>
      <c r="N338" s="66"/>
      <c r="O338" s="66"/>
      <c r="P338" s="66"/>
      <c r="Q338" s="66"/>
      <c r="R338" s="66"/>
      <c r="S338" s="66"/>
      <c r="T338" s="66"/>
      <c r="U338" s="66"/>
      <c r="V338" s="66"/>
      <c r="W338" s="66"/>
      <c r="X338" s="66"/>
      <c r="Y338" s="66"/>
      <c r="Z338" s="66"/>
    </row>
    <row r="339">
      <c r="A339" s="9" t="s">
        <v>4292</v>
      </c>
      <c r="B339" s="9" t="s">
        <v>2858</v>
      </c>
      <c r="C339" s="66"/>
      <c r="D339" s="66"/>
      <c r="E339" s="43"/>
      <c r="F339" s="100" t="s">
        <v>4293</v>
      </c>
      <c r="G339" s="101" t="s">
        <v>3210</v>
      </c>
      <c r="H339" s="9" t="s">
        <v>4294</v>
      </c>
      <c r="I339" s="23" t="s">
        <v>4295</v>
      </c>
      <c r="J339" s="104" t="s">
        <v>4296</v>
      </c>
      <c r="K339" s="66"/>
      <c r="L339" s="66"/>
      <c r="M339" s="66"/>
      <c r="N339" s="66"/>
      <c r="O339" s="66"/>
      <c r="P339" s="66"/>
      <c r="Q339" s="66"/>
      <c r="R339" s="66"/>
      <c r="S339" s="66"/>
      <c r="T339" s="66"/>
      <c r="U339" s="66"/>
      <c r="V339" s="66"/>
      <c r="W339" s="66"/>
      <c r="X339" s="66"/>
      <c r="Y339" s="66"/>
      <c r="Z339" s="66"/>
    </row>
    <row r="340">
      <c r="A340" s="9" t="s">
        <v>4292</v>
      </c>
      <c r="B340" s="9" t="s">
        <v>2858</v>
      </c>
      <c r="C340" s="66"/>
      <c r="D340" s="66"/>
      <c r="E340" s="43"/>
      <c r="F340" s="100" t="s">
        <v>4297</v>
      </c>
      <c r="G340" s="101" t="s">
        <v>3210</v>
      </c>
      <c r="H340" s="9" t="s">
        <v>4298</v>
      </c>
      <c r="I340" s="23"/>
      <c r="J340" s="104" t="s">
        <v>4299</v>
      </c>
      <c r="K340" s="66"/>
      <c r="L340" s="66"/>
      <c r="M340" s="66"/>
      <c r="N340" s="66"/>
      <c r="O340" s="66"/>
      <c r="P340" s="66"/>
      <c r="Q340" s="66"/>
      <c r="R340" s="66"/>
      <c r="S340" s="66"/>
      <c r="T340" s="66"/>
      <c r="U340" s="66"/>
      <c r="V340" s="66"/>
      <c r="W340" s="66"/>
      <c r="X340" s="66"/>
      <c r="Y340" s="66"/>
      <c r="Z340" s="66"/>
    </row>
    <row r="341">
      <c r="A341" s="9" t="s">
        <v>4292</v>
      </c>
      <c r="B341" s="9" t="s">
        <v>2858</v>
      </c>
      <c r="C341" s="66"/>
      <c r="D341" s="66"/>
      <c r="E341" s="43"/>
      <c r="F341" s="100" t="s">
        <v>4300</v>
      </c>
      <c r="G341" s="101" t="s">
        <v>3210</v>
      </c>
      <c r="H341" s="9" t="s">
        <v>4301</v>
      </c>
      <c r="I341" s="23"/>
      <c r="J341" s="104" t="s">
        <v>4302</v>
      </c>
      <c r="K341" s="66"/>
      <c r="L341" s="66"/>
      <c r="M341" s="66"/>
      <c r="N341" s="66"/>
      <c r="O341" s="66"/>
      <c r="P341" s="66"/>
      <c r="Q341" s="66"/>
      <c r="R341" s="66"/>
      <c r="S341" s="66"/>
      <c r="T341" s="66"/>
      <c r="U341" s="66"/>
      <c r="V341" s="66"/>
      <c r="W341" s="66"/>
      <c r="X341" s="66"/>
      <c r="Y341" s="66"/>
      <c r="Z341" s="66"/>
    </row>
    <row r="342">
      <c r="A342" s="9" t="s">
        <v>4303</v>
      </c>
      <c r="B342" s="9" t="s">
        <v>2858</v>
      </c>
      <c r="C342" s="66"/>
      <c r="D342" s="66"/>
      <c r="E342" s="9"/>
      <c r="F342" s="100" t="s">
        <v>4304</v>
      </c>
      <c r="G342" s="101" t="s">
        <v>3210</v>
      </c>
      <c r="H342" s="9" t="s">
        <v>4305</v>
      </c>
      <c r="I342" s="23"/>
      <c r="J342" s="104" t="s">
        <v>4306</v>
      </c>
      <c r="K342" s="66"/>
      <c r="L342" s="66"/>
      <c r="M342" s="66"/>
      <c r="N342" s="66"/>
      <c r="O342" s="66"/>
      <c r="P342" s="66"/>
      <c r="Q342" s="66"/>
      <c r="R342" s="66"/>
      <c r="S342" s="66"/>
      <c r="T342" s="66"/>
      <c r="U342" s="66"/>
      <c r="V342" s="66"/>
      <c r="W342" s="66"/>
      <c r="X342" s="66"/>
      <c r="Y342" s="66"/>
      <c r="Z342" s="66"/>
    </row>
    <row r="343">
      <c r="A343" s="9" t="s">
        <v>4303</v>
      </c>
      <c r="B343" s="9" t="s">
        <v>2858</v>
      </c>
      <c r="C343" s="66"/>
      <c r="D343" s="66"/>
      <c r="E343" s="9"/>
      <c r="F343" s="100" t="s">
        <v>4307</v>
      </c>
      <c r="G343" s="101" t="s">
        <v>3210</v>
      </c>
      <c r="H343" s="9" t="s">
        <v>4308</v>
      </c>
      <c r="I343" s="23"/>
      <c r="J343" s="104" t="s">
        <v>4309</v>
      </c>
      <c r="K343" s="66"/>
      <c r="L343" s="66"/>
      <c r="M343" s="66"/>
      <c r="N343" s="66"/>
      <c r="O343" s="66"/>
      <c r="P343" s="66"/>
      <c r="Q343" s="66"/>
      <c r="R343" s="66"/>
      <c r="S343" s="66"/>
      <c r="T343" s="66"/>
      <c r="U343" s="66"/>
      <c r="V343" s="66"/>
      <c r="W343" s="66"/>
      <c r="X343" s="66"/>
      <c r="Y343" s="66"/>
      <c r="Z343" s="66"/>
    </row>
    <row r="344">
      <c r="A344" s="9" t="s">
        <v>4303</v>
      </c>
      <c r="B344" s="9" t="s">
        <v>2858</v>
      </c>
      <c r="C344" s="66"/>
      <c r="D344" s="66"/>
      <c r="E344" s="9"/>
      <c r="F344" s="100" t="s">
        <v>4310</v>
      </c>
      <c r="G344" s="101" t="s">
        <v>3210</v>
      </c>
      <c r="H344" s="9" t="s">
        <v>4311</v>
      </c>
      <c r="I344" s="23"/>
      <c r="J344" s="104" t="s">
        <v>4312</v>
      </c>
      <c r="K344" s="66"/>
      <c r="L344" s="66"/>
      <c r="M344" s="66"/>
      <c r="N344" s="66"/>
      <c r="O344" s="66"/>
      <c r="P344" s="66"/>
      <c r="Q344" s="66"/>
      <c r="R344" s="66"/>
      <c r="S344" s="66"/>
      <c r="T344" s="66"/>
      <c r="U344" s="66"/>
      <c r="V344" s="66"/>
      <c r="W344" s="66"/>
      <c r="X344" s="66"/>
      <c r="Y344" s="66"/>
      <c r="Z344" s="66"/>
    </row>
    <row r="345" ht="66.75" customHeight="1">
      <c r="A345" s="23" t="s">
        <v>4313</v>
      </c>
      <c r="B345" s="9" t="s">
        <v>1775</v>
      </c>
      <c r="C345" s="77"/>
      <c r="D345" s="66"/>
      <c r="E345" s="9" t="s">
        <v>4314</v>
      </c>
      <c r="F345" s="23" t="s">
        <v>4315</v>
      </c>
      <c r="G345" s="101" t="s">
        <v>3210</v>
      </c>
      <c r="H345" s="9" t="s">
        <v>4316</v>
      </c>
      <c r="I345" s="66"/>
      <c r="J345" s="104" t="s">
        <v>4317</v>
      </c>
      <c r="K345" s="66"/>
      <c r="L345" s="66"/>
      <c r="M345" s="66"/>
      <c r="N345" s="66"/>
      <c r="O345" s="66"/>
      <c r="P345" s="66"/>
      <c r="Q345" s="66"/>
      <c r="R345" s="66"/>
      <c r="S345" s="66"/>
      <c r="T345" s="66"/>
      <c r="U345" s="66"/>
      <c r="V345" s="66"/>
      <c r="W345" s="66"/>
      <c r="X345" s="66"/>
      <c r="Y345" s="66"/>
      <c r="Z345" s="66"/>
    </row>
    <row r="346" ht="66.75" customHeight="1">
      <c r="A346" s="23" t="s">
        <v>4313</v>
      </c>
      <c r="B346" s="9" t="s">
        <v>1775</v>
      </c>
      <c r="C346" s="77"/>
      <c r="D346" s="66"/>
      <c r="E346" s="9" t="s">
        <v>4318</v>
      </c>
      <c r="F346" s="23" t="s">
        <v>4315</v>
      </c>
      <c r="G346" s="101" t="s">
        <v>3210</v>
      </c>
      <c r="H346" s="9" t="s">
        <v>4319</v>
      </c>
      <c r="I346" s="66"/>
      <c r="J346" s="104" t="s">
        <v>4320</v>
      </c>
      <c r="K346" s="66"/>
      <c r="L346" s="66"/>
      <c r="M346" s="66"/>
      <c r="N346" s="66"/>
      <c r="O346" s="66"/>
      <c r="P346" s="66"/>
      <c r="Q346" s="66"/>
      <c r="R346" s="66"/>
      <c r="S346" s="66"/>
      <c r="T346" s="66"/>
      <c r="U346" s="66"/>
      <c r="V346" s="66"/>
      <c r="W346" s="66"/>
      <c r="X346" s="66"/>
      <c r="Y346" s="66"/>
      <c r="Z346" s="66"/>
    </row>
    <row r="347" ht="66.75" customHeight="1">
      <c r="A347" s="23" t="s">
        <v>4313</v>
      </c>
      <c r="B347" s="9" t="s">
        <v>1775</v>
      </c>
      <c r="C347" s="77"/>
      <c r="D347" s="66"/>
      <c r="E347" s="9" t="s">
        <v>4321</v>
      </c>
      <c r="F347" s="23" t="s">
        <v>4315</v>
      </c>
      <c r="G347" s="101" t="s">
        <v>3210</v>
      </c>
      <c r="H347" s="9" t="s">
        <v>4322</v>
      </c>
      <c r="I347" s="66"/>
      <c r="J347" s="104" t="s">
        <v>4323</v>
      </c>
      <c r="K347" s="66"/>
      <c r="L347" s="66"/>
      <c r="M347" s="66"/>
      <c r="N347" s="66"/>
      <c r="O347" s="66"/>
      <c r="P347" s="66"/>
      <c r="Q347" s="66"/>
      <c r="R347" s="66"/>
      <c r="S347" s="66"/>
      <c r="T347" s="66"/>
      <c r="U347" s="66"/>
      <c r="V347" s="66"/>
      <c r="W347" s="66"/>
      <c r="X347" s="66"/>
      <c r="Y347" s="66"/>
      <c r="Z347" s="66"/>
    </row>
    <row r="348">
      <c r="A348" s="23" t="s">
        <v>4324</v>
      </c>
      <c r="B348" s="9" t="s">
        <v>1934</v>
      </c>
      <c r="C348" s="66"/>
      <c r="D348" s="66"/>
      <c r="E348" s="43"/>
      <c r="F348" s="23" t="s">
        <v>4324</v>
      </c>
      <c r="G348" s="101" t="s">
        <v>3210</v>
      </c>
      <c r="H348" s="9" t="s">
        <v>4325</v>
      </c>
      <c r="I348" s="115" t="s">
        <v>4326</v>
      </c>
      <c r="J348" s="103" t="s">
        <v>4327</v>
      </c>
      <c r="K348" s="66"/>
      <c r="L348" s="66"/>
      <c r="M348" s="66"/>
      <c r="N348" s="66"/>
      <c r="O348" s="66"/>
      <c r="P348" s="66"/>
      <c r="Q348" s="66"/>
      <c r="R348" s="66"/>
      <c r="S348" s="66"/>
      <c r="T348" s="66"/>
      <c r="U348" s="66"/>
      <c r="V348" s="66"/>
      <c r="W348" s="66"/>
      <c r="X348" s="66"/>
      <c r="Y348" s="66"/>
      <c r="Z348" s="66"/>
    </row>
    <row r="349">
      <c r="A349" s="23" t="s">
        <v>4328</v>
      </c>
      <c r="B349" s="9" t="s">
        <v>1934</v>
      </c>
      <c r="C349" s="66"/>
      <c r="D349" s="66"/>
      <c r="E349" s="43"/>
      <c r="F349" s="23" t="s">
        <v>4328</v>
      </c>
      <c r="G349" s="101" t="s">
        <v>3210</v>
      </c>
      <c r="H349" s="9" t="s">
        <v>4329</v>
      </c>
      <c r="I349" s="66"/>
      <c r="J349" s="103" t="s">
        <v>4330</v>
      </c>
      <c r="K349" s="66"/>
      <c r="L349" s="66"/>
      <c r="M349" s="66"/>
      <c r="N349" s="66"/>
      <c r="O349" s="66"/>
      <c r="P349" s="66"/>
      <c r="Q349" s="66"/>
      <c r="R349" s="66"/>
      <c r="S349" s="66"/>
      <c r="T349" s="66"/>
      <c r="U349" s="66"/>
      <c r="V349" s="66"/>
      <c r="W349" s="66"/>
      <c r="X349" s="66"/>
      <c r="Y349" s="66"/>
      <c r="Z349" s="66"/>
    </row>
    <row r="350">
      <c r="A350" s="23" t="s">
        <v>4331</v>
      </c>
      <c r="B350" s="9" t="s">
        <v>1934</v>
      </c>
      <c r="C350" s="23"/>
      <c r="D350" s="23"/>
      <c r="E350" s="43"/>
      <c r="F350" s="23" t="s">
        <v>4331</v>
      </c>
      <c r="G350" s="101" t="s">
        <v>3210</v>
      </c>
      <c r="H350" s="9" t="s">
        <v>4332</v>
      </c>
      <c r="I350" s="23" t="s">
        <v>4333</v>
      </c>
      <c r="J350" s="103" t="s">
        <v>4334</v>
      </c>
      <c r="K350" s="66"/>
      <c r="L350" s="66"/>
      <c r="M350" s="66"/>
      <c r="N350" s="66"/>
      <c r="O350" s="66"/>
      <c r="P350" s="66"/>
      <c r="Q350" s="66"/>
      <c r="R350" s="66"/>
      <c r="S350" s="66"/>
      <c r="T350" s="66"/>
      <c r="U350" s="66"/>
      <c r="V350" s="66"/>
      <c r="W350" s="66"/>
      <c r="X350" s="66"/>
      <c r="Y350" s="66"/>
      <c r="Z350" s="66"/>
    </row>
    <row r="351">
      <c r="A351" s="23" t="s">
        <v>4335</v>
      </c>
      <c r="B351" s="9" t="s">
        <v>1934</v>
      </c>
      <c r="C351" s="23"/>
      <c r="D351" s="66"/>
      <c r="E351" s="43"/>
      <c r="F351" s="23" t="s">
        <v>4335</v>
      </c>
      <c r="G351" s="101" t="s">
        <v>3210</v>
      </c>
      <c r="H351" s="9" t="s">
        <v>4336</v>
      </c>
      <c r="I351" s="66"/>
      <c r="J351" s="103" t="s">
        <v>4337</v>
      </c>
      <c r="K351" s="66"/>
      <c r="L351" s="66"/>
      <c r="M351" s="66"/>
      <c r="N351" s="66"/>
      <c r="O351" s="66"/>
      <c r="P351" s="66"/>
      <c r="Q351" s="66"/>
      <c r="R351" s="66"/>
      <c r="S351" s="66"/>
      <c r="T351" s="66"/>
      <c r="U351" s="66"/>
      <c r="V351" s="66"/>
      <c r="W351" s="66"/>
      <c r="X351" s="66"/>
      <c r="Y351" s="66"/>
      <c r="Z351" s="66"/>
    </row>
    <row r="352">
      <c r="A352" s="23" t="s">
        <v>4338</v>
      </c>
      <c r="B352" s="9" t="s">
        <v>1934</v>
      </c>
      <c r="C352" s="23"/>
      <c r="D352" s="23"/>
      <c r="E352" s="9"/>
      <c r="F352" s="23" t="s">
        <v>4338</v>
      </c>
      <c r="G352" s="101" t="s">
        <v>3210</v>
      </c>
      <c r="H352" s="9" t="s">
        <v>4339</v>
      </c>
      <c r="I352" s="66"/>
      <c r="J352" s="103" t="s">
        <v>4340</v>
      </c>
      <c r="K352" s="66"/>
      <c r="L352" s="66"/>
      <c r="M352" s="66"/>
      <c r="N352" s="66"/>
      <c r="O352" s="66"/>
      <c r="P352" s="66"/>
      <c r="Q352" s="66"/>
      <c r="R352" s="66"/>
      <c r="S352" s="66"/>
      <c r="T352" s="66"/>
      <c r="U352" s="66"/>
      <c r="V352" s="66"/>
      <c r="W352" s="66"/>
      <c r="X352" s="66"/>
      <c r="Y352" s="66"/>
      <c r="Z352" s="66"/>
    </row>
    <row r="353">
      <c r="A353" s="23" t="s">
        <v>4341</v>
      </c>
      <c r="B353" s="9" t="s">
        <v>1934</v>
      </c>
      <c r="C353" s="66"/>
      <c r="D353" s="66"/>
      <c r="E353" s="43"/>
      <c r="F353" s="23" t="s">
        <v>4341</v>
      </c>
      <c r="G353" s="101" t="s">
        <v>3210</v>
      </c>
      <c r="H353" s="9" t="s">
        <v>4342</v>
      </c>
      <c r="I353" s="66"/>
      <c r="J353" s="103" t="s">
        <v>4343</v>
      </c>
      <c r="K353" s="66"/>
      <c r="L353" s="66"/>
      <c r="M353" s="66"/>
      <c r="N353" s="66"/>
      <c r="O353" s="66"/>
      <c r="P353" s="66"/>
      <c r="Q353" s="66"/>
      <c r="R353" s="66"/>
      <c r="S353" s="66"/>
      <c r="T353" s="66"/>
      <c r="U353" s="66"/>
      <c r="V353" s="66"/>
      <c r="W353" s="66"/>
      <c r="X353" s="66"/>
      <c r="Y353" s="66"/>
      <c r="Z353" s="66"/>
    </row>
    <row r="354">
      <c r="A354" s="23" t="s">
        <v>4344</v>
      </c>
      <c r="B354" s="9" t="s">
        <v>1934</v>
      </c>
      <c r="C354" s="66"/>
      <c r="D354" s="66"/>
      <c r="E354" s="43"/>
      <c r="F354" s="23" t="s">
        <v>4344</v>
      </c>
      <c r="G354" s="101" t="s">
        <v>3210</v>
      </c>
      <c r="H354" s="9" t="s">
        <v>4345</v>
      </c>
      <c r="I354" s="66"/>
      <c r="J354" s="103" t="s">
        <v>4346</v>
      </c>
      <c r="K354" s="66"/>
      <c r="L354" s="66"/>
      <c r="M354" s="66"/>
      <c r="N354" s="66"/>
      <c r="O354" s="66"/>
      <c r="P354" s="66"/>
      <c r="Q354" s="66"/>
      <c r="R354" s="66"/>
      <c r="S354" s="66"/>
      <c r="T354" s="66"/>
      <c r="U354" s="66"/>
      <c r="V354" s="66"/>
      <c r="W354" s="66"/>
      <c r="X354" s="66"/>
      <c r="Y354" s="66"/>
      <c r="Z354" s="66"/>
    </row>
    <row r="355">
      <c r="A355" s="23" t="s">
        <v>4347</v>
      </c>
      <c r="B355" s="9" t="s">
        <v>1934</v>
      </c>
      <c r="C355" s="66"/>
      <c r="D355" s="66"/>
      <c r="E355" s="110"/>
      <c r="F355" s="23" t="s">
        <v>4347</v>
      </c>
      <c r="G355" s="101" t="s">
        <v>3210</v>
      </c>
      <c r="H355" s="9" t="s">
        <v>4348</v>
      </c>
      <c r="I355" s="23" t="s">
        <v>4349</v>
      </c>
      <c r="J355" s="103" t="s">
        <v>4350</v>
      </c>
      <c r="K355" s="66"/>
      <c r="L355" s="66"/>
      <c r="M355" s="66"/>
      <c r="N355" s="66"/>
      <c r="O355" s="66"/>
      <c r="P355" s="66"/>
      <c r="Q355" s="66"/>
      <c r="R355" s="66"/>
      <c r="S355" s="66"/>
      <c r="T355" s="66"/>
      <c r="U355" s="66"/>
      <c r="V355" s="66"/>
      <c r="W355" s="66"/>
      <c r="X355" s="66"/>
      <c r="Y355" s="66"/>
      <c r="Z355" s="66"/>
    </row>
    <row r="356" ht="147.75" customHeight="1">
      <c r="A356" s="23" t="s">
        <v>4351</v>
      </c>
      <c r="B356" s="9" t="s">
        <v>2523</v>
      </c>
      <c r="C356" s="23"/>
      <c r="D356" s="23"/>
      <c r="E356" s="110"/>
      <c r="F356" s="100" t="s">
        <v>4352</v>
      </c>
      <c r="G356" s="101" t="s">
        <v>3210</v>
      </c>
      <c r="H356" s="9" t="s">
        <v>4353</v>
      </c>
      <c r="I356" s="64" t="s">
        <v>4354</v>
      </c>
      <c r="J356" s="104" t="s">
        <v>4355</v>
      </c>
      <c r="K356" s="66"/>
      <c r="L356" s="66"/>
      <c r="M356" s="66"/>
      <c r="N356" s="66"/>
      <c r="O356" s="66"/>
      <c r="P356" s="66"/>
      <c r="Q356" s="66"/>
      <c r="R356" s="66"/>
      <c r="S356" s="66"/>
      <c r="T356" s="66"/>
      <c r="U356" s="66"/>
      <c r="V356" s="66"/>
      <c r="W356" s="66"/>
      <c r="X356" s="66"/>
      <c r="Y356" s="66"/>
      <c r="Z356" s="66"/>
    </row>
    <row r="357" ht="75.0" customHeight="1">
      <c r="A357" s="23" t="s">
        <v>4351</v>
      </c>
      <c r="B357" s="9" t="s">
        <v>2523</v>
      </c>
      <c r="C357" s="23"/>
      <c r="D357" s="23"/>
      <c r="E357" s="110"/>
      <c r="F357" s="100" t="s">
        <v>4356</v>
      </c>
      <c r="G357" s="101" t="s">
        <v>3210</v>
      </c>
      <c r="H357" s="9" t="s">
        <v>4357</v>
      </c>
      <c r="I357" s="102"/>
      <c r="J357" s="104" t="s">
        <v>4358</v>
      </c>
      <c r="K357" s="66"/>
      <c r="L357" s="66"/>
      <c r="M357" s="66"/>
      <c r="N357" s="66"/>
      <c r="O357" s="66"/>
      <c r="P357" s="66"/>
      <c r="Q357" s="66"/>
      <c r="R357" s="66"/>
      <c r="S357" s="66"/>
      <c r="T357" s="66"/>
      <c r="U357" s="66"/>
      <c r="V357" s="66"/>
      <c r="W357" s="66"/>
      <c r="X357" s="66"/>
      <c r="Y357" s="66"/>
      <c r="Z357" s="66"/>
    </row>
    <row r="358" ht="75.0" customHeight="1">
      <c r="A358" s="23" t="s">
        <v>4351</v>
      </c>
      <c r="B358" s="9" t="s">
        <v>2523</v>
      </c>
      <c r="C358" s="23"/>
      <c r="D358" s="23"/>
      <c r="E358" s="110"/>
      <c r="F358" s="100" t="s">
        <v>4359</v>
      </c>
      <c r="G358" s="101" t="s">
        <v>3210</v>
      </c>
      <c r="H358" s="9" t="s">
        <v>4360</v>
      </c>
      <c r="I358" s="102"/>
      <c r="J358" s="104" t="s">
        <v>4361</v>
      </c>
      <c r="K358" s="66"/>
      <c r="L358" s="66"/>
      <c r="M358" s="66"/>
      <c r="N358" s="66"/>
      <c r="O358" s="66"/>
      <c r="P358" s="66"/>
      <c r="Q358" s="66"/>
      <c r="R358" s="66"/>
      <c r="S358" s="66"/>
      <c r="T358" s="66"/>
      <c r="U358" s="66"/>
      <c r="V358" s="66"/>
      <c r="W358" s="66"/>
      <c r="X358" s="66"/>
      <c r="Y358" s="66"/>
      <c r="Z358" s="66"/>
    </row>
    <row r="359" ht="75.0" customHeight="1">
      <c r="A359" s="23" t="s">
        <v>4351</v>
      </c>
      <c r="B359" s="9" t="s">
        <v>2523</v>
      </c>
      <c r="C359" s="23"/>
      <c r="D359" s="23"/>
      <c r="E359" s="110"/>
      <c r="F359" s="100" t="s">
        <v>4362</v>
      </c>
      <c r="G359" s="101" t="s">
        <v>3210</v>
      </c>
      <c r="H359" s="9" t="s">
        <v>4363</v>
      </c>
      <c r="I359" s="102"/>
      <c r="J359" s="104" t="s">
        <v>4364</v>
      </c>
      <c r="K359" s="66"/>
      <c r="L359" s="66"/>
      <c r="M359" s="66"/>
      <c r="N359" s="66"/>
      <c r="O359" s="66"/>
      <c r="P359" s="66"/>
      <c r="Q359" s="66"/>
      <c r="R359" s="66"/>
      <c r="S359" s="66"/>
      <c r="T359" s="66"/>
      <c r="U359" s="66"/>
      <c r="V359" s="66"/>
      <c r="W359" s="66"/>
      <c r="X359" s="66"/>
      <c r="Y359" s="66"/>
      <c r="Z359" s="66"/>
    </row>
    <row r="360" ht="75.0" customHeight="1">
      <c r="A360" s="23" t="s">
        <v>4351</v>
      </c>
      <c r="B360" s="9" t="s">
        <v>2523</v>
      </c>
      <c r="C360" s="23"/>
      <c r="D360" s="23"/>
      <c r="E360" s="110"/>
      <c r="F360" s="100" t="s">
        <v>4365</v>
      </c>
      <c r="G360" s="101" t="s">
        <v>3210</v>
      </c>
      <c r="H360" s="9" t="s">
        <v>4366</v>
      </c>
      <c r="I360" s="102"/>
      <c r="J360" s="104" t="s">
        <v>4367</v>
      </c>
      <c r="K360" s="66"/>
      <c r="L360" s="66"/>
      <c r="M360" s="66"/>
      <c r="N360" s="66"/>
      <c r="O360" s="66"/>
      <c r="P360" s="66"/>
      <c r="Q360" s="66"/>
      <c r="R360" s="66"/>
      <c r="S360" s="66"/>
      <c r="T360" s="66"/>
      <c r="U360" s="66"/>
      <c r="V360" s="66"/>
      <c r="W360" s="66"/>
      <c r="X360" s="66"/>
      <c r="Y360" s="66"/>
      <c r="Z360" s="66"/>
    </row>
    <row r="361" ht="75.0" customHeight="1">
      <c r="A361" s="23" t="s">
        <v>4351</v>
      </c>
      <c r="B361" s="9" t="s">
        <v>2523</v>
      </c>
      <c r="C361" s="23"/>
      <c r="D361" s="23"/>
      <c r="E361" s="110"/>
      <c r="F361" s="100" t="s">
        <v>4368</v>
      </c>
      <c r="G361" s="101" t="s">
        <v>3210</v>
      </c>
      <c r="H361" s="9" t="s">
        <v>4369</v>
      </c>
      <c r="I361" s="102"/>
      <c r="J361" s="104" t="s">
        <v>4370</v>
      </c>
      <c r="K361" s="66"/>
      <c r="L361" s="66"/>
      <c r="M361" s="66"/>
      <c r="N361" s="66"/>
      <c r="O361" s="66"/>
      <c r="P361" s="66"/>
      <c r="Q361" s="66"/>
      <c r="R361" s="66"/>
      <c r="S361" s="66"/>
      <c r="T361" s="66"/>
      <c r="U361" s="66"/>
      <c r="V361" s="66"/>
      <c r="W361" s="66"/>
      <c r="X361" s="66"/>
      <c r="Y361" s="66"/>
      <c r="Z361" s="66"/>
    </row>
    <row r="362" ht="75.0" customHeight="1">
      <c r="A362" s="23" t="s">
        <v>4351</v>
      </c>
      <c r="B362" s="9" t="s">
        <v>2523</v>
      </c>
      <c r="C362" s="23"/>
      <c r="D362" s="23"/>
      <c r="E362" s="110"/>
      <c r="F362" s="100" t="s">
        <v>4371</v>
      </c>
      <c r="G362" s="101" t="s">
        <v>3210</v>
      </c>
      <c r="H362" s="9" t="s">
        <v>4372</v>
      </c>
      <c r="I362" s="102" t="s">
        <v>4373</v>
      </c>
      <c r="J362" s="104" t="s">
        <v>4374</v>
      </c>
      <c r="K362" s="66"/>
      <c r="L362" s="66"/>
      <c r="M362" s="66"/>
      <c r="N362" s="66"/>
      <c r="O362" s="66"/>
      <c r="P362" s="66"/>
      <c r="Q362" s="66"/>
      <c r="R362" s="66"/>
      <c r="S362" s="66"/>
      <c r="T362" s="66"/>
      <c r="U362" s="66"/>
      <c r="V362" s="66"/>
      <c r="W362" s="66"/>
      <c r="X362" s="66"/>
      <c r="Y362" s="66"/>
      <c r="Z362" s="66"/>
    </row>
    <row r="363" ht="75.0" customHeight="1">
      <c r="A363" s="23" t="s">
        <v>4351</v>
      </c>
      <c r="B363" s="9" t="s">
        <v>2523</v>
      </c>
      <c r="C363" s="23"/>
      <c r="D363" s="23"/>
      <c r="E363" s="110"/>
      <c r="F363" s="100" t="s">
        <v>4375</v>
      </c>
      <c r="G363" s="101" t="s">
        <v>3210</v>
      </c>
      <c r="H363" s="9" t="s">
        <v>4376</v>
      </c>
      <c r="I363" s="102" t="s">
        <v>4373</v>
      </c>
      <c r="J363" s="104" t="s">
        <v>4377</v>
      </c>
      <c r="K363" s="66"/>
      <c r="L363" s="66"/>
      <c r="M363" s="66"/>
      <c r="N363" s="66"/>
      <c r="O363" s="66"/>
      <c r="P363" s="66"/>
      <c r="Q363" s="66"/>
      <c r="R363" s="66"/>
      <c r="S363" s="66"/>
      <c r="T363" s="66"/>
      <c r="U363" s="66"/>
      <c r="V363" s="66"/>
      <c r="W363" s="66"/>
      <c r="X363" s="66"/>
      <c r="Y363" s="66"/>
      <c r="Z363" s="66"/>
    </row>
    <row r="364" ht="75.0" customHeight="1">
      <c r="A364" s="23" t="s">
        <v>4351</v>
      </c>
      <c r="B364" s="9" t="s">
        <v>2523</v>
      </c>
      <c r="C364" s="23"/>
      <c r="D364" s="23"/>
      <c r="E364" s="110"/>
      <c r="F364" s="100" t="s">
        <v>4378</v>
      </c>
      <c r="G364" s="101" t="s">
        <v>3210</v>
      </c>
      <c r="H364" s="9" t="s">
        <v>4379</v>
      </c>
      <c r="I364" s="102" t="s">
        <v>4373</v>
      </c>
      <c r="J364" s="104" t="s">
        <v>4380</v>
      </c>
      <c r="K364" s="66"/>
      <c r="L364" s="66"/>
      <c r="M364" s="66"/>
      <c r="N364" s="66"/>
      <c r="O364" s="66"/>
      <c r="P364" s="66"/>
      <c r="Q364" s="66"/>
      <c r="R364" s="66"/>
      <c r="S364" s="66"/>
      <c r="T364" s="66"/>
      <c r="U364" s="66"/>
      <c r="V364" s="66"/>
      <c r="W364" s="66"/>
      <c r="X364" s="66"/>
      <c r="Y364" s="66"/>
      <c r="Z364" s="66"/>
    </row>
    <row r="365" ht="75.0" customHeight="1">
      <c r="A365" s="23" t="s">
        <v>4351</v>
      </c>
      <c r="B365" s="9" t="s">
        <v>2523</v>
      </c>
      <c r="C365" s="23"/>
      <c r="D365" s="23"/>
      <c r="E365" s="110"/>
      <c r="F365" s="100" t="s">
        <v>4381</v>
      </c>
      <c r="G365" s="101" t="s">
        <v>3210</v>
      </c>
      <c r="H365" s="9" t="s">
        <v>4382</v>
      </c>
      <c r="I365" s="102" t="s">
        <v>4373</v>
      </c>
      <c r="J365" s="104" t="s">
        <v>4383</v>
      </c>
      <c r="K365" s="66"/>
      <c r="L365" s="66"/>
      <c r="M365" s="66"/>
      <c r="N365" s="66"/>
      <c r="O365" s="66"/>
      <c r="P365" s="66"/>
      <c r="Q365" s="66"/>
      <c r="R365" s="66"/>
      <c r="S365" s="66"/>
      <c r="T365" s="66"/>
      <c r="U365" s="66"/>
      <c r="V365" s="66"/>
      <c r="W365" s="66"/>
      <c r="X365" s="66"/>
      <c r="Y365" s="66"/>
      <c r="Z365" s="66"/>
    </row>
    <row r="366" ht="75.0" customHeight="1">
      <c r="A366" s="23" t="s">
        <v>4351</v>
      </c>
      <c r="B366" s="9" t="s">
        <v>2523</v>
      </c>
      <c r="C366" s="23"/>
      <c r="D366" s="23"/>
      <c r="E366" s="110"/>
      <c r="F366" s="100" t="s">
        <v>4384</v>
      </c>
      <c r="G366" s="101" t="s">
        <v>3210</v>
      </c>
      <c r="H366" s="9" t="s">
        <v>4385</v>
      </c>
      <c r="I366" s="102" t="s">
        <v>4373</v>
      </c>
      <c r="J366" s="104" t="s">
        <v>4386</v>
      </c>
      <c r="K366" s="66"/>
      <c r="L366" s="66"/>
      <c r="M366" s="66"/>
      <c r="N366" s="66"/>
      <c r="O366" s="66"/>
      <c r="P366" s="66"/>
      <c r="Q366" s="66"/>
      <c r="R366" s="66"/>
      <c r="S366" s="66"/>
      <c r="T366" s="66"/>
      <c r="U366" s="66"/>
      <c r="V366" s="66"/>
      <c r="W366" s="66"/>
      <c r="X366" s="66"/>
      <c r="Y366" s="66"/>
      <c r="Z366" s="66"/>
    </row>
    <row r="367" ht="75.0" customHeight="1">
      <c r="A367" s="23" t="s">
        <v>4351</v>
      </c>
      <c r="B367" s="9" t="s">
        <v>2523</v>
      </c>
      <c r="C367" s="23"/>
      <c r="D367" s="23"/>
      <c r="E367" s="110"/>
      <c r="F367" s="100" t="s">
        <v>4387</v>
      </c>
      <c r="G367" s="101" t="s">
        <v>3210</v>
      </c>
      <c r="H367" s="9" t="s">
        <v>4388</v>
      </c>
      <c r="I367" s="102" t="s">
        <v>4373</v>
      </c>
      <c r="J367" s="104" t="s">
        <v>4389</v>
      </c>
      <c r="K367" s="66"/>
      <c r="L367" s="66"/>
      <c r="M367" s="66"/>
      <c r="N367" s="66"/>
      <c r="O367" s="66"/>
      <c r="P367" s="66"/>
      <c r="Q367" s="66"/>
      <c r="R367" s="66"/>
      <c r="S367" s="66"/>
      <c r="T367" s="66"/>
      <c r="U367" s="66"/>
      <c r="V367" s="66"/>
      <c r="W367" s="66"/>
      <c r="X367" s="66"/>
      <c r="Y367" s="66"/>
      <c r="Z367" s="66"/>
    </row>
    <row r="368" ht="147.75" customHeight="1">
      <c r="A368" s="23" t="s">
        <v>4351</v>
      </c>
      <c r="B368" s="9" t="s">
        <v>2523</v>
      </c>
      <c r="C368" s="23"/>
      <c r="D368" s="23"/>
      <c r="E368" s="110"/>
      <c r="F368" s="100" t="s">
        <v>4359</v>
      </c>
      <c r="G368" s="101" t="s">
        <v>3210</v>
      </c>
      <c r="H368" s="9" t="s">
        <v>4390</v>
      </c>
      <c r="I368" s="102"/>
      <c r="J368" s="104" t="s">
        <v>4391</v>
      </c>
      <c r="K368" s="66"/>
      <c r="L368" s="66"/>
      <c r="M368" s="66"/>
      <c r="N368" s="66"/>
      <c r="O368" s="66"/>
      <c r="P368" s="66"/>
      <c r="Q368" s="66"/>
      <c r="R368" s="66"/>
      <c r="S368" s="66"/>
      <c r="T368" s="66"/>
      <c r="U368" s="66"/>
      <c r="V368" s="66"/>
      <c r="W368" s="66"/>
      <c r="X368" s="66"/>
      <c r="Y368" s="66"/>
      <c r="Z368" s="66"/>
    </row>
    <row r="369">
      <c r="A369" s="23" t="s">
        <v>4351</v>
      </c>
      <c r="B369" s="9" t="s">
        <v>2523</v>
      </c>
      <c r="C369" s="23"/>
      <c r="D369" s="23"/>
      <c r="E369" s="110"/>
      <c r="F369" s="100" t="s">
        <v>4362</v>
      </c>
      <c r="G369" s="101" t="s">
        <v>3210</v>
      </c>
      <c r="H369" s="9" t="s">
        <v>4392</v>
      </c>
      <c r="I369" s="66"/>
      <c r="J369" s="104" t="s">
        <v>4393</v>
      </c>
      <c r="K369" s="66"/>
      <c r="L369" s="66"/>
      <c r="M369" s="66"/>
      <c r="N369" s="66"/>
      <c r="O369" s="66"/>
      <c r="P369" s="66"/>
      <c r="Q369" s="66"/>
      <c r="R369" s="66"/>
      <c r="S369" s="66"/>
      <c r="T369" s="66"/>
      <c r="U369" s="66"/>
      <c r="V369" s="66"/>
      <c r="W369" s="66"/>
      <c r="X369" s="66"/>
      <c r="Y369" s="66"/>
      <c r="Z369" s="66"/>
    </row>
    <row r="370">
      <c r="A370" s="23" t="s">
        <v>4351</v>
      </c>
      <c r="B370" s="9" t="s">
        <v>2523</v>
      </c>
      <c r="C370" s="23"/>
      <c r="D370" s="23"/>
      <c r="E370" s="110"/>
      <c r="F370" s="100" t="s">
        <v>4394</v>
      </c>
      <c r="G370" s="101" t="s">
        <v>3210</v>
      </c>
      <c r="H370" s="9" t="s">
        <v>4395</v>
      </c>
      <c r="I370" s="66"/>
      <c r="J370" s="103" t="s">
        <v>4396</v>
      </c>
      <c r="K370" s="66"/>
      <c r="L370" s="66"/>
      <c r="M370" s="66"/>
      <c r="N370" s="66"/>
      <c r="O370" s="66"/>
      <c r="P370" s="66"/>
      <c r="Q370" s="66"/>
      <c r="R370" s="66"/>
      <c r="S370" s="66"/>
      <c r="T370" s="66"/>
      <c r="U370" s="66"/>
      <c r="V370" s="66"/>
      <c r="W370" s="66"/>
      <c r="X370" s="66"/>
      <c r="Y370" s="66"/>
      <c r="Z370" s="66"/>
    </row>
    <row r="371">
      <c r="A371" s="23" t="s">
        <v>4351</v>
      </c>
      <c r="B371" s="9" t="s">
        <v>2523</v>
      </c>
      <c r="C371" s="23"/>
      <c r="D371" s="23"/>
      <c r="E371" s="110"/>
      <c r="F371" s="100" t="s">
        <v>4368</v>
      </c>
      <c r="G371" s="101" t="s">
        <v>3210</v>
      </c>
      <c r="H371" s="9" t="s">
        <v>4397</v>
      </c>
      <c r="I371" s="66"/>
      <c r="J371" s="103" t="s">
        <v>4398</v>
      </c>
      <c r="K371" s="66"/>
      <c r="L371" s="66"/>
      <c r="M371" s="66"/>
      <c r="N371" s="66"/>
      <c r="O371" s="66"/>
      <c r="P371" s="66"/>
      <c r="Q371" s="66"/>
      <c r="R371" s="66"/>
      <c r="S371" s="66"/>
      <c r="T371" s="66"/>
      <c r="U371" s="66"/>
      <c r="V371" s="66"/>
      <c r="W371" s="66"/>
      <c r="X371" s="66"/>
      <c r="Y371" s="66"/>
      <c r="Z371" s="66"/>
    </row>
    <row r="372">
      <c r="A372" s="23" t="s">
        <v>4351</v>
      </c>
      <c r="B372" s="9" t="s">
        <v>2523</v>
      </c>
      <c r="C372" s="23"/>
      <c r="D372" s="23"/>
      <c r="E372" s="110"/>
      <c r="F372" s="100" t="s">
        <v>4399</v>
      </c>
      <c r="G372" s="101" t="s">
        <v>3210</v>
      </c>
      <c r="H372" s="9" t="s">
        <v>4400</v>
      </c>
      <c r="I372" s="66"/>
      <c r="J372" s="103" t="s">
        <v>4401</v>
      </c>
      <c r="K372" s="66"/>
      <c r="L372" s="66"/>
      <c r="M372" s="66"/>
      <c r="N372" s="66"/>
      <c r="O372" s="66"/>
      <c r="P372" s="66"/>
      <c r="Q372" s="66"/>
      <c r="R372" s="66"/>
      <c r="S372" s="66"/>
      <c r="T372" s="66"/>
      <c r="U372" s="66"/>
      <c r="V372" s="66"/>
      <c r="W372" s="66"/>
      <c r="X372" s="66"/>
      <c r="Y372" s="66"/>
      <c r="Z372" s="66"/>
    </row>
    <row r="373">
      <c r="A373" s="23" t="s">
        <v>4351</v>
      </c>
      <c r="B373" s="9" t="s">
        <v>2523</v>
      </c>
      <c r="C373" s="23"/>
      <c r="D373" s="23"/>
      <c r="E373" s="100"/>
      <c r="F373" s="100" t="s">
        <v>4402</v>
      </c>
      <c r="G373" s="101" t="s">
        <v>3210</v>
      </c>
      <c r="H373" s="9" t="s">
        <v>4403</v>
      </c>
      <c r="I373" s="66"/>
      <c r="J373" s="103" t="s">
        <v>4404</v>
      </c>
      <c r="K373" s="66"/>
      <c r="L373" s="66"/>
      <c r="M373" s="66"/>
      <c r="N373" s="66"/>
      <c r="O373" s="66"/>
      <c r="P373" s="66"/>
      <c r="Q373" s="66"/>
      <c r="R373" s="66"/>
      <c r="S373" s="66"/>
      <c r="T373" s="66"/>
      <c r="U373" s="66"/>
      <c r="V373" s="66"/>
      <c r="W373" s="66"/>
      <c r="X373" s="66"/>
      <c r="Y373" s="66"/>
      <c r="Z373" s="66"/>
    </row>
    <row r="374">
      <c r="A374" s="23" t="s">
        <v>4351</v>
      </c>
      <c r="B374" s="9" t="s">
        <v>2523</v>
      </c>
      <c r="C374" s="23"/>
      <c r="D374" s="23"/>
      <c r="E374" s="110"/>
      <c r="F374" s="100" t="s">
        <v>4405</v>
      </c>
      <c r="G374" s="101" t="s">
        <v>3210</v>
      </c>
      <c r="H374" s="9" t="s">
        <v>4406</v>
      </c>
      <c r="I374" s="66"/>
      <c r="J374" s="103" t="s">
        <v>4407</v>
      </c>
      <c r="K374" s="66"/>
      <c r="L374" s="66"/>
      <c r="M374" s="66"/>
      <c r="N374" s="66"/>
      <c r="O374" s="66"/>
      <c r="P374" s="66"/>
      <c r="Q374" s="66"/>
      <c r="R374" s="66"/>
      <c r="S374" s="66"/>
      <c r="T374" s="66"/>
      <c r="U374" s="66"/>
      <c r="V374" s="66"/>
      <c r="W374" s="66"/>
      <c r="X374" s="66"/>
      <c r="Y374" s="66"/>
      <c r="Z374" s="66"/>
    </row>
    <row r="375">
      <c r="A375" s="23" t="s">
        <v>4351</v>
      </c>
      <c r="B375" s="9" t="s">
        <v>2523</v>
      </c>
      <c r="C375" s="23"/>
      <c r="D375" s="23"/>
      <c r="E375" s="110"/>
      <c r="F375" s="100" t="s">
        <v>4408</v>
      </c>
      <c r="G375" s="101" t="s">
        <v>3210</v>
      </c>
      <c r="H375" s="9" t="s">
        <v>4409</v>
      </c>
      <c r="I375" s="66"/>
      <c r="J375" s="103" t="s">
        <v>4410</v>
      </c>
      <c r="K375" s="66"/>
      <c r="L375" s="66"/>
      <c r="M375" s="66"/>
      <c r="N375" s="66"/>
      <c r="O375" s="66"/>
      <c r="P375" s="66"/>
      <c r="Q375" s="66"/>
      <c r="R375" s="66"/>
      <c r="S375" s="66"/>
      <c r="T375" s="66"/>
      <c r="U375" s="66"/>
      <c r="V375" s="66"/>
      <c r="W375" s="66"/>
      <c r="X375" s="66"/>
      <c r="Y375" s="66"/>
      <c r="Z375" s="66"/>
    </row>
    <row r="376">
      <c r="A376" s="23" t="s">
        <v>4351</v>
      </c>
      <c r="B376" s="9" t="s">
        <v>2523</v>
      </c>
      <c r="C376" s="23"/>
      <c r="D376" s="23"/>
      <c r="E376" s="110"/>
      <c r="F376" s="100" t="s">
        <v>4411</v>
      </c>
      <c r="G376" s="101" t="s">
        <v>3210</v>
      </c>
      <c r="H376" s="9" t="s">
        <v>4412</v>
      </c>
      <c r="I376" s="66"/>
      <c r="J376" s="103" t="s">
        <v>4413</v>
      </c>
      <c r="K376" s="66"/>
      <c r="L376" s="66"/>
      <c r="M376" s="66"/>
      <c r="N376" s="66"/>
      <c r="O376" s="66"/>
      <c r="P376" s="66"/>
      <c r="Q376" s="66"/>
      <c r="R376" s="66"/>
      <c r="S376" s="66"/>
      <c r="T376" s="66"/>
      <c r="U376" s="66"/>
      <c r="V376" s="66"/>
      <c r="W376" s="66"/>
      <c r="X376" s="66"/>
      <c r="Y376" s="66"/>
      <c r="Z376" s="66"/>
    </row>
    <row r="377">
      <c r="A377" s="23" t="s">
        <v>4351</v>
      </c>
      <c r="B377" s="9" t="s">
        <v>2523</v>
      </c>
      <c r="C377" s="23"/>
      <c r="D377" s="23"/>
      <c r="E377" s="110"/>
      <c r="F377" s="100" t="s">
        <v>4414</v>
      </c>
      <c r="G377" s="101" t="s">
        <v>3210</v>
      </c>
      <c r="H377" s="9" t="s">
        <v>4415</v>
      </c>
      <c r="I377" s="66"/>
      <c r="J377" s="103" t="s">
        <v>4416</v>
      </c>
      <c r="K377" s="66"/>
      <c r="L377" s="66"/>
      <c r="M377" s="66"/>
      <c r="N377" s="66"/>
      <c r="O377" s="66"/>
      <c r="P377" s="66"/>
      <c r="Q377" s="66"/>
      <c r="R377" s="66"/>
      <c r="S377" s="66"/>
      <c r="T377" s="66"/>
      <c r="U377" s="66"/>
      <c r="V377" s="66"/>
      <c r="W377" s="66"/>
      <c r="X377" s="66"/>
      <c r="Y377" s="66"/>
      <c r="Z377" s="66"/>
    </row>
    <row r="378">
      <c r="A378" s="23" t="s">
        <v>4417</v>
      </c>
      <c r="B378" s="9" t="s">
        <v>2186</v>
      </c>
      <c r="C378" s="23"/>
      <c r="D378" s="66"/>
      <c r="E378" s="43"/>
      <c r="F378" s="132" t="s">
        <v>4418</v>
      </c>
      <c r="G378" s="101" t="s">
        <v>3210</v>
      </c>
      <c r="H378" s="9" t="s">
        <v>4419</v>
      </c>
      <c r="I378" s="66"/>
      <c r="J378" s="103" t="s">
        <v>4420</v>
      </c>
      <c r="K378" s="66"/>
      <c r="L378" s="66"/>
      <c r="M378" s="66"/>
      <c r="N378" s="66"/>
      <c r="O378" s="66"/>
      <c r="P378" s="66"/>
      <c r="Q378" s="66"/>
      <c r="R378" s="66"/>
      <c r="S378" s="66"/>
      <c r="T378" s="66"/>
      <c r="U378" s="66"/>
      <c r="V378" s="66"/>
      <c r="W378" s="66"/>
      <c r="X378" s="66"/>
      <c r="Y378" s="66"/>
      <c r="Z378" s="66"/>
    </row>
    <row r="379">
      <c r="A379" s="23" t="s">
        <v>4417</v>
      </c>
      <c r="B379" s="9" t="s">
        <v>2186</v>
      </c>
      <c r="C379" s="23"/>
      <c r="D379" s="66"/>
      <c r="E379" s="43"/>
      <c r="F379" s="123" t="s">
        <v>4421</v>
      </c>
      <c r="G379" s="101" t="s">
        <v>3210</v>
      </c>
      <c r="H379" s="9" t="s">
        <v>4422</v>
      </c>
      <c r="I379" s="23"/>
      <c r="J379" s="103" t="s">
        <v>4423</v>
      </c>
      <c r="K379" s="66"/>
      <c r="L379" s="66"/>
      <c r="M379" s="66"/>
      <c r="N379" s="66"/>
      <c r="O379" s="66"/>
      <c r="P379" s="66"/>
      <c r="Q379" s="66"/>
      <c r="R379" s="66"/>
      <c r="S379" s="66"/>
      <c r="T379" s="66"/>
      <c r="U379" s="66"/>
      <c r="V379" s="66"/>
      <c r="W379" s="66"/>
      <c r="X379" s="66"/>
      <c r="Y379" s="66"/>
      <c r="Z379" s="66"/>
    </row>
    <row r="380">
      <c r="A380" s="23" t="s">
        <v>4417</v>
      </c>
      <c r="B380" s="9" t="s">
        <v>2186</v>
      </c>
      <c r="C380" s="23"/>
      <c r="D380" s="66"/>
      <c r="E380" s="43"/>
      <c r="F380" s="133" t="s">
        <v>4424</v>
      </c>
      <c r="G380" s="101" t="s">
        <v>3210</v>
      </c>
      <c r="H380" s="9" t="s">
        <v>4425</v>
      </c>
      <c r="I380" s="55"/>
      <c r="J380" s="103" t="s">
        <v>4426</v>
      </c>
      <c r="K380" s="55"/>
      <c r="L380" s="66"/>
      <c r="M380" s="66"/>
      <c r="N380" s="66"/>
      <c r="O380" s="66"/>
      <c r="P380" s="66"/>
      <c r="Q380" s="66"/>
      <c r="R380" s="66"/>
      <c r="S380" s="66"/>
      <c r="T380" s="66"/>
      <c r="U380" s="66"/>
      <c r="V380" s="66"/>
      <c r="W380" s="66"/>
      <c r="X380" s="66"/>
      <c r="Y380" s="66"/>
      <c r="Z380" s="66"/>
    </row>
    <row r="381">
      <c r="A381" s="9" t="s">
        <v>4427</v>
      </c>
      <c r="B381" s="9" t="s">
        <v>2122</v>
      </c>
      <c r="C381" s="23"/>
      <c r="D381" s="66"/>
      <c r="E381" s="43"/>
      <c r="F381" s="123" t="s">
        <v>4428</v>
      </c>
      <c r="G381" s="101" t="s">
        <v>3210</v>
      </c>
      <c r="H381" s="9" t="s">
        <v>4429</v>
      </c>
      <c r="I381" s="66"/>
      <c r="J381" s="103" t="s">
        <v>4430</v>
      </c>
      <c r="K381" s="66"/>
      <c r="L381" s="66"/>
      <c r="M381" s="66"/>
      <c r="N381" s="66"/>
      <c r="O381" s="66"/>
      <c r="P381" s="66"/>
      <c r="Q381" s="66"/>
      <c r="R381" s="66"/>
      <c r="S381" s="66"/>
      <c r="T381" s="66"/>
      <c r="U381" s="66"/>
      <c r="V381" s="66"/>
      <c r="W381" s="66"/>
      <c r="X381" s="66"/>
      <c r="Y381" s="66"/>
      <c r="Z381" s="66"/>
    </row>
    <row r="382">
      <c r="A382" s="9" t="s">
        <v>4427</v>
      </c>
      <c r="B382" s="9" t="s">
        <v>2122</v>
      </c>
      <c r="C382" s="23"/>
      <c r="D382" s="66"/>
      <c r="E382" s="43"/>
      <c r="F382" s="123" t="s">
        <v>4431</v>
      </c>
      <c r="G382" s="101" t="s">
        <v>3210</v>
      </c>
      <c r="H382" s="9" t="s">
        <v>4432</v>
      </c>
      <c r="I382" s="66"/>
      <c r="J382" s="103" t="s">
        <v>4433</v>
      </c>
      <c r="K382" s="66"/>
      <c r="L382" s="66"/>
      <c r="M382" s="66"/>
      <c r="N382" s="66"/>
      <c r="O382" s="66"/>
      <c r="P382" s="66"/>
      <c r="Q382" s="66"/>
      <c r="R382" s="66"/>
      <c r="S382" s="66"/>
      <c r="T382" s="66"/>
      <c r="U382" s="66"/>
      <c r="V382" s="66"/>
      <c r="W382" s="66"/>
      <c r="X382" s="66"/>
      <c r="Y382" s="66"/>
      <c r="Z382" s="66"/>
    </row>
    <row r="383">
      <c r="A383" s="9" t="s">
        <v>4427</v>
      </c>
      <c r="B383" s="9" t="s">
        <v>2122</v>
      </c>
      <c r="C383" s="23"/>
      <c r="D383" s="66"/>
      <c r="E383" s="43"/>
      <c r="F383" s="123" t="s">
        <v>4434</v>
      </c>
      <c r="G383" s="101" t="s">
        <v>3210</v>
      </c>
      <c r="H383" s="9" t="s">
        <v>4435</v>
      </c>
      <c r="I383" s="66"/>
      <c r="J383" s="103" t="s">
        <v>4436</v>
      </c>
      <c r="K383" s="66"/>
      <c r="L383" s="66"/>
      <c r="M383" s="66"/>
      <c r="N383" s="66"/>
      <c r="O383" s="66"/>
      <c r="P383" s="66"/>
      <c r="Q383" s="66"/>
      <c r="R383" s="66"/>
      <c r="S383" s="66"/>
      <c r="T383" s="66"/>
      <c r="U383" s="66"/>
      <c r="V383" s="66"/>
      <c r="W383" s="66"/>
      <c r="X383" s="66"/>
      <c r="Y383" s="66"/>
      <c r="Z383" s="66"/>
    </row>
    <row r="384">
      <c r="A384" s="9" t="s">
        <v>4427</v>
      </c>
      <c r="B384" s="9" t="s">
        <v>2122</v>
      </c>
      <c r="C384" s="23"/>
      <c r="D384" s="66"/>
      <c r="E384" s="43"/>
      <c r="F384" s="109" t="s">
        <v>4437</v>
      </c>
      <c r="G384" s="101" t="s">
        <v>3210</v>
      </c>
      <c r="H384" s="9" t="s">
        <v>4438</v>
      </c>
      <c r="I384" s="66"/>
      <c r="J384" s="103" t="s">
        <v>4439</v>
      </c>
      <c r="K384" s="66"/>
      <c r="L384" s="66"/>
      <c r="M384" s="66"/>
      <c r="N384" s="66"/>
      <c r="O384" s="66"/>
      <c r="P384" s="66"/>
      <c r="Q384" s="66"/>
      <c r="R384" s="66"/>
      <c r="S384" s="66"/>
      <c r="T384" s="66"/>
      <c r="U384" s="66"/>
      <c r="V384" s="66"/>
      <c r="W384" s="66"/>
      <c r="X384" s="66"/>
      <c r="Y384" s="66"/>
      <c r="Z384" s="66"/>
    </row>
    <row r="385">
      <c r="A385" s="9" t="s">
        <v>4427</v>
      </c>
      <c r="B385" s="9" t="s">
        <v>2122</v>
      </c>
      <c r="C385" s="23"/>
      <c r="D385" s="66"/>
      <c r="E385" s="43"/>
      <c r="F385" s="109" t="s">
        <v>4440</v>
      </c>
      <c r="G385" s="101" t="s">
        <v>3210</v>
      </c>
      <c r="H385" s="9" t="s">
        <v>4441</v>
      </c>
      <c r="I385" s="66"/>
      <c r="J385" s="103" t="s">
        <v>4442</v>
      </c>
      <c r="K385" s="66"/>
      <c r="L385" s="66"/>
      <c r="M385" s="66"/>
      <c r="N385" s="66"/>
      <c r="O385" s="66"/>
      <c r="P385" s="66"/>
      <c r="Q385" s="66"/>
      <c r="R385" s="66"/>
      <c r="S385" s="66"/>
      <c r="T385" s="66"/>
      <c r="U385" s="66"/>
      <c r="V385" s="66"/>
      <c r="W385" s="66"/>
      <c r="X385" s="66"/>
      <c r="Y385" s="66"/>
      <c r="Z385" s="66"/>
    </row>
    <row r="386">
      <c r="A386" s="9" t="s">
        <v>4427</v>
      </c>
      <c r="B386" s="9" t="s">
        <v>2122</v>
      </c>
      <c r="C386" s="23"/>
      <c r="D386" s="66"/>
      <c r="E386" s="43"/>
      <c r="F386" s="134" t="s">
        <v>4443</v>
      </c>
      <c r="G386" s="101" t="s">
        <v>3210</v>
      </c>
      <c r="H386" s="9" t="s">
        <v>4444</v>
      </c>
      <c r="I386" s="66"/>
      <c r="J386" s="103" t="s">
        <v>4445</v>
      </c>
      <c r="K386" s="66"/>
      <c r="L386" s="66"/>
      <c r="M386" s="66"/>
      <c r="N386" s="66"/>
      <c r="O386" s="66"/>
      <c r="P386" s="66"/>
      <c r="Q386" s="66"/>
      <c r="R386" s="66"/>
      <c r="S386" s="66"/>
      <c r="T386" s="66"/>
      <c r="U386" s="66"/>
      <c r="V386" s="66"/>
      <c r="W386" s="66"/>
      <c r="X386" s="66"/>
      <c r="Y386" s="66"/>
      <c r="Z386" s="66"/>
    </row>
    <row r="387">
      <c r="A387" s="9" t="s">
        <v>4427</v>
      </c>
      <c r="B387" s="9" t="s">
        <v>2122</v>
      </c>
      <c r="C387" s="66"/>
      <c r="D387" s="66"/>
      <c r="E387" s="43"/>
      <c r="F387" s="134" t="s">
        <v>4446</v>
      </c>
      <c r="G387" s="101" t="s">
        <v>3210</v>
      </c>
      <c r="H387" s="9" t="s">
        <v>4447</v>
      </c>
      <c r="I387" s="66"/>
      <c r="J387" s="103" t="s">
        <v>4448</v>
      </c>
      <c r="K387" s="66"/>
      <c r="L387" s="66"/>
      <c r="M387" s="66"/>
      <c r="N387" s="66"/>
      <c r="O387" s="66"/>
      <c r="P387" s="66"/>
      <c r="Q387" s="66"/>
      <c r="R387" s="66"/>
      <c r="S387" s="66"/>
      <c r="T387" s="66"/>
      <c r="U387" s="66"/>
      <c r="V387" s="66"/>
      <c r="W387" s="66"/>
      <c r="X387" s="66"/>
      <c r="Y387" s="66"/>
      <c r="Z387" s="66"/>
    </row>
    <row r="388">
      <c r="A388" s="9" t="s">
        <v>4427</v>
      </c>
      <c r="B388" s="9" t="s">
        <v>2122</v>
      </c>
      <c r="C388" s="66"/>
      <c r="D388" s="66"/>
      <c r="E388" s="43"/>
      <c r="F388" s="135" t="s">
        <v>4449</v>
      </c>
      <c r="G388" s="101" t="s">
        <v>3210</v>
      </c>
      <c r="H388" s="9" t="s">
        <v>4450</v>
      </c>
      <c r="I388" s="66"/>
      <c r="J388" s="103" t="s">
        <v>4451</v>
      </c>
      <c r="K388" s="66"/>
      <c r="L388" s="66"/>
      <c r="M388" s="66"/>
      <c r="N388" s="66"/>
      <c r="O388" s="66"/>
      <c r="P388" s="66"/>
      <c r="Q388" s="66"/>
      <c r="R388" s="66"/>
      <c r="S388" s="66"/>
      <c r="T388" s="66"/>
      <c r="U388" s="66"/>
      <c r="V388" s="66"/>
      <c r="W388" s="66"/>
      <c r="X388" s="66"/>
      <c r="Y388" s="66"/>
      <c r="Z388" s="66"/>
    </row>
    <row r="389">
      <c r="A389" s="9" t="s">
        <v>4427</v>
      </c>
      <c r="B389" s="9" t="s">
        <v>2122</v>
      </c>
      <c r="C389" s="66"/>
      <c r="D389" s="66"/>
      <c r="E389" s="43"/>
      <c r="F389" s="134" t="s">
        <v>4452</v>
      </c>
      <c r="G389" s="101" t="s">
        <v>3210</v>
      </c>
      <c r="H389" s="9" t="s">
        <v>4453</v>
      </c>
      <c r="I389" s="66"/>
      <c r="J389" s="103" t="s">
        <v>4454</v>
      </c>
      <c r="K389" s="66"/>
      <c r="L389" s="66"/>
      <c r="M389" s="66"/>
      <c r="N389" s="66"/>
      <c r="O389" s="66"/>
      <c r="P389" s="66"/>
      <c r="Q389" s="66"/>
      <c r="R389" s="66"/>
      <c r="S389" s="66"/>
      <c r="T389" s="66"/>
      <c r="U389" s="66"/>
      <c r="V389" s="66"/>
      <c r="W389" s="66"/>
      <c r="X389" s="66"/>
      <c r="Y389" s="66"/>
      <c r="Z389" s="66"/>
    </row>
    <row r="390">
      <c r="A390" s="9" t="s">
        <v>4417</v>
      </c>
      <c r="B390" s="9" t="s">
        <v>2219</v>
      </c>
      <c r="C390" s="66"/>
      <c r="D390" s="66"/>
      <c r="E390" s="43"/>
      <c r="F390" s="128" t="s">
        <v>4455</v>
      </c>
      <c r="G390" s="101" t="s">
        <v>3210</v>
      </c>
      <c r="H390" s="9" t="s">
        <v>4456</v>
      </c>
      <c r="I390" s="66"/>
      <c r="J390" s="103" t="s">
        <v>4457</v>
      </c>
      <c r="K390" s="66"/>
      <c r="L390" s="66"/>
      <c r="M390" s="66"/>
      <c r="N390" s="66"/>
      <c r="O390" s="66"/>
      <c r="P390" s="66"/>
      <c r="Q390" s="66"/>
      <c r="R390" s="66"/>
      <c r="S390" s="66"/>
      <c r="T390" s="66"/>
      <c r="U390" s="66"/>
      <c r="V390" s="66"/>
      <c r="W390" s="66"/>
      <c r="X390" s="66"/>
      <c r="Y390" s="66"/>
      <c r="Z390" s="66"/>
    </row>
    <row r="391">
      <c r="A391" s="9" t="s">
        <v>4417</v>
      </c>
      <c r="B391" s="9" t="s">
        <v>2219</v>
      </c>
      <c r="C391" s="66"/>
      <c r="D391" s="66"/>
      <c r="E391" s="43"/>
      <c r="F391" s="136" t="s">
        <v>4458</v>
      </c>
      <c r="G391" s="101" t="s">
        <v>3210</v>
      </c>
      <c r="H391" s="9" t="s">
        <v>4459</v>
      </c>
      <c r="I391" s="66"/>
      <c r="J391" s="103" t="s">
        <v>4460</v>
      </c>
      <c r="K391" s="66"/>
      <c r="L391" s="66"/>
      <c r="M391" s="66"/>
      <c r="N391" s="66"/>
      <c r="O391" s="66"/>
      <c r="P391" s="66"/>
      <c r="Q391" s="66"/>
      <c r="R391" s="66"/>
      <c r="S391" s="66"/>
      <c r="T391" s="66"/>
      <c r="U391" s="66"/>
      <c r="V391" s="66"/>
      <c r="W391" s="66"/>
      <c r="X391" s="66"/>
      <c r="Y391" s="66"/>
      <c r="Z391" s="66"/>
    </row>
    <row r="392">
      <c r="A392" s="9" t="s">
        <v>4417</v>
      </c>
      <c r="B392" s="9" t="s">
        <v>2219</v>
      </c>
      <c r="C392" s="66"/>
      <c r="D392" s="66"/>
      <c r="E392" s="43"/>
      <c r="F392" s="128" t="s">
        <v>4461</v>
      </c>
      <c r="G392" s="101" t="s">
        <v>3210</v>
      </c>
      <c r="H392" s="9" t="s">
        <v>4462</v>
      </c>
      <c r="I392" s="66"/>
      <c r="J392" s="103" t="s">
        <v>4463</v>
      </c>
      <c r="K392" s="66"/>
      <c r="L392" s="66"/>
      <c r="M392" s="66"/>
      <c r="N392" s="66"/>
      <c r="O392" s="66"/>
      <c r="P392" s="66"/>
      <c r="Q392" s="66"/>
      <c r="R392" s="66"/>
      <c r="S392" s="66"/>
      <c r="T392" s="66"/>
      <c r="U392" s="66"/>
      <c r="V392" s="66"/>
      <c r="W392" s="66"/>
      <c r="X392" s="66"/>
      <c r="Y392" s="66"/>
      <c r="Z392" s="66"/>
    </row>
    <row r="393">
      <c r="A393" s="9" t="s">
        <v>4417</v>
      </c>
      <c r="B393" s="9" t="s">
        <v>2219</v>
      </c>
      <c r="C393" s="66"/>
      <c r="D393" s="66"/>
      <c r="E393" s="43"/>
      <c r="F393" s="128" t="s">
        <v>4464</v>
      </c>
      <c r="G393" s="101" t="s">
        <v>3210</v>
      </c>
      <c r="H393" s="9" t="s">
        <v>4465</v>
      </c>
      <c r="I393" s="66"/>
      <c r="J393" s="103" t="s">
        <v>4466</v>
      </c>
      <c r="K393" s="66"/>
      <c r="L393" s="66"/>
      <c r="M393" s="66"/>
      <c r="N393" s="66"/>
      <c r="O393" s="66"/>
      <c r="P393" s="66"/>
      <c r="Q393" s="66"/>
      <c r="R393" s="66"/>
      <c r="S393" s="66"/>
      <c r="T393" s="66"/>
      <c r="U393" s="66"/>
      <c r="V393" s="66"/>
      <c r="W393" s="66"/>
      <c r="X393" s="66"/>
      <c r="Y393" s="66"/>
      <c r="Z393" s="66"/>
    </row>
    <row r="394">
      <c r="A394" s="9" t="s">
        <v>4417</v>
      </c>
      <c r="B394" s="9" t="s">
        <v>2219</v>
      </c>
      <c r="C394" s="66"/>
      <c r="D394" s="66"/>
      <c r="E394" s="43"/>
      <c r="F394" s="128" t="s">
        <v>4467</v>
      </c>
      <c r="G394" s="101" t="s">
        <v>3210</v>
      </c>
      <c r="H394" s="9" t="s">
        <v>4468</v>
      </c>
      <c r="I394" s="66"/>
      <c r="J394" s="104" t="s">
        <v>4469</v>
      </c>
      <c r="K394" s="66"/>
      <c r="L394" s="66"/>
      <c r="M394" s="66"/>
      <c r="N394" s="66"/>
      <c r="O394" s="66"/>
      <c r="P394" s="66"/>
      <c r="Q394" s="66"/>
      <c r="R394" s="66"/>
      <c r="S394" s="66"/>
      <c r="T394" s="66"/>
      <c r="U394" s="66"/>
      <c r="V394" s="66"/>
      <c r="W394" s="66"/>
      <c r="X394" s="66"/>
      <c r="Y394" s="66"/>
      <c r="Z394" s="66"/>
    </row>
    <row r="395">
      <c r="A395" s="9" t="s">
        <v>4417</v>
      </c>
      <c r="B395" s="9" t="s">
        <v>2219</v>
      </c>
      <c r="C395" s="66"/>
      <c r="D395" s="66"/>
      <c r="E395" s="43"/>
      <c r="F395" s="128" t="s">
        <v>4470</v>
      </c>
      <c r="G395" s="101" t="s">
        <v>3210</v>
      </c>
      <c r="H395" s="9" t="s">
        <v>4471</v>
      </c>
      <c r="I395" s="66"/>
      <c r="J395" s="103" t="s">
        <v>4472</v>
      </c>
      <c r="K395" s="66"/>
      <c r="L395" s="66"/>
      <c r="M395" s="66"/>
      <c r="N395" s="66"/>
      <c r="O395" s="66"/>
      <c r="P395" s="66"/>
      <c r="Q395" s="66"/>
      <c r="R395" s="66"/>
      <c r="S395" s="66"/>
      <c r="T395" s="66"/>
      <c r="U395" s="66"/>
      <c r="V395" s="66"/>
      <c r="W395" s="66"/>
      <c r="X395" s="66"/>
      <c r="Y395" s="66"/>
      <c r="Z395" s="66"/>
    </row>
    <row r="396">
      <c r="A396" s="9" t="s">
        <v>4417</v>
      </c>
      <c r="B396" s="9" t="s">
        <v>2219</v>
      </c>
      <c r="C396" s="66"/>
      <c r="D396" s="66"/>
      <c r="E396" s="43"/>
      <c r="F396" s="128" t="s">
        <v>4473</v>
      </c>
      <c r="G396" s="101" t="s">
        <v>3210</v>
      </c>
      <c r="H396" s="9" t="s">
        <v>4474</v>
      </c>
      <c r="I396" s="66"/>
      <c r="J396" s="104" t="s">
        <v>4475</v>
      </c>
      <c r="K396" s="66"/>
      <c r="L396" s="66"/>
      <c r="M396" s="66"/>
      <c r="N396" s="66"/>
      <c r="O396" s="66"/>
      <c r="P396" s="66"/>
      <c r="Q396" s="66"/>
      <c r="R396" s="66"/>
      <c r="S396" s="66"/>
      <c r="T396" s="66"/>
      <c r="U396" s="66"/>
      <c r="V396" s="66"/>
      <c r="W396" s="66"/>
      <c r="X396" s="66"/>
      <c r="Y396" s="66"/>
      <c r="Z396" s="66"/>
    </row>
    <row r="397">
      <c r="A397" s="9" t="s">
        <v>4417</v>
      </c>
      <c r="B397" s="9" t="s">
        <v>2219</v>
      </c>
      <c r="C397" s="66"/>
      <c r="D397" s="66"/>
      <c r="E397" s="43"/>
      <c r="F397" s="128" t="s">
        <v>4476</v>
      </c>
      <c r="G397" s="101" t="s">
        <v>3210</v>
      </c>
      <c r="H397" s="9" t="s">
        <v>4477</v>
      </c>
      <c r="I397" s="66"/>
      <c r="J397" s="103" t="s">
        <v>4478</v>
      </c>
      <c r="K397" s="66"/>
      <c r="L397" s="66"/>
      <c r="M397" s="66"/>
      <c r="N397" s="66"/>
      <c r="O397" s="66"/>
      <c r="P397" s="66"/>
      <c r="Q397" s="66"/>
      <c r="R397" s="66"/>
      <c r="S397" s="66"/>
      <c r="T397" s="66"/>
      <c r="U397" s="66"/>
      <c r="V397" s="66"/>
      <c r="W397" s="66"/>
      <c r="X397" s="66"/>
      <c r="Y397" s="66"/>
      <c r="Z397" s="66"/>
    </row>
    <row r="398">
      <c r="A398" s="9" t="s">
        <v>4417</v>
      </c>
      <c r="B398" s="9" t="s">
        <v>2219</v>
      </c>
      <c r="C398" s="66"/>
      <c r="D398" s="66"/>
      <c r="E398" s="43"/>
      <c r="F398" s="136" t="s">
        <v>4479</v>
      </c>
      <c r="G398" s="101" t="s">
        <v>3210</v>
      </c>
      <c r="H398" s="9" t="s">
        <v>4480</v>
      </c>
      <c r="I398" s="66"/>
      <c r="J398" s="104" t="s">
        <v>4481</v>
      </c>
      <c r="K398" s="66"/>
      <c r="L398" s="66"/>
      <c r="M398" s="66"/>
      <c r="N398" s="66"/>
      <c r="O398" s="66"/>
      <c r="P398" s="66"/>
      <c r="Q398" s="66"/>
      <c r="R398" s="66"/>
      <c r="S398" s="66"/>
      <c r="T398" s="66"/>
      <c r="U398" s="66"/>
      <c r="V398" s="66"/>
      <c r="W398" s="66"/>
      <c r="X398" s="66"/>
      <c r="Y398" s="66"/>
      <c r="Z398" s="66"/>
    </row>
    <row r="399">
      <c r="A399" s="9" t="s">
        <v>4417</v>
      </c>
      <c r="B399" s="9" t="s">
        <v>2219</v>
      </c>
      <c r="C399" s="66"/>
      <c r="D399" s="66"/>
      <c r="E399" s="43"/>
      <c r="F399" s="136" t="s">
        <v>4479</v>
      </c>
      <c r="G399" s="101" t="s">
        <v>3210</v>
      </c>
      <c r="H399" s="9" t="s">
        <v>4482</v>
      </c>
      <c r="I399" s="66"/>
      <c r="J399" s="104" t="s">
        <v>4483</v>
      </c>
      <c r="K399" s="66"/>
      <c r="L399" s="66"/>
      <c r="M399" s="66"/>
      <c r="N399" s="66"/>
      <c r="O399" s="66"/>
      <c r="P399" s="66"/>
      <c r="Q399" s="66"/>
      <c r="R399" s="66"/>
      <c r="S399" s="66"/>
      <c r="T399" s="66"/>
      <c r="U399" s="66"/>
      <c r="V399" s="66"/>
      <c r="W399" s="66"/>
      <c r="X399" s="66"/>
      <c r="Y399" s="66"/>
      <c r="Z399" s="66"/>
    </row>
    <row r="400">
      <c r="A400" s="9" t="s">
        <v>4417</v>
      </c>
      <c r="B400" s="9" t="s">
        <v>2219</v>
      </c>
      <c r="C400" s="66"/>
      <c r="D400" s="66"/>
      <c r="E400" s="43"/>
      <c r="F400" s="137" t="s">
        <v>4484</v>
      </c>
      <c r="G400" s="101" t="s">
        <v>3210</v>
      </c>
      <c r="H400" s="9" t="s">
        <v>4485</v>
      </c>
      <c r="I400" s="64" t="s">
        <v>4486</v>
      </c>
      <c r="J400" s="104" t="s">
        <v>4487</v>
      </c>
      <c r="K400" s="66"/>
      <c r="L400" s="66"/>
      <c r="M400" s="66"/>
      <c r="N400" s="66"/>
      <c r="O400" s="66"/>
      <c r="P400" s="66"/>
      <c r="Q400" s="66"/>
      <c r="R400" s="66"/>
      <c r="S400" s="66"/>
      <c r="T400" s="66"/>
      <c r="U400" s="66"/>
      <c r="V400" s="66"/>
      <c r="W400" s="66"/>
      <c r="X400" s="66"/>
      <c r="Y400" s="66"/>
      <c r="Z400" s="66"/>
    </row>
    <row r="401">
      <c r="A401" s="9" t="s">
        <v>4417</v>
      </c>
      <c r="B401" s="9" t="s">
        <v>2219</v>
      </c>
      <c r="C401" s="66"/>
      <c r="D401" s="66"/>
      <c r="E401" s="43"/>
      <c r="F401" s="137" t="s">
        <v>4484</v>
      </c>
      <c r="G401" s="101" t="s">
        <v>3210</v>
      </c>
      <c r="H401" s="9" t="s">
        <v>4488</v>
      </c>
      <c r="I401" s="102"/>
      <c r="J401" s="104" t="s">
        <v>4489</v>
      </c>
      <c r="K401" s="66"/>
      <c r="L401" s="66"/>
      <c r="M401" s="66"/>
      <c r="N401" s="66"/>
      <c r="O401" s="66"/>
      <c r="P401" s="66"/>
      <c r="Q401" s="66"/>
      <c r="R401" s="66"/>
      <c r="S401" s="66"/>
      <c r="T401" s="66"/>
      <c r="U401" s="66"/>
      <c r="V401" s="66"/>
      <c r="W401" s="66"/>
      <c r="X401" s="66"/>
      <c r="Y401" s="66"/>
      <c r="Z401" s="66"/>
    </row>
    <row r="402">
      <c r="A402" s="9" t="s">
        <v>4490</v>
      </c>
      <c r="B402" s="9" t="s">
        <v>3087</v>
      </c>
      <c r="C402" s="66"/>
      <c r="D402" s="66"/>
      <c r="E402" s="9" t="s">
        <v>4491</v>
      </c>
      <c r="F402" s="100" t="s">
        <v>4492</v>
      </c>
      <c r="G402" s="101" t="s">
        <v>3210</v>
      </c>
      <c r="H402" s="9" t="s">
        <v>4493</v>
      </c>
      <c r="I402" s="66"/>
      <c r="J402" s="104" t="s">
        <v>4494</v>
      </c>
      <c r="K402" s="66"/>
      <c r="L402" s="66"/>
      <c r="M402" s="66"/>
      <c r="N402" s="66"/>
      <c r="O402" s="66"/>
      <c r="P402" s="66"/>
      <c r="Q402" s="66"/>
      <c r="R402" s="66"/>
      <c r="S402" s="66"/>
      <c r="T402" s="66"/>
      <c r="U402" s="66"/>
      <c r="V402" s="66"/>
      <c r="W402" s="66"/>
      <c r="X402" s="66"/>
      <c r="Y402" s="66"/>
      <c r="Z402" s="66"/>
    </row>
    <row r="403">
      <c r="A403" s="9" t="s">
        <v>4490</v>
      </c>
      <c r="B403" s="9" t="s">
        <v>3087</v>
      </c>
      <c r="C403" s="66"/>
      <c r="D403" s="66"/>
      <c r="E403" s="9" t="s">
        <v>4491</v>
      </c>
      <c r="F403" s="100" t="s">
        <v>4495</v>
      </c>
      <c r="G403" s="101" t="s">
        <v>3210</v>
      </c>
      <c r="H403" s="9" t="s">
        <v>4496</v>
      </c>
      <c r="I403" s="66"/>
      <c r="J403" s="104" t="s">
        <v>4497</v>
      </c>
      <c r="K403" s="66"/>
      <c r="L403" s="66"/>
      <c r="M403" s="66"/>
      <c r="N403" s="66"/>
      <c r="O403" s="66"/>
      <c r="P403" s="66"/>
      <c r="Q403" s="66"/>
      <c r="R403" s="66"/>
      <c r="S403" s="66"/>
      <c r="T403" s="66"/>
      <c r="U403" s="66"/>
      <c r="V403" s="66"/>
      <c r="W403" s="66"/>
      <c r="X403" s="66"/>
      <c r="Y403" s="66"/>
      <c r="Z403" s="66"/>
    </row>
    <row r="404">
      <c r="A404" s="9" t="s">
        <v>4490</v>
      </c>
      <c r="B404" s="9" t="s">
        <v>3087</v>
      </c>
      <c r="C404" s="66"/>
      <c r="D404" s="66"/>
      <c r="E404" s="9" t="s">
        <v>4491</v>
      </c>
      <c r="F404" s="100" t="s">
        <v>4498</v>
      </c>
      <c r="G404" s="101" t="s">
        <v>3210</v>
      </c>
      <c r="H404" s="9" t="s">
        <v>4499</v>
      </c>
      <c r="I404" s="66"/>
      <c r="J404" s="104" t="s">
        <v>4500</v>
      </c>
      <c r="K404" s="66"/>
      <c r="L404" s="66"/>
      <c r="M404" s="66"/>
      <c r="N404" s="66"/>
      <c r="O404" s="66"/>
      <c r="P404" s="66"/>
      <c r="Q404" s="66"/>
      <c r="R404" s="66"/>
      <c r="S404" s="66"/>
      <c r="T404" s="66"/>
      <c r="U404" s="66"/>
      <c r="V404" s="66"/>
      <c r="W404" s="66"/>
      <c r="X404" s="66"/>
      <c r="Y404" s="66"/>
      <c r="Z404" s="66"/>
    </row>
    <row r="405">
      <c r="A405" s="9" t="s">
        <v>4490</v>
      </c>
      <c r="B405" s="9" t="s">
        <v>3087</v>
      </c>
      <c r="C405" s="66"/>
      <c r="D405" s="66"/>
      <c r="E405" s="9" t="s">
        <v>4491</v>
      </c>
      <c r="F405" s="100" t="s">
        <v>4501</v>
      </c>
      <c r="G405" s="101" t="s">
        <v>3210</v>
      </c>
      <c r="H405" s="9" t="s">
        <v>4502</v>
      </c>
      <c r="I405" s="66"/>
      <c r="J405" s="138" t="s">
        <v>4503</v>
      </c>
      <c r="K405" s="66"/>
      <c r="L405" s="66"/>
      <c r="M405" s="66"/>
      <c r="N405" s="66"/>
      <c r="O405" s="66"/>
      <c r="P405" s="66"/>
      <c r="Q405" s="66"/>
      <c r="R405" s="66"/>
      <c r="S405" s="66"/>
      <c r="T405" s="66"/>
      <c r="U405" s="66"/>
      <c r="V405" s="66"/>
      <c r="W405" s="66"/>
      <c r="X405" s="66"/>
      <c r="Y405" s="66"/>
      <c r="Z405" s="66"/>
    </row>
    <row r="406">
      <c r="A406" s="9" t="s">
        <v>4490</v>
      </c>
      <c r="B406" s="9" t="s">
        <v>3087</v>
      </c>
      <c r="C406" s="66"/>
      <c r="D406" s="66"/>
      <c r="E406" s="9" t="s">
        <v>4491</v>
      </c>
      <c r="F406" s="100" t="s">
        <v>4504</v>
      </c>
      <c r="G406" s="101" t="s">
        <v>3210</v>
      </c>
      <c r="H406" s="9" t="s">
        <v>4505</v>
      </c>
      <c r="I406" s="66"/>
      <c r="J406" s="103" t="s">
        <v>4506</v>
      </c>
      <c r="K406" s="66"/>
      <c r="L406" s="66"/>
      <c r="M406" s="66"/>
      <c r="N406" s="66"/>
      <c r="O406" s="66"/>
      <c r="P406" s="66"/>
      <c r="Q406" s="66"/>
      <c r="R406" s="66"/>
      <c r="S406" s="66"/>
      <c r="T406" s="66"/>
      <c r="U406" s="66"/>
      <c r="V406" s="66"/>
      <c r="W406" s="66"/>
      <c r="X406" s="66"/>
      <c r="Y406" s="66"/>
      <c r="Z406" s="66"/>
    </row>
    <row r="407">
      <c r="A407" s="9" t="s">
        <v>4490</v>
      </c>
      <c r="B407" s="9" t="s">
        <v>3087</v>
      </c>
      <c r="C407" s="66"/>
      <c r="D407" s="66"/>
      <c r="E407" s="9" t="s">
        <v>4491</v>
      </c>
      <c r="F407" s="100" t="s">
        <v>4507</v>
      </c>
      <c r="G407" s="101" t="s">
        <v>3210</v>
      </c>
      <c r="H407" s="9" t="s">
        <v>4508</v>
      </c>
      <c r="I407" s="66"/>
      <c r="J407" s="104" t="s">
        <v>4509</v>
      </c>
      <c r="K407" s="66"/>
      <c r="L407" s="66"/>
      <c r="M407" s="66"/>
      <c r="N407" s="66"/>
      <c r="O407" s="66"/>
      <c r="P407" s="66"/>
      <c r="Q407" s="66"/>
      <c r="R407" s="66"/>
      <c r="S407" s="66"/>
      <c r="T407" s="66"/>
      <c r="U407" s="66"/>
      <c r="V407" s="66"/>
      <c r="W407" s="66"/>
      <c r="X407" s="66"/>
      <c r="Y407" s="66"/>
      <c r="Z407" s="66"/>
    </row>
    <row r="408">
      <c r="A408" s="9" t="s">
        <v>4490</v>
      </c>
      <c r="B408" s="9" t="s">
        <v>3087</v>
      </c>
      <c r="C408" s="66"/>
      <c r="D408" s="66"/>
      <c r="E408" s="9" t="s">
        <v>4491</v>
      </c>
      <c r="F408" s="100" t="s">
        <v>4510</v>
      </c>
      <c r="G408" s="101" t="s">
        <v>3210</v>
      </c>
      <c r="H408" s="9" t="s">
        <v>4511</v>
      </c>
      <c r="I408" s="66"/>
      <c r="J408" s="103" t="s">
        <v>4512</v>
      </c>
      <c r="K408" s="66"/>
      <c r="L408" s="66"/>
      <c r="M408" s="66"/>
      <c r="N408" s="66"/>
      <c r="O408" s="66"/>
      <c r="P408" s="66"/>
      <c r="Q408" s="66"/>
      <c r="R408" s="66"/>
      <c r="S408" s="66"/>
      <c r="T408" s="66"/>
      <c r="U408" s="66"/>
      <c r="V408" s="66"/>
      <c r="W408" s="66"/>
      <c r="X408" s="66"/>
      <c r="Y408" s="66"/>
      <c r="Z408" s="66"/>
    </row>
    <row r="409">
      <c r="A409" s="9" t="s">
        <v>4513</v>
      </c>
      <c r="B409" s="9" t="s">
        <v>4514</v>
      </c>
      <c r="C409" s="66"/>
      <c r="D409" s="66"/>
      <c r="E409" s="43"/>
      <c r="F409" s="123" t="s">
        <v>4515</v>
      </c>
      <c r="G409" s="101" t="s">
        <v>3210</v>
      </c>
      <c r="H409" s="9" t="s">
        <v>4516</v>
      </c>
      <c r="I409" s="66"/>
      <c r="J409" s="104" t="s">
        <v>4517</v>
      </c>
      <c r="K409" s="66"/>
      <c r="L409" s="66"/>
      <c r="M409" s="66"/>
      <c r="N409" s="66"/>
      <c r="O409" s="66"/>
      <c r="P409" s="66"/>
      <c r="Q409" s="66"/>
      <c r="R409" s="66"/>
      <c r="S409" s="66"/>
      <c r="T409" s="66"/>
      <c r="U409" s="66"/>
      <c r="V409" s="66"/>
      <c r="W409" s="66"/>
      <c r="X409" s="66"/>
      <c r="Y409" s="66"/>
      <c r="Z409" s="66"/>
    </row>
    <row r="410">
      <c r="A410" s="9" t="s">
        <v>4513</v>
      </c>
      <c r="B410" s="9" t="s">
        <v>4514</v>
      </c>
      <c r="C410" s="66"/>
      <c r="D410" s="66"/>
      <c r="E410" s="43"/>
      <c r="F410" s="123" t="s">
        <v>4515</v>
      </c>
      <c r="G410" s="101" t="s">
        <v>3210</v>
      </c>
      <c r="H410" s="9" t="s">
        <v>4518</v>
      </c>
      <c r="I410" s="66"/>
      <c r="J410" s="104" t="s">
        <v>4519</v>
      </c>
      <c r="K410" s="66"/>
      <c r="L410" s="66"/>
      <c r="M410" s="66"/>
      <c r="N410" s="66"/>
      <c r="O410" s="66"/>
      <c r="P410" s="66"/>
      <c r="Q410" s="66"/>
      <c r="R410" s="66"/>
      <c r="S410" s="66"/>
      <c r="T410" s="66"/>
      <c r="U410" s="66"/>
      <c r="V410" s="66"/>
      <c r="W410" s="66"/>
      <c r="X410" s="66"/>
      <c r="Y410" s="66"/>
      <c r="Z410" s="66"/>
    </row>
    <row r="411">
      <c r="A411" s="9" t="s">
        <v>4513</v>
      </c>
      <c r="B411" s="9" t="s">
        <v>4514</v>
      </c>
      <c r="C411" s="66"/>
      <c r="D411" s="66"/>
      <c r="E411" s="43"/>
      <c r="F411" s="123" t="s">
        <v>4515</v>
      </c>
      <c r="G411" s="101" t="s">
        <v>3210</v>
      </c>
      <c r="H411" s="9" t="s">
        <v>4520</v>
      </c>
      <c r="I411" s="66"/>
      <c r="J411" s="138" t="s">
        <v>4521</v>
      </c>
      <c r="K411" s="66"/>
      <c r="L411" s="66"/>
      <c r="M411" s="66"/>
      <c r="N411" s="66"/>
      <c r="O411" s="66"/>
      <c r="P411" s="66"/>
      <c r="Q411" s="66"/>
      <c r="R411" s="66"/>
      <c r="S411" s="66"/>
      <c r="T411" s="66"/>
      <c r="U411" s="66"/>
      <c r="V411" s="66"/>
      <c r="W411" s="66"/>
      <c r="X411" s="66"/>
      <c r="Y411" s="66"/>
      <c r="Z411" s="66"/>
    </row>
    <row r="412">
      <c r="A412" s="9" t="s">
        <v>4513</v>
      </c>
      <c r="B412" s="9" t="s">
        <v>4514</v>
      </c>
      <c r="C412" s="66"/>
      <c r="D412" s="66"/>
      <c r="E412" s="43"/>
      <c r="F412" s="123" t="s">
        <v>4515</v>
      </c>
      <c r="G412" s="101" t="s">
        <v>3210</v>
      </c>
      <c r="H412" s="9" t="s">
        <v>4522</v>
      </c>
      <c r="I412" s="66"/>
      <c r="J412" s="104" t="s">
        <v>4523</v>
      </c>
      <c r="K412" s="66"/>
      <c r="L412" s="66"/>
      <c r="M412" s="66"/>
      <c r="N412" s="66"/>
      <c r="O412" s="66"/>
      <c r="P412" s="66"/>
      <c r="Q412" s="66"/>
      <c r="R412" s="66"/>
      <c r="S412" s="66"/>
      <c r="T412" s="66"/>
      <c r="U412" s="66"/>
      <c r="V412" s="66"/>
      <c r="W412" s="66"/>
      <c r="X412" s="66"/>
      <c r="Y412" s="66"/>
      <c r="Z412" s="66"/>
    </row>
    <row r="413">
      <c r="A413" s="9" t="s">
        <v>4513</v>
      </c>
      <c r="B413" s="9" t="s">
        <v>4514</v>
      </c>
      <c r="C413" s="66"/>
      <c r="D413" s="66"/>
      <c r="E413" s="43"/>
      <c r="F413" s="123" t="s">
        <v>4515</v>
      </c>
      <c r="G413" s="101" t="s">
        <v>3210</v>
      </c>
      <c r="H413" s="9" t="s">
        <v>4524</v>
      </c>
      <c r="I413" s="66"/>
      <c r="J413" s="104" t="s">
        <v>4525</v>
      </c>
      <c r="K413" s="66"/>
      <c r="L413" s="66"/>
      <c r="M413" s="66"/>
      <c r="N413" s="66"/>
      <c r="O413" s="66"/>
      <c r="P413" s="66"/>
      <c r="Q413" s="66"/>
      <c r="R413" s="66"/>
      <c r="S413" s="66"/>
      <c r="T413" s="66"/>
      <c r="U413" s="66"/>
      <c r="V413" s="66"/>
      <c r="W413" s="66"/>
      <c r="X413" s="66"/>
      <c r="Y413" s="66"/>
      <c r="Z413" s="66"/>
    </row>
    <row r="414">
      <c r="A414" s="9" t="s">
        <v>4513</v>
      </c>
      <c r="B414" s="9" t="s">
        <v>4514</v>
      </c>
      <c r="C414" s="66"/>
      <c r="D414" s="66"/>
      <c r="E414" s="43"/>
      <c r="F414" s="123" t="s">
        <v>4515</v>
      </c>
      <c r="G414" s="101" t="s">
        <v>3210</v>
      </c>
      <c r="H414" s="9" t="s">
        <v>4526</v>
      </c>
      <c r="I414" s="66"/>
      <c r="J414" s="104" t="s">
        <v>4527</v>
      </c>
      <c r="K414" s="66"/>
      <c r="L414" s="66"/>
      <c r="M414" s="66"/>
      <c r="N414" s="66"/>
      <c r="O414" s="66"/>
      <c r="P414" s="66"/>
      <c r="Q414" s="66"/>
      <c r="R414" s="66"/>
      <c r="S414" s="66"/>
      <c r="T414" s="66"/>
      <c r="U414" s="66"/>
      <c r="V414" s="66"/>
      <c r="W414" s="66"/>
      <c r="X414" s="66"/>
      <c r="Y414" s="66"/>
      <c r="Z414" s="66"/>
    </row>
    <row r="415">
      <c r="A415" s="9" t="s">
        <v>4528</v>
      </c>
      <c r="B415" s="9" t="s">
        <v>4514</v>
      </c>
      <c r="C415" s="66"/>
      <c r="D415" s="66"/>
      <c r="E415" s="43"/>
      <c r="F415" s="123" t="s">
        <v>4529</v>
      </c>
      <c r="G415" s="101" t="s">
        <v>3210</v>
      </c>
      <c r="H415" s="9" t="s">
        <v>4530</v>
      </c>
      <c r="I415" s="23" t="s">
        <v>4531</v>
      </c>
      <c r="J415" s="104" t="s">
        <v>4532</v>
      </c>
      <c r="K415" s="66"/>
      <c r="L415" s="66"/>
      <c r="M415" s="66"/>
      <c r="N415" s="66"/>
      <c r="O415" s="66"/>
      <c r="P415" s="66"/>
      <c r="Q415" s="66"/>
      <c r="R415" s="66"/>
      <c r="S415" s="66"/>
      <c r="T415" s="66"/>
      <c r="U415" s="66"/>
      <c r="V415" s="66"/>
      <c r="W415" s="66"/>
      <c r="X415" s="66"/>
      <c r="Y415" s="66"/>
      <c r="Z415" s="66"/>
    </row>
    <row r="416">
      <c r="A416" s="9" t="s">
        <v>4528</v>
      </c>
      <c r="B416" s="9" t="s">
        <v>4514</v>
      </c>
      <c r="C416" s="66"/>
      <c r="D416" s="66"/>
      <c r="E416" s="43"/>
      <c r="F416" s="123" t="s">
        <v>4529</v>
      </c>
      <c r="G416" s="101" t="s">
        <v>3210</v>
      </c>
      <c r="H416" s="9" t="s">
        <v>4533</v>
      </c>
      <c r="I416" s="23"/>
      <c r="J416" s="104" t="s">
        <v>4534</v>
      </c>
      <c r="K416" s="66"/>
      <c r="L416" s="66"/>
      <c r="M416" s="66"/>
      <c r="N416" s="66"/>
      <c r="O416" s="66"/>
      <c r="P416" s="66"/>
      <c r="Q416" s="66"/>
      <c r="R416" s="66"/>
      <c r="S416" s="66"/>
      <c r="T416" s="66"/>
      <c r="U416" s="66"/>
      <c r="V416" s="66"/>
      <c r="W416" s="66"/>
      <c r="X416" s="66"/>
      <c r="Y416" s="66"/>
      <c r="Z416" s="66"/>
    </row>
    <row r="417">
      <c r="A417" s="9" t="s">
        <v>4528</v>
      </c>
      <c r="B417" s="9" t="s">
        <v>4514</v>
      </c>
      <c r="C417" s="66"/>
      <c r="D417" s="66"/>
      <c r="E417" s="43"/>
      <c r="F417" s="123" t="s">
        <v>4529</v>
      </c>
      <c r="G417" s="101" t="s">
        <v>3210</v>
      </c>
      <c r="H417" s="9" t="s">
        <v>4535</v>
      </c>
      <c r="I417" s="23"/>
      <c r="J417" s="104" t="s">
        <v>4536</v>
      </c>
      <c r="K417" s="66"/>
      <c r="L417" s="66"/>
      <c r="M417" s="66"/>
      <c r="N417" s="66"/>
      <c r="O417" s="66"/>
      <c r="P417" s="66"/>
      <c r="Q417" s="66"/>
      <c r="R417" s="66"/>
      <c r="S417" s="66"/>
      <c r="T417" s="66"/>
      <c r="U417" s="66"/>
      <c r="V417" s="66"/>
      <c r="W417" s="66"/>
      <c r="X417" s="66"/>
      <c r="Y417" s="66"/>
      <c r="Z417" s="66"/>
    </row>
    <row r="418">
      <c r="A418" s="9" t="s">
        <v>4528</v>
      </c>
      <c r="B418" s="9" t="s">
        <v>4514</v>
      </c>
      <c r="C418" s="66"/>
      <c r="D418" s="66"/>
      <c r="E418" s="43"/>
      <c r="F418" s="123" t="s">
        <v>4529</v>
      </c>
      <c r="G418" s="101" t="s">
        <v>3210</v>
      </c>
      <c r="H418" s="9" t="s">
        <v>4537</v>
      </c>
      <c r="I418" s="23"/>
      <c r="J418" s="103" t="s">
        <v>4538</v>
      </c>
      <c r="K418" s="66"/>
      <c r="L418" s="66"/>
      <c r="M418" s="66"/>
      <c r="N418" s="66"/>
      <c r="O418" s="66"/>
      <c r="P418" s="66"/>
      <c r="Q418" s="66"/>
      <c r="R418" s="66"/>
      <c r="S418" s="66"/>
      <c r="T418" s="66"/>
      <c r="U418" s="66"/>
      <c r="V418" s="66"/>
      <c r="W418" s="66"/>
      <c r="X418" s="66"/>
      <c r="Y418" s="66"/>
      <c r="Z418" s="66"/>
    </row>
    <row r="419">
      <c r="A419" s="9" t="s">
        <v>4528</v>
      </c>
      <c r="B419" s="9" t="s">
        <v>4514</v>
      </c>
      <c r="C419" s="66"/>
      <c r="D419" s="66"/>
      <c r="E419" s="43"/>
      <c r="F419" s="123" t="s">
        <v>4529</v>
      </c>
      <c r="G419" s="101" t="s">
        <v>3210</v>
      </c>
      <c r="H419" s="9" t="s">
        <v>4539</v>
      </c>
      <c r="I419" s="23"/>
      <c r="J419" s="103" t="s">
        <v>4540</v>
      </c>
      <c r="K419" s="66"/>
      <c r="L419" s="66"/>
      <c r="M419" s="66"/>
      <c r="N419" s="66"/>
      <c r="O419" s="66"/>
      <c r="P419" s="66"/>
      <c r="Q419" s="66"/>
      <c r="R419" s="66"/>
      <c r="S419" s="66"/>
      <c r="T419" s="66"/>
      <c r="U419" s="66"/>
      <c r="V419" s="66"/>
      <c r="W419" s="66"/>
      <c r="X419" s="66"/>
      <c r="Y419" s="66"/>
      <c r="Z419" s="66"/>
    </row>
    <row r="420">
      <c r="A420" s="9" t="s">
        <v>4528</v>
      </c>
      <c r="B420" s="9" t="s">
        <v>4514</v>
      </c>
      <c r="C420" s="66"/>
      <c r="D420" s="66"/>
      <c r="E420" s="43"/>
      <c r="F420" s="123" t="s">
        <v>4529</v>
      </c>
      <c r="G420" s="101" t="s">
        <v>3210</v>
      </c>
      <c r="H420" s="9" t="s">
        <v>4541</v>
      </c>
      <c r="I420" s="23"/>
      <c r="J420" s="103" t="s">
        <v>4542</v>
      </c>
      <c r="K420" s="66"/>
      <c r="L420" s="66"/>
      <c r="M420" s="66"/>
      <c r="N420" s="66"/>
      <c r="O420" s="66"/>
      <c r="P420" s="66"/>
      <c r="Q420" s="66"/>
      <c r="R420" s="66"/>
      <c r="S420" s="66"/>
      <c r="T420" s="66"/>
      <c r="U420" s="66"/>
      <c r="V420" s="66"/>
      <c r="W420" s="66"/>
      <c r="X420" s="66"/>
      <c r="Y420" s="66"/>
      <c r="Z420" s="66"/>
    </row>
    <row r="421">
      <c r="A421" s="9" t="s">
        <v>4543</v>
      </c>
      <c r="B421" s="9" t="s">
        <v>4514</v>
      </c>
      <c r="C421" s="66"/>
      <c r="D421" s="66"/>
      <c r="E421" s="43"/>
      <c r="F421" s="123" t="s">
        <v>4544</v>
      </c>
      <c r="G421" s="101" t="s">
        <v>3210</v>
      </c>
      <c r="H421" s="9" t="s">
        <v>4545</v>
      </c>
      <c r="I421" s="23" t="s">
        <v>4531</v>
      </c>
      <c r="J421" s="104" t="s">
        <v>4546</v>
      </c>
      <c r="K421" s="66"/>
      <c r="L421" s="66"/>
      <c r="M421" s="66"/>
      <c r="N421" s="66"/>
      <c r="O421" s="66"/>
      <c r="P421" s="66"/>
      <c r="Q421" s="66"/>
      <c r="R421" s="66"/>
      <c r="S421" s="66"/>
      <c r="T421" s="66"/>
      <c r="U421" s="66"/>
      <c r="V421" s="66"/>
      <c r="W421" s="66"/>
      <c r="X421" s="66"/>
      <c r="Y421" s="66"/>
      <c r="Z421" s="66"/>
    </row>
    <row r="422">
      <c r="A422" s="9" t="s">
        <v>4543</v>
      </c>
      <c r="B422" s="9" t="s">
        <v>4514</v>
      </c>
      <c r="C422" s="66"/>
      <c r="D422" s="66"/>
      <c r="E422" s="43"/>
      <c r="F422" s="123" t="s">
        <v>4544</v>
      </c>
      <c r="G422" s="101" t="s">
        <v>3210</v>
      </c>
      <c r="H422" s="9" t="s">
        <v>4547</v>
      </c>
      <c r="I422" s="66"/>
      <c r="J422" s="103" t="s">
        <v>4548</v>
      </c>
      <c r="K422" s="66"/>
      <c r="L422" s="66"/>
      <c r="M422" s="66"/>
      <c r="N422" s="66"/>
      <c r="O422" s="66"/>
      <c r="P422" s="66"/>
      <c r="Q422" s="66"/>
      <c r="R422" s="66"/>
      <c r="S422" s="66"/>
      <c r="T422" s="66"/>
      <c r="U422" s="66"/>
      <c r="V422" s="66"/>
      <c r="W422" s="66"/>
      <c r="X422" s="66"/>
      <c r="Y422" s="66"/>
      <c r="Z422" s="66"/>
    </row>
    <row r="423">
      <c r="A423" s="9" t="s">
        <v>4543</v>
      </c>
      <c r="B423" s="9" t="s">
        <v>4514</v>
      </c>
      <c r="C423" s="66"/>
      <c r="D423" s="66"/>
      <c r="E423" s="43"/>
      <c r="F423" s="123" t="s">
        <v>4544</v>
      </c>
      <c r="G423" s="101" t="s">
        <v>3210</v>
      </c>
      <c r="H423" s="9" t="s">
        <v>4549</v>
      </c>
      <c r="I423" s="66"/>
      <c r="J423" s="103" t="s">
        <v>4550</v>
      </c>
      <c r="K423" s="66"/>
      <c r="L423" s="66"/>
      <c r="M423" s="66"/>
      <c r="N423" s="66"/>
      <c r="O423" s="66"/>
      <c r="P423" s="66"/>
      <c r="Q423" s="66"/>
      <c r="R423" s="66"/>
      <c r="S423" s="66"/>
      <c r="T423" s="66"/>
      <c r="U423" s="66"/>
      <c r="V423" s="66"/>
      <c r="W423" s="66"/>
      <c r="X423" s="66"/>
      <c r="Y423" s="66"/>
      <c r="Z423" s="66"/>
    </row>
    <row r="424">
      <c r="A424" s="9" t="s">
        <v>4543</v>
      </c>
      <c r="B424" s="9" t="s">
        <v>4514</v>
      </c>
      <c r="C424" s="66"/>
      <c r="D424" s="66"/>
      <c r="E424" s="43"/>
      <c r="F424" s="123" t="s">
        <v>4544</v>
      </c>
      <c r="G424" s="101" t="s">
        <v>3210</v>
      </c>
      <c r="H424" s="9" t="s">
        <v>4551</v>
      </c>
      <c r="I424" s="66"/>
      <c r="J424" s="104" t="s">
        <v>4552</v>
      </c>
      <c r="K424" s="66"/>
      <c r="L424" s="66"/>
      <c r="M424" s="66"/>
      <c r="N424" s="66"/>
      <c r="O424" s="66"/>
      <c r="P424" s="66"/>
      <c r="Q424" s="66"/>
      <c r="R424" s="66"/>
      <c r="S424" s="66"/>
      <c r="T424" s="66"/>
      <c r="U424" s="66"/>
      <c r="V424" s="66"/>
      <c r="W424" s="66"/>
      <c r="X424" s="66"/>
      <c r="Y424" s="66"/>
      <c r="Z424" s="66"/>
    </row>
    <row r="425">
      <c r="A425" s="9" t="s">
        <v>4543</v>
      </c>
      <c r="B425" s="9" t="s">
        <v>4514</v>
      </c>
      <c r="C425" s="66"/>
      <c r="D425" s="66"/>
      <c r="E425" s="43"/>
      <c r="F425" s="123" t="s">
        <v>4544</v>
      </c>
      <c r="G425" s="101" t="s">
        <v>3210</v>
      </c>
      <c r="H425" s="9" t="s">
        <v>4553</v>
      </c>
      <c r="I425" s="66"/>
      <c r="J425" s="103" t="s">
        <v>4554</v>
      </c>
      <c r="K425" s="66"/>
      <c r="L425" s="66"/>
      <c r="M425" s="66"/>
      <c r="N425" s="66"/>
      <c r="O425" s="66"/>
      <c r="P425" s="66"/>
      <c r="Q425" s="66"/>
      <c r="R425" s="66"/>
      <c r="S425" s="66"/>
      <c r="T425" s="66"/>
      <c r="U425" s="66"/>
      <c r="V425" s="66"/>
      <c r="W425" s="66"/>
      <c r="X425" s="66"/>
      <c r="Y425" s="66"/>
      <c r="Z425" s="66"/>
    </row>
    <row r="426">
      <c r="A426" s="9" t="s">
        <v>4543</v>
      </c>
      <c r="B426" s="9" t="s">
        <v>4514</v>
      </c>
      <c r="C426" s="66"/>
      <c r="D426" s="66"/>
      <c r="E426" s="43"/>
      <c r="F426" s="123" t="s">
        <v>4544</v>
      </c>
      <c r="G426" s="101" t="s">
        <v>3210</v>
      </c>
      <c r="H426" s="9" t="s">
        <v>4555</v>
      </c>
      <c r="I426" s="66"/>
      <c r="J426" s="103" t="s">
        <v>4556</v>
      </c>
      <c r="K426" s="66"/>
      <c r="L426" s="66"/>
      <c r="M426" s="66"/>
      <c r="N426" s="66"/>
      <c r="O426" s="66"/>
      <c r="P426" s="66"/>
      <c r="Q426" s="66"/>
      <c r="R426" s="66"/>
      <c r="S426" s="66"/>
      <c r="T426" s="66"/>
      <c r="U426" s="66"/>
      <c r="V426" s="66"/>
      <c r="W426" s="66"/>
      <c r="X426" s="66"/>
      <c r="Y426" s="66"/>
      <c r="Z426" s="66"/>
    </row>
    <row r="427">
      <c r="A427" s="9" t="s">
        <v>4557</v>
      </c>
      <c r="B427" s="9" t="s">
        <v>4558</v>
      </c>
      <c r="C427" s="66"/>
      <c r="D427" s="66"/>
      <c r="E427" s="43"/>
      <c r="F427" s="23" t="s">
        <v>4559</v>
      </c>
      <c r="G427" s="101" t="s">
        <v>3210</v>
      </c>
      <c r="H427" s="9" t="s">
        <v>4560</v>
      </c>
      <c r="I427" s="66"/>
      <c r="J427" s="103" t="s">
        <v>4561</v>
      </c>
      <c r="K427" s="66"/>
      <c r="L427" s="66"/>
      <c r="M427" s="66"/>
      <c r="N427" s="66"/>
      <c r="O427" s="66"/>
      <c r="P427" s="66"/>
      <c r="Q427" s="66"/>
      <c r="R427" s="66"/>
      <c r="S427" s="66"/>
      <c r="T427" s="66"/>
      <c r="U427" s="66"/>
      <c r="V427" s="66"/>
      <c r="W427" s="66"/>
      <c r="X427" s="66"/>
      <c r="Y427" s="66"/>
      <c r="Z427" s="66"/>
    </row>
    <row r="428">
      <c r="A428" s="9" t="s">
        <v>4562</v>
      </c>
      <c r="B428" s="9" t="s">
        <v>4558</v>
      </c>
      <c r="C428" s="66"/>
      <c r="D428" s="66"/>
      <c r="E428" s="43"/>
      <c r="F428" s="23" t="s">
        <v>4563</v>
      </c>
      <c r="G428" s="101" t="s">
        <v>3210</v>
      </c>
      <c r="H428" s="9" t="s">
        <v>4564</v>
      </c>
      <c r="I428" s="66"/>
      <c r="J428" s="103" t="s">
        <v>4565</v>
      </c>
      <c r="K428" s="66"/>
      <c r="L428" s="66"/>
      <c r="M428" s="66"/>
      <c r="N428" s="66"/>
      <c r="O428" s="66"/>
      <c r="P428" s="66"/>
      <c r="Q428" s="66"/>
      <c r="R428" s="66"/>
      <c r="S428" s="66"/>
      <c r="T428" s="66"/>
      <c r="U428" s="66"/>
      <c r="V428" s="66"/>
      <c r="W428" s="66"/>
      <c r="X428" s="66"/>
      <c r="Y428" s="66"/>
      <c r="Z428" s="66"/>
    </row>
    <row r="429">
      <c r="A429" s="9" t="s">
        <v>4566</v>
      </c>
      <c r="B429" s="9" t="s">
        <v>4558</v>
      </c>
      <c r="C429" s="66"/>
      <c r="D429" s="66"/>
      <c r="E429" s="43"/>
      <c r="F429" s="23" t="s">
        <v>4567</v>
      </c>
      <c r="G429" s="101" t="s">
        <v>3210</v>
      </c>
      <c r="H429" s="9" t="s">
        <v>4568</v>
      </c>
      <c r="I429" s="66"/>
      <c r="J429" s="103" t="s">
        <v>4569</v>
      </c>
      <c r="K429" s="66"/>
      <c r="L429" s="66"/>
      <c r="M429" s="66"/>
      <c r="N429" s="66"/>
      <c r="O429" s="66"/>
      <c r="P429" s="66"/>
      <c r="Q429" s="66"/>
      <c r="R429" s="66"/>
      <c r="S429" s="66"/>
      <c r="T429" s="66"/>
      <c r="U429" s="66"/>
      <c r="V429" s="66"/>
      <c r="W429" s="66"/>
      <c r="X429" s="66"/>
      <c r="Y429" s="66"/>
      <c r="Z429" s="66"/>
    </row>
    <row r="430">
      <c r="A430" s="9" t="s">
        <v>4570</v>
      </c>
      <c r="B430" s="9" t="s">
        <v>4571</v>
      </c>
      <c r="C430" s="66"/>
      <c r="D430" s="66"/>
      <c r="E430" s="43"/>
      <c r="F430" s="100" t="s">
        <v>4572</v>
      </c>
      <c r="G430" s="101" t="s">
        <v>3210</v>
      </c>
      <c r="H430" s="9" t="s">
        <v>4573</v>
      </c>
      <c r="I430" s="66"/>
      <c r="J430" s="103" t="s">
        <v>4574</v>
      </c>
      <c r="K430" s="66"/>
      <c r="L430" s="66"/>
      <c r="M430" s="66"/>
      <c r="N430" s="66"/>
      <c r="O430" s="66"/>
      <c r="P430" s="66"/>
      <c r="Q430" s="66"/>
      <c r="R430" s="66"/>
      <c r="S430" s="66"/>
      <c r="T430" s="66"/>
      <c r="U430" s="66"/>
      <c r="V430" s="66"/>
      <c r="W430" s="66"/>
      <c r="X430" s="66"/>
      <c r="Y430" s="66"/>
      <c r="Z430" s="66"/>
    </row>
    <row r="431">
      <c r="A431" s="9" t="s">
        <v>4575</v>
      </c>
      <c r="B431" s="9" t="s">
        <v>4571</v>
      </c>
      <c r="C431" s="66"/>
      <c r="D431" s="66"/>
      <c r="E431" s="43"/>
      <c r="F431" s="100" t="s">
        <v>4572</v>
      </c>
      <c r="G431" s="101" t="s">
        <v>3210</v>
      </c>
      <c r="H431" s="9" t="s">
        <v>4576</v>
      </c>
      <c r="I431" s="66"/>
      <c r="J431" s="103" t="s">
        <v>4577</v>
      </c>
      <c r="K431" s="66"/>
      <c r="L431" s="66"/>
      <c r="M431" s="66"/>
      <c r="N431" s="66"/>
      <c r="O431" s="66"/>
      <c r="P431" s="66"/>
      <c r="Q431" s="66"/>
      <c r="R431" s="66"/>
      <c r="S431" s="66"/>
      <c r="T431" s="66"/>
      <c r="U431" s="66"/>
      <c r="V431" s="66"/>
      <c r="W431" s="66"/>
      <c r="X431" s="66"/>
      <c r="Y431" s="66"/>
      <c r="Z431" s="66"/>
    </row>
    <row r="432">
      <c r="A432" s="9" t="s">
        <v>4578</v>
      </c>
      <c r="B432" s="9" t="s">
        <v>4571</v>
      </c>
      <c r="C432" s="66"/>
      <c r="D432" s="66"/>
      <c r="E432" s="43"/>
      <c r="F432" s="100" t="s">
        <v>4572</v>
      </c>
      <c r="G432" s="101" t="s">
        <v>3210</v>
      </c>
      <c r="H432" s="9" t="s">
        <v>4579</v>
      </c>
      <c r="I432" s="66"/>
      <c r="J432" s="103" t="s">
        <v>4580</v>
      </c>
      <c r="K432" s="66"/>
      <c r="L432" s="66"/>
      <c r="M432" s="66"/>
      <c r="N432" s="66"/>
      <c r="O432" s="66"/>
      <c r="P432" s="66"/>
      <c r="Q432" s="66"/>
      <c r="R432" s="66"/>
      <c r="S432" s="66"/>
      <c r="T432" s="66"/>
      <c r="U432" s="66"/>
      <c r="V432" s="66"/>
      <c r="W432" s="66"/>
      <c r="X432" s="66"/>
      <c r="Y432" s="66"/>
      <c r="Z432" s="66"/>
    </row>
    <row r="433">
      <c r="A433" s="9" t="s">
        <v>4581</v>
      </c>
      <c r="B433" s="9" t="s">
        <v>4571</v>
      </c>
      <c r="C433" s="66"/>
      <c r="D433" s="66"/>
      <c r="E433" s="43"/>
      <c r="F433" s="100" t="s">
        <v>4572</v>
      </c>
      <c r="G433" s="101" t="s">
        <v>3210</v>
      </c>
      <c r="H433" s="9" t="s">
        <v>4582</v>
      </c>
      <c r="I433" s="66"/>
      <c r="J433" s="103" t="s">
        <v>4583</v>
      </c>
      <c r="K433" s="66"/>
      <c r="L433" s="66"/>
      <c r="M433" s="66"/>
      <c r="N433" s="66"/>
      <c r="O433" s="66"/>
      <c r="P433" s="66"/>
      <c r="Q433" s="66"/>
      <c r="R433" s="66"/>
      <c r="S433" s="66"/>
      <c r="T433" s="66"/>
      <c r="U433" s="66"/>
      <c r="V433" s="66"/>
      <c r="W433" s="66"/>
      <c r="X433" s="66"/>
      <c r="Y433" s="66"/>
      <c r="Z433" s="66"/>
    </row>
    <row r="434">
      <c r="A434" s="9" t="s">
        <v>4584</v>
      </c>
      <c r="B434" s="9" t="s">
        <v>4571</v>
      </c>
      <c r="C434" s="66"/>
      <c r="D434" s="66"/>
      <c r="E434" s="43"/>
      <c r="F434" s="100" t="s">
        <v>4572</v>
      </c>
      <c r="G434" s="101" t="s">
        <v>3210</v>
      </c>
      <c r="H434" s="9" t="s">
        <v>4585</v>
      </c>
      <c r="I434" s="64" t="s">
        <v>4586</v>
      </c>
      <c r="J434" s="103" t="s">
        <v>4587</v>
      </c>
      <c r="K434" s="66"/>
      <c r="L434" s="66"/>
      <c r="M434" s="66"/>
      <c r="N434" s="66"/>
      <c r="O434" s="66"/>
      <c r="P434" s="66"/>
      <c r="Q434" s="66"/>
      <c r="R434" s="66"/>
      <c r="S434" s="66"/>
      <c r="T434" s="66"/>
      <c r="U434" s="66"/>
      <c r="V434" s="66"/>
      <c r="W434" s="66"/>
      <c r="X434" s="66"/>
      <c r="Y434" s="66"/>
      <c r="Z434" s="66"/>
    </row>
    <row r="435">
      <c r="A435" s="9" t="s">
        <v>4588</v>
      </c>
      <c r="B435" s="9" t="s">
        <v>4571</v>
      </c>
      <c r="C435" s="66"/>
      <c r="D435" s="66"/>
      <c r="E435" s="43"/>
      <c r="F435" s="100" t="s">
        <v>4572</v>
      </c>
      <c r="G435" s="101" t="s">
        <v>3210</v>
      </c>
      <c r="H435" s="9" t="s">
        <v>4589</v>
      </c>
      <c r="I435" s="66"/>
      <c r="J435" s="103" t="s">
        <v>4590</v>
      </c>
      <c r="K435" s="66"/>
      <c r="L435" s="66"/>
      <c r="M435" s="66"/>
      <c r="N435" s="66"/>
      <c r="O435" s="66"/>
      <c r="P435" s="66"/>
      <c r="Q435" s="66"/>
      <c r="R435" s="66"/>
      <c r="S435" s="66"/>
      <c r="T435" s="66"/>
      <c r="U435" s="66"/>
      <c r="V435" s="66"/>
      <c r="W435" s="66"/>
      <c r="X435" s="66"/>
      <c r="Y435" s="66"/>
      <c r="Z435" s="66"/>
    </row>
    <row r="436">
      <c r="A436" s="9" t="s">
        <v>4591</v>
      </c>
      <c r="B436" s="9" t="s">
        <v>4571</v>
      </c>
      <c r="C436" s="66"/>
      <c r="D436" s="66"/>
      <c r="E436" s="43"/>
      <c r="F436" s="100" t="s">
        <v>4572</v>
      </c>
      <c r="G436" s="101" t="s">
        <v>3210</v>
      </c>
      <c r="H436" s="9" t="s">
        <v>4592</v>
      </c>
      <c r="I436" s="23" t="s">
        <v>4593</v>
      </c>
      <c r="J436" s="103" t="s">
        <v>4594</v>
      </c>
      <c r="K436" s="66"/>
      <c r="L436" s="66"/>
      <c r="M436" s="66"/>
      <c r="N436" s="66"/>
      <c r="O436" s="66"/>
      <c r="P436" s="66"/>
      <c r="Q436" s="66"/>
      <c r="R436" s="66"/>
      <c r="S436" s="66"/>
      <c r="T436" s="66"/>
      <c r="U436" s="66"/>
      <c r="V436" s="66"/>
      <c r="W436" s="66"/>
      <c r="X436" s="66"/>
      <c r="Y436" s="66"/>
      <c r="Z436" s="66"/>
    </row>
    <row r="437">
      <c r="A437" s="9" t="s">
        <v>4595</v>
      </c>
      <c r="B437" s="9" t="s">
        <v>4571</v>
      </c>
      <c r="C437" s="66"/>
      <c r="D437" s="66"/>
      <c r="E437" s="43"/>
      <c r="F437" s="100" t="s">
        <v>4572</v>
      </c>
      <c r="G437" s="101" t="s">
        <v>3210</v>
      </c>
      <c r="H437" s="9" t="s">
        <v>4596</v>
      </c>
      <c r="I437" s="66"/>
      <c r="J437" s="103" t="s">
        <v>4597</v>
      </c>
      <c r="K437" s="66"/>
      <c r="L437" s="66"/>
      <c r="M437" s="66"/>
      <c r="N437" s="66"/>
      <c r="O437" s="66"/>
      <c r="P437" s="66"/>
      <c r="Q437" s="66"/>
      <c r="R437" s="66"/>
      <c r="S437" s="66"/>
      <c r="T437" s="66"/>
      <c r="U437" s="66"/>
      <c r="V437" s="66"/>
      <c r="W437" s="66"/>
      <c r="X437" s="66"/>
      <c r="Y437" s="66"/>
      <c r="Z437" s="66"/>
    </row>
    <row r="438">
      <c r="A438" s="24" t="s">
        <v>4331</v>
      </c>
      <c r="B438" s="9" t="s">
        <v>4571</v>
      </c>
      <c r="C438" s="66"/>
      <c r="D438" s="66"/>
      <c r="E438" s="43" t="s">
        <v>4598</v>
      </c>
      <c r="F438" s="139" t="s">
        <v>4572</v>
      </c>
      <c r="G438" s="101" t="s">
        <v>3210</v>
      </c>
      <c r="H438" s="9" t="s">
        <v>4599</v>
      </c>
      <c r="I438" s="66"/>
      <c r="J438" s="103" t="s">
        <v>4600</v>
      </c>
      <c r="K438" s="66"/>
      <c r="L438" s="66"/>
      <c r="M438" s="66"/>
      <c r="N438" s="66"/>
      <c r="O438" s="66"/>
      <c r="P438" s="66"/>
      <c r="Q438" s="66"/>
      <c r="R438" s="66"/>
      <c r="S438" s="66"/>
      <c r="T438" s="66"/>
      <c r="U438" s="66"/>
      <c r="V438" s="66"/>
      <c r="W438" s="66"/>
      <c r="X438" s="66"/>
      <c r="Y438" s="66"/>
      <c r="Z438" s="66"/>
    </row>
    <row r="439">
      <c r="A439" s="24" t="s">
        <v>4601</v>
      </c>
      <c r="B439" s="9" t="s">
        <v>4571</v>
      </c>
      <c r="C439" s="66"/>
      <c r="D439" s="66"/>
      <c r="E439" s="43" t="s">
        <v>4602</v>
      </c>
      <c r="F439" s="139" t="s">
        <v>4572</v>
      </c>
      <c r="G439" s="101" t="s">
        <v>3210</v>
      </c>
      <c r="H439" s="9" t="s">
        <v>4603</v>
      </c>
      <c r="I439" s="66"/>
      <c r="J439" s="103" t="s">
        <v>4604</v>
      </c>
      <c r="K439" s="66"/>
      <c r="L439" s="66"/>
      <c r="M439" s="66"/>
      <c r="N439" s="66"/>
      <c r="O439" s="66"/>
      <c r="P439" s="66"/>
      <c r="Q439" s="66"/>
      <c r="R439" s="66"/>
      <c r="S439" s="66"/>
      <c r="T439" s="66"/>
      <c r="U439" s="66"/>
      <c r="V439" s="66"/>
      <c r="W439" s="66"/>
      <c r="X439" s="66"/>
      <c r="Y439" s="66"/>
      <c r="Z439" s="66"/>
    </row>
    <row r="440">
      <c r="A440" s="24" t="s">
        <v>4501</v>
      </c>
      <c r="B440" s="9" t="s">
        <v>4571</v>
      </c>
      <c r="C440" s="66"/>
      <c r="D440" s="66"/>
      <c r="E440" s="43" t="s">
        <v>4605</v>
      </c>
      <c r="F440" s="139" t="s">
        <v>4572</v>
      </c>
      <c r="G440" s="101" t="s">
        <v>3210</v>
      </c>
      <c r="H440" s="9" t="s">
        <v>4606</v>
      </c>
      <c r="I440" s="66"/>
      <c r="J440" s="103" t="s">
        <v>4607</v>
      </c>
      <c r="K440" s="66"/>
      <c r="L440" s="66"/>
      <c r="M440" s="66"/>
      <c r="N440" s="66"/>
      <c r="O440" s="66"/>
      <c r="P440" s="66"/>
      <c r="Q440" s="66"/>
      <c r="R440" s="66"/>
      <c r="S440" s="66"/>
      <c r="T440" s="66"/>
      <c r="U440" s="66"/>
      <c r="V440" s="66"/>
      <c r="W440" s="66"/>
      <c r="X440" s="66"/>
      <c r="Y440" s="66"/>
      <c r="Z440" s="66"/>
    </row>
    <row r="441">
      <c r="A441" s="24" t="s">
        <v>4608</v>
      </c>
      <c r="B441" s="9" t="s">
        <v>4571</v>
      </c>
      <c r="C441" s="66"/>
      <c r="D441" s="66"/>
      <c r="E441" s="43" t="s">
        <v>4609</v>
      </c>
      <c r="F441" s="139" t="s">
        <v>4572</v>
      </c>
      <c r="G441" s="101" t="s">
        <v>3210</v>
      </c>
      <c r="H441" s="9" t="s">
        <v>4610</v>
      </c>
      <c r="I441" s="66"/>
      <c r="J441" s="103" t="s">
        <v>4611</v>
      </c>
      <c r="K441" s="66"/>
      <c r="L441" s="66"/>
      <c r="M441" s="66"/>
      <c r="N441" s="66"/>
      <c r="O441" s="66"/>
      <c r="P441" s="66"/>
      <c r="Q441" s="66"/>
      <c r="R441" s="66"/>
      <c r="S441" s="66"/>
      <c r="T441" s="66"/>
      <c r="U441" s="66"/>
      <c r="V441" s="66"/>
      <c r="W441" s="66"/>
      <c r="X441" s="66"/>
      <c r="Y441" s="66"/>
      <c r="Z441" s="66"/>
    </row>
    <row r="442">
      <c r="A442" s="9" t="s">
        <v>4612</v>
      </c>
      <c r="B442" s="9" t="s">
        <v>4613</v>
      </c>
      <c r="C442" s="66"/>
      <c r="D442" s="66"/>
      <c r="E442" s="43"/>
      <c r="F442" s="123" t="s">
        <v>4614</v>
      </c>
      <c r="G442" s="101" t="s">
        <v>3210</v>
      </c>
      <c r="H442" s="9" t="s">
        <v>4615</v>
      </c>
      <c r="I442" s="66"/>
      <c r="J442" s="103" t="s">
        <v>4616</v>
      </c>
      <c r="K442" s="66"/>
      <c r="L442" s="66"/>
      <c r="M442" s="66"/>
      <c r="N442" s="66"/>
      <c r="O442" s="66"/>
      <c r="P442" s="66"/>
      <c r="Q442" s="66"/>
      <c r="R442" s="66"/>
      <c r="S442" s="66"/>
      <c r="T442" s="66"/>
      <c r="U442" s="66"/>
      <c r="V442" s="66"/>
      <c r="W442" s="66"/>
      <c r="X442" s="66"/>
      <c r="Y442" s="66"/>
      <c r="Z442" s="66"/>
    </row>
    <row r="443">
      <c r="A443" s="9" t="s">
        <v>4617</v>
      </c>
      <c r="B443" s="43"/>
      <c r="C443" s="66"/>
      <c r="D443" s="66"/>
      <c r="E443" s="43"/>
      <c r="F443" s="123" t="s">
        <v>4618</v>
      </c>
      <c r="G443" s="101" t="s">
        <v>3210</v>
      </c>
      <c r="H443" s="9" t="s">
        <v>4619</v>
      </c>
      <c r="I443" s="66"/>
      <c r="J443" s="103" t="s">
        <v>4620</v>
      </c>
      <c r="K443" s="66"/>
      <c r="L443" s="66"/>
      <c r="M443" s="66"/>
      <c r="N443" s="66"/>
      <c r="O443" s="66"/>
      <c r="P443" s="66"/>
      <c r="Q443" s="66"/>
      <c r="R443" s="66"/>
      <c r="S443" s="66"/>
      <c r="T443" s="66"/>
      <c r="U443" s="66"/>
      <c r="V443" s="66"/>
      <c r="W443" s="66"/>
      <c r="X443" s="66"/>
      <c r="Y443" s="66"/>
      <c r="Z443" s="66"/>
    </row>
    <row r="444">
      <c r="A444" s="9" t="s">
        <v>4617</v>
      </c>
      <c r="B444" s="43"/>
      <c r="C444" s="66"/>
      <c r="D444" s="66"/>
      <c r="E444" s="43"/>
      <c r="F444" s="128" t="s">
        <v>4621</v>
      </c>
      <c r="G444" s="101" t="s">
        <v>3210</v>
      </c>
      <c r="H444" s="9" t="s">
        <v>4622</v>
      </c>
      <c r="I444" s="66"/>
      <c r="J444" s="103" t="s">
        <v>4623</v>
      </c>
      <c r="K444" s="66"/>
      <c r="L444" s="66"/>
      <c r="M444" s="66"/>
      <c r="N444" s="66"/>
      <c r="O444" s="66"/>
      <c r="P444" s="66"/>
      <c r="Q444" s="66"/>
      <c r="R444" s="66"/>
      <c r="S444" s="66"/>
      <c r="T444" s="66"/>
      <c r="U444" s="66"/>
      <c r="V444" s="66"/>
      <c r="W444" s="66"/>
      <c r="X444" s="66"/>
      <c r="Y444" s="66"/>
      <c r="Z444" s="66"/>
    </row>
    <row r="445">
      <c r="A445" s="43"/>
      <c r="B445" s="43"/>
      <c r="C445" s="66"/>
      <c r="D445" s="66"/>
      <c r="E445" s="43"/>
      <c r="F445" s="125"/>
      <c r="G445" s="101"/>
      <c r="H445" s="43"/>
      <c r="I445" s="66"/>
      <c r="J445" s="140"/>
      <c r="K445" s="66"/>
      <c r="L445" s="66"/>
      <c r="M445" s="66"/>
      <c r="N445" s="66"/>
      <c r="O445" s="66"/>
      <c r="P445" s="66"/>
      <c r="Q445" s="66"/>
      <c r="R445" s="66"/>
      <c r="S445" s="66"/>
      <c r="T445" s="66"/>
      <c r="U445" s="66"/>
      <c r="V445" s="66"/>
      <c r="W445" s="66"/>
      <c r="X445" s="66"/>
      <c r="Y445" s="66"/>
      <c r="Z445" s="66"/>
    </row>
    <row r="446">
      <c r="A446" s="43"/>
      <c r="B446" s="43"/>
      <c r="C446" s="66"/>
      <c r="D446" s="66"/>
      <c r="E446" s="43"/>
      <c r="F446" s="125"/>
      <c r="G446" s="101"/>
      <c r="H446" s="43"/>
      <c r="I446" s="66"/>
      <c r="J446" s="140"/>
      <c r="K446" s="66"/>
      <c r="L446" s="66"/>
      <c r="M446" s="66"/>
      <c r="N446" s="66"/>
      <c r="O446" s="66"/>
      <c r="P446" s="66"/>
      <c r="Q446" s="66"/>
      <c r="R446" s="66"/>
      <c r="S446" s="66"/>
      <c r="T446" s="66"/>
      <c r="U446" s="66"/>
      <c r="V446" s="66"/>
      <c r="W446" s="66"/>
      <c r="X446" s="66"/>
      <c r="Y446" s="66"/>
      <c r="Z446" s="66"/>
    </row>
    <row r="447">
      <c r="A447" s="43"/>
      <c r="B447" s="43"/>
      <c r="C447" s="66"/>
      <c r="D447" s="66"/>
      <c r="E447" s="43"/>
      <c r="F447" s="125"/>
      <c r="G447" s="141"/>
      <c r="H447" s="43"/>
      <c r="I447" s="66"/>
      <c r="J447" s="140"/>
      <c r="K447" s="66"/>
      <c r="L447" s="66"/>
      <c r="M447" s="66"/>
      <c r="N447" s="66"/>
      <c r="O447" s="66"/>
      <c r="P447" s="66"/>
      <c r="Q447" s="66"/>
      <c r="R447" s="66"/>
      <c r="S447" s="66"/>
      <c r="T447" s="66"/>
      <c r="U447" s="66"/>
      <c r="V447" s="66"/>
      <c r="W447" s="66"/>
      <c r="X447" s="66"/>
      <c r="Y447" s="66"/>
      <c r="Z447" s="66"/>
    </row>
    <row r="448">
      <c r="A448" s="43"/>
      <c r="B448" s="43"/>
      <c r="C448" s="66"/>
      <c r="D448" s="66"/>
      <c r="E448" s="43"/>
      <c r="F448" s="125"/>
      <c r="G448" s="141"/>
      <c r="H448" s="43"/>
      <c r="I448" s="66"/>
      <c r="J448" s="140"/>
      <c r="K448" s="66"/>
      <c r="L448" s="66"/>
      <c r="M448" s="66"/>
      <c r="N448" s="66"/>
      <c r="O448" s="66"/>
      <c r="P448" s="66"/>
      <c r="Q448" s="66"/>
      <c r="R448" s="66"/>
      <c r="S448" s="66"/>
      <c r="T448" s="66"/>
      <c r="U448" s="66"/>
      <c r="V448" s="66"/>
      <c r="W448" s="66"/>
      <c r="X448" s="66"/>
      <c r="Y448" s="66"/>
      <c r="Z448" s="66"/>
    </row>
    <row r="449">
      <c r="A449" s="43"/>
      <c r="B449" s="43"/>
      <c r="C449" s="66"/>
      <c r="D449" s="66"/>
      <c r="E449" s="43"/>
      <c r="F449" s="125"/>
      <c r="G449" s="141"/>
      <c r="H449" s="43"/>
      <c r="I449" s="66"/>
      <c r="J449" s="140"/>
      <c r="K449" s="66"/>
      <c r="L449" s="66"/>
      <c r="M449" s="66"/>
      <c r="N449" s="66"/>
      <c r="O449" s="66"/>
      <c r="P449" s="66"/>
      <c r="Q449" s="66"/>
      <c r="R449" s="66"/>
      <c r="S449" s="66"/>
      <c r="T449" s="66"/>
      <c r="U449" s="66"/>
      <c r="V449" s="66"/>
      <c r="W449" s="66"/>
      <c r="X449" s="66"/>
      <c r="Y449" s="66"/>
      <c r="Z449" s="66"/>
    </row>
    <row r="450">
      <c r="A450" s="43"/>
      <c r="B450" s="43"/>
      <c r="C450" s="66"/>
      <c r="D450" s="66"/>
      <c r="E450" s="43"/>
      <c r="F450" s="125"/>
      <c r="G450" s="141"/>
      <c r="H450" s="43"/>
      <c r="I450" s="66"/>
      <c r="J450" s="140"/>
      <c r="K450" s="66"/>
      <c r="L450" s="66"/>
      <c r="M450" s="66"/>
      <c r="N450" s="66"/>
      <c r="O450" s="66"/>
      <c r="P450" s="66"/>
      <c r="Q450" s="66"/>
      <c r="R450" s="66"/>
      <c r="S450" s="66"/>
      <c r="T450" s="66"/>
      <c r="U450" s="66"/>
      <c r="V450" s="66"/>
      <c r="W450" s="66"/>
      <c r="X450" s="66"/>
      <c r="Y450" s="66"/>
      <c r="Z450" s="66"/>
    </row>
    <row r="451">
      <c r="A451" s="43"/>
      <c r="B451" s="43"/>
      <c r="C451" s="66"/>
      <c r="D451" s="66"/>
      <c r="E451" s="43"/>
      <c r="F451" s="125"/>
      <c r="G451" s="141"/>
      <c r="H451" s="43"/>
      <c r="I451" s="66"/>
      <c r="J451" s="140"/>
      <c r="K451" s="66"/>
      <c r="L451" s="66"/>
      <c r="M451" s="66"/>
      <c r="N451" s="66"/>
      <c r="O451" s="66"/>
      <c r="P451" s="66"/>
      <c r="Q451" s="66"/>
      <c r="R451" s="66"/>
      <c r="S451" s="66"/>
      <c r="T451" s="66"/>
      <c r="U451" s="66"/>
      <c r="V451" s="66"/>
      <c r="W451" s="66"/>
      <c r="X451" s="66"/>
      <c r="Y451" s="66"/>
      <c r="Z451" s="66"/>
    </row>
    <row r="452">
      <c r="A452" s="43"/>
      <c r="B452" s="43"/>
      <c r="C452" s="66"/>
      <c r="D452" s="66"/>
      <c r="E452" s="43"/>
      <c r="F452" s="125"/>
      <c r="G452" s="141"/>
      <c r="H452" s="43"/>
      <c r="I452" s="66"/>
      <c r="J452" s="140"/>
      <c r="K452" s="66"/>
      <c r="L452" s="66"/>
      <c r="M452" s="66"/>
      <c r="N452" s="66"/>
      <c r="O452" s="66"/>
      <c r="P452" s="66"/>
      <c r="Q452" s="66"/>
      <c r="R452" s="66"/>
      <c r="S452" s="66"/>
      <c r="T452" s="66"/>
      <c r="U452" s="66"/>
      <c r="V452" s="66"/>
      <c r="W452" s="66"/>
      <c r="X452" s="66"/>
      <c r="Y452" s="66"/>
      <c r="Z452" s="66"/>
    </row>
    <row r="453">
      <c r="A453" s="43"/>
      <c r="B453" s="43"/>
      <c r="C453" s="66"/>
      <c r="D453" s="66"/>
      <c r="E453" s="43"/>
      <c r="F453" s="125"/>
      <c r="G453" s="141"/>
      <c r="H453" s="43"/>
      <c r="I453" s="66"/>
      <c r="J453" s="140"/>
      <c r="K453" s="66"/>
      <c r="L453" s="66"/>
      <c r="M453" s="66"/>
      <c r="N453" s="66"/>
      <c r="O453" s="66"/>
      <c r="P453" s="66"/>
      <c r="Q453" s="66"/>
      <c r="R453" s="66"/>
      <c r="S453" s="66"/>
      <c r="T453" s="66"/>
      <c r="U453" s="66"/>
      <c r="V453" s="66"/>
      <c r="W453" s="66"/>
      <c r="X453" s="66"/>
      <c r="Y453" s="66"/>
      <c r="Z453" s="66"/>
    </row>
    <row r="454">
      <c r="A454" s="43"/>
      <c r="B454" s="43"/>
      <c r="C454" s="66"/>
      <c r="D454" s="66"/>
      <c r="E454" s="43"/>
      <c r="F454" s="125"/>
      <c r="G454" s="141"/>
      <c r="H454" s="43"/>
      <c r="I454" s="66"/>
      <c r="J454" s="140"/>
      <c r="K454" s="66"/>
      <c r="L454" s="66"/>
      <c r="M454" s="66"/>
      <c r="N454" s="66"/>
      <c r="O454" s="66"/>
      <c r="P454" s="66"/>
      <c r="Q454" s="66"/>
      <c r="R454" s="66"/>
      <c r="S454" s="66"/>
      <c r="T454" s="66"/>
      <c r="U454" s="66"/>
      <c r="V454" s="66"/>
      <c r="W454" s="66"/>
      <c r="X454" s="66"/>
      <c r="Y454" s="66"/>
      <c r="Z454" s="66"/>
    </row>
    <row r="455">
      <c r="A455" s="43"/>
      <c r="B455" s="43"/>
      <c r="C455" s="66"/>
      <c r="D455" s="66"/>
      <c r="E455" s="43"/>
      <c r="F455" s="125"/>
      <c r="G455" s="141"/>
      <c r="H455" s="43"/>
      <c r="I455" s="66"/>
      <c r="J455" s="140"/>
      <c r="K455" s="66"/>
      <c r="L455" s="66"/>
      <c r="M455" s="66"/>
      <c r="N455" s="66"/>
      <c r="O455" s="66"/>
      <c r="P455" s="66"/>
      <c r="Q455" s="66"/>
      <c r="R455" s="66"/>
      <c r="S455" s="66"/>
      <c r="T455" s="66"/>
      <c r="U455" s="66"/>
      <c r="V455" s="66"/>
      <c r="W455" s="66"/>
      <c r="X455" s="66"/>
      <c r="Y455" s="66"/>
      <c r="Z455" s="66"/>
    </row>
    <row r="456">
      <c r="A456" s="43"/>
      <c r="B456" s="43"/>
      <c r="C456" s="66"/>
      <c r="D456" s="66"/>
      <c r="E456" s="43"/>
      <c r="F456" s="125"/>
      <c r="G456" s="141"/>
      <c r="H456" s="43"/>
      <c r="I456" s="66"/>
      <c r="J456" s="140"/>
      <c r="K456" s="66"/>
      <c r="L456" s="66"/>
      <c r="M456" s="66"/>
      <c r="N456" s="66"/>
      <c r="O456" s="66"/>
      <c r="P456" s="66"/>
      <c r="Q456" s="66"/>
      <c r="R456" s="66"/>
      <c r="S456" s="66"/>
      <c r="T456" s="66"/>
      <c r="U456" s="66"/>
      <c r="V456" s="66"/>
      <c r="W456" s="66"/>
      <c r="X456" s="66"/>
      <c r="Y456" s="66"/>
      <c r="Z456" s="66"/>
    </row>
    <row r="457">
      <c r="A457" s="43"/>
      <c r="B457" s="43"/>
      <c r="C457" s="66"/>
      <c r="D457" s="66"/>
      <c r="E457" s="43"/>
      <c r="F457" s="125"/>
      <c r="G457" s="141"/>
      <c r="H457" s="43"/>
      <c r="I457" s="66"/>
      <c r="J457" s="140"/>
      <c r="K457" s="66"/>
      <c r="L457" s="66"/>
      <c r="M457" s="66"/>
      <c r="N457" s="66"/>
      <c r="O457" s="66"/>
      <c r="P457" s="66"/>
      <c r="Q457" s="66"/>
      <c r="R457" s="66"/>
      <c r="S457" s="66"/>
      <c r="T457" s="66"/>
      <c r="U457" s="66"/>
      <c r="V457" s="66"/>
      <c r="W457" s="66"/>
      <c r="X457" s="66"/>
      <c r="Y457" s="66"/>
      <c r="Z457" s="66"/>
    </row>
    <row r="458">
      <c r="A458" s="43"/>
      <c r="B458" s="43"/>
      <c r="C458" s="66"/>
      <c r="D458" s="66"/>
      <c r="E458" s="43"/>
      <c r="F458" s="125"/>
      <c r="G458" s="141"/>
      <c r="H458" s="43"/>
      <c r="I458" s="66"/>
      <c r="J458" s="140"/>
      <c r="K458" s="66"/>
      <c r="L458" s="66"/>
      <c r="M458" s="66"/>
      <c r="N458" s="66"/>
      <c r="O458" s="66"/>
      <c r="P458" s="66"/>
      <c r="Q458" s="66"/>
      <c r="R458" s="66"/>
      <c r="S458" s="66"/>
      <c r="T458" s="66"/>
      <c r="U458" s="66"/>
      <c r="V458" s="66"/>
      <c r="W458" s="66"/>
      <c r="X458" s="66"/>
      <c r="Y458" s="66"/>
      <c r="Z458" s="66"/>
    </row>
    <row r="459">
      <c r="A459" s="43"/>
      <c r="B459" s="43"/>
      <c r="C459" s="66"/>
      <c r="D459" s="66"/>
      <c r="E459" s="43"/>
      <c r="F459" s="125"/>
      <c r="G459" s="141"/>
      <c r="H459" s="43"/>
      <c r="I459" s="66"/>
      <c r="J459" s="140"/>
      <c r="K459" s="66"/>
      <c r="L459" s="66"/>
      <c r="M459" s="66"/>
      <c r="N459" s="66"/>
      <c r="O459" s="66"/>
      <c r="P459" s="66"/>
      <c r="Q459" s="66"/>
      <c r="R459" s="66"/>
      <c r="S459" s="66"/>
      <c r="T459" s="66"/>
      <c r="U459" s="66"/>
      <c r="V459" s="66"/>
      <c r="W459" s="66"/>
      <c r="X459" s="66"/>
      <c r="Y459" s="66"/>
      <c r="Z459" s="66"/>
    </row>
    <row r="460">
      <c r="A460" s="43"/>
      <c r="B460" s="43"/>
      <c r="C460" s="66"/>
      <c r="D460" s="66"/>
      <c r="E460" s="43"/>
      <c r="F460" s="125"/>
      <c r="G460" s="141"/>
      <c r="H460" s="43"/>
      <c r="I460" s="66"/>
      <c r="J460" s="140"/>
      <c r="K460" s="66"/>
      <c r="L460" s="66"/>
      <c r="M460" s="66"/>
      <c r="N460" s="66"/>
      <c r="O460" s="66"/>
      <c r="P460" s="66"/>
      <c r="Q460" s="66"/>
      <c r="R460" s="66"/>
      <c r="S460" s="66"/>
      <c r="T460" s="66"/>
      <c r="U460" s="66"/>
      <c r="V460" s="66"/>
      <c r="W460" s="66"/>
      <c r="X460" s="66"/>
      <c r="Y460" s="66"/>
      <c r="Z460" s="66"/>
    </row>
    <row r="461">
      <c r="A461" s="43"/>
      <c r="B461" s="43"/>
      <c r="C461" s="66"/>
      <c r="D461" s="66"/>
      <c r="E461" s="43"/>
      <c r="F461" s="125"/>
      <c r="G461" s="141"/>
      <c r="H461" s="43"/>
      <c r="I461" s="66"/>
      <c r="J461" s="140"/>
      <c r="K461" s="66"/>
      <c r="L461" s="66"/>
      <c r="M461" s="66"/>
      <c r="N461" s="66"/>
      <c r="O461" s="66"/>
      <c r="P461" s="66"/>
      <c r="Q461" s="66"/>
      <c r="R461" s="66"/>
      <c r="S461" s="66"/>
      <c r="T461" s="66"/>
      <c r="U461" s="66"/>
      <c r="V461" s="66"/>
      <c r="W461" s="66"/>
      <c r="X461" s="66"/>
      <c r="Y461" s="66"/>
      <c r="Z461" s="66"/>
    </row>
    <row r="462">
      <c r="A462" s="43"/>
      <c r="B462" s="43"/>
      <c r="C462" s="66"/>
      <c r="D462" s="66"/>
      <c r="E462" s="43"/>
      <c r="F462" s="125"/>
      <c r="G462" s="141"/>
      <c r="H462" s="43"/>
      <c r="I462" s="66"/>
      <c r="J462" s="140"/>
      <c r="K462" s="66"/>
      <c r="L462" s="66"/>
      <c r="M462" s="66"/>
      <c r="N462" s="66"/>
      <c r="O462" s="66"/>
      <c r="P462" s="66"/>
      <c r="Q462" s="66"/>
      <c r="R462" s="66"/>
      <c r="S462" s="66"/>
      <c r="T462" s="66"/>
      <c r="U462" s="66"/>
      <c r="V462" s="66"/>
      <c r="W462" s="66"/>
      <c r="X462" s="66"/>
      <c r="Y462" s="66"/>
      <c r="Z462" s="66"/>
    </row>
    <row r="463">
      <c r="A463" s="43"/>
      <c r="B463" s="43"/>
      <c r="C463" s="66"/>
      <c r="D463" s="66"/>
      <c r="E463" s="43"/>
      <c r="F463" s="125"/>
      <c r="G463" s="141"/>
      <c r="H463" s="43"/>
      <c r="I463" s="66"/>
      <c r="J463" s="140"/>
      <c r="K463" s="66"/>
      <c r="L463" s="66"/>
      <c r="M463" s="66"/>
      <c r="N463" s="66"/>
      <c r="O463" s="66"/>
      <c r="P463" s="66"/>
      <c r="Q463" s="66"/>
      <c r="R463" s="66"/>
      <c r="S463" s="66"/>
      <c r="T463" s="66"/>
      <c r="U463" s="66"/>
      <c r="V463" s="66"/>
      <c r="W463" s="66"/>
      <c r="X463" s="66"/>
      <c r="Y463" s="66"/>
      <c r="Z463" s="66"/>
    </row>
    <row r="464">
      <c r="A464" s="43"/>
      <c r="B464" s="43"/>
      <c r="C464" s="66"/>
      <c r="D464" s="66"/>
      <c r="E464" s="43"/>
      <c r="F464" s="125"/>
      <c r="G464" s="141"/>
      <c r="H464" s="43"/>
      <c r="I464" s="66"/>
      <c r="J464" s="140"/>
      <c r="K464" s="66"/>
      <c r="L464" s="66"/>
      <c r="M464" s="66"/>
      <c r="N464" s="66"/>
      <c r="O464" s="66"/>
      <c r="P464" s="66"/>
      <c r="Q464" s="66"/>
      <c r="R464" s="66"/>
      <c r="S464" s="66"/>
      <c r="T464" s="66"/>
      <c r="U464" s="66"/>
      <c r="V464" s="66"/>
      <c r="W464" s="66"/>
      <c r="X464" s="66"/>
      <c r="Y464" s="66"/>
      <c r="Z464" s="66"/>
    </row>
    <row r="465">
      <c r="A465" s="43"/>
      <c r="B465" s="43"/>
      <c r="C465" s="66"/>
      <c r="D465" s="66"/>
      <c r="E465" s="43"/>
      <c r="F465" s="125"/>
      <c r="G465" s="141"/>
      <c r="H465" s="43"/>
      <c r="I465" s="66"/>
      <c r="J465" s="140"/>
      <c r="K465" s="66"/>
      <c r="L465" s="66"/>
      <c r="M465" s="66"/>
      <c r="N465" s="66"/>
      <c r="O465" s="66"/>
      <c r="P465" s="66"/>
      <c r="Q465" s="66"/>
      <c r="R465" s="66"/>
      <c r="S465" s="66"/>
      <c r="T465" s="66"/>
      <c r="U465" s="66"/>
      <c r="V465" s="66"/>
      <c r="W465" s="66"/>
      <c r="X465" s="66"/>
      <c r="Y465" s="66"/>
      <c r="Z465" s="66"/>
    </row>
    <row r="466">
      <c r="A466" s="43"/>
      <c r="B466" s="43"/>
      <c r="C466" s="66"/>
      <c r="D466" s="66"/>
      <c r="E466" s="43"/>
      <c r="F466" s="125"/>
      <c r="G466" s="141"/>
      <c r="H466" s="43"/>
      <c r="I466" s="66"/>
      <c r="J466" s="140"/>
      <c r="K466" s="66"/>
      <c r="L466" s="66"/>
      <c r="M466" s="66"/>
      <c r="N466" s="66"/>
      <c r="O466" s="66"/>
      <c r="P466" s="66"/>
      <c r="Q466" s="66"/>
      <c r="R466" s="66"/>
      <c r="S466" s="66"/>
      <c r="T466" s="66"/>
      <c r="U466" s="66"/>
      <c r="V466" s="66"/>
      <c r="W466" s="66"/>
      <c r="X466" s="66"/>
      <c r="Y466" s="66"/>
      <c r="Z466" s="66"/>
    </row>
    <row r="467">
      <c r="A467" s="43"/>
      <c r="B467" s="43"/>
      <c r="C467" s="66"/>
      <c r="D467" s="66"/>
      <c r="E467" s="43"/>
      <c r="F467" s="125"/>
      <c r="G467" s="141"/>
      <c r="H467" s="43"/>
      <c r="I467" s="66"/>
      <c r="J467" s="140"/>
      <c r="K467" s="66"/>
      <c r="L467" s="66"/>
      <c r="M467" s="66"/>
      <c r="N467" s="66"/>
      <c r="O467" s="66"/>
      <c r="P467" s="66"/>
      <c r="Q467" s="66"/>
      <c r="R467" s="66"/>
      <c r="S467" s="66"/>
      <c r="T467" s="66"/>
      <c r="U467" s="66"/>
      <c r="V467" s="66"/>
      <c r="W467" s="66"/>
      <c r="X467" s="66"/>
      <c r="Y467" s="66"/>
      <c r="Z467" s="66"/>
    </row>
    <row r="468">
      <c r="A468" s="43"/>
      <c r="B468" s="43"/>
      <c r="C468" s="66"/>
      <c r="D468" s="66"/>
      <c r="E468" s="43"/>
      <c r="F468" s="125"/>
      <c r="G468" s="141"/>
      <c r="H468" s="43"/>
      <c r="I468" s="66"/>
      <c r="J468" s="140"/>
      <c r="K468" s="66"/>
      <c r="L468" s="66"/>
      <c r="M468" s="66"/>
      <c r="N468" s="66"/>
      <c r="O468" s="66"/>
      <c r="P468" s="66"/>
      <c r="Q468" s="66"/>
      <c r="R468" s="66"/>
      <c r="S468" s="66"/>
      <c r="T468" s="66"/>
      <c r="U468" s="66"/>
      <c r="V468" s="66"/>
      <c r="W468" s="66"/>
      <c r="X468" s="66"/>
      <c r="Y468" s="66"/>
      <c r="Z468" s="66"/>
    </row>
    <row r="469">
      <c r="A469" s="43"/>
      <c r="B469" s="43"/>
      <c r="C469" s="66"/>
      <c r="D469" s="66"/>
      <c r="E469" s="43"/>
      <c r="F469" s="125"/>
      <c r="G469" s="141"/>
      <c r="H469" s="43"/>
      <c r="I469" s="66"/>
      <c r="J469" s="140"/>
      <c r="K469" s="66"/>
      <c r="L469" s="66"/>
      <c r="M469" s="66"/>
      <c r="N469" s="66"/>
      <c r="O469" s="66"/>
      <c r="P469" s="66"/>
      <c r="Q469" s="66"/>
      <c r="R469" s="66"/>
      <c r="S469" s="66"/>
      <c r="T469" s="66"/>
      <c r="U469" s="66"/>
      <c r="V469" s="66"/>
      <c r="W469" s="66"/>
      <c r="X469" s="66"/>
      <c r="Y469" s="66"/>
      <c r="Z469" s="66"/>
    </row>
    <row r="470">
      <c r="A470" s="43"/>
      <c r="B470" s="43"/>
      <c r="C470" s="66"/>
      <c r="D470" s="66"/>
      <c r="E470" s="43"/>
      <c r="F470" s="125"/>
      <c r="G470" s="141"/>
      <c r="H470" s="43"/>
      <c r="I470" s="66"/>
      <c r="J470" s="140"/>
      <c r="K470" s="66"/>
      <c r="L470" s="66"/>
      <c r="M470" s="66"/>
      <c r="N470" s="66"/>
      <c r="O470" s="66"/>
      <c r="P470" s="66"/>
      <c r="Q470" s="66"/>
      <c r="R470" s="66"/>
      <c r="S470" s="66"/>
      <c r="T470" s="66"/>
      <c r="U470" s="66"/>
      <c r="V470" s="66"/>
      <c r="W470" s="66"/>
      <c r="X470" s="66"/>
      <c r="Y470" s="66"/>
      <c r="Z470" s="66"/>
    </row>
    <row r="471">
      <c r="A471" s="43"/>
      <c r="B471" s="43"/>
      <c r="C471" s="66"/>
      <c r="D471" s="66"/>
      <c r="E471" s="43"/>
      <c r="F471" s="125"/>
      <c r="G471" s="141"/>
      <c r="H471" s="43"/>
      <c r="I471" s="66"/>
      <c r="J471" s="140"/>
      <c r="K471" s="66"/>
      <c r="L471" s="66"/>
      <c r="M471" s="66"/>
      <c r="N471" s="66"/>
      <c r="O471" s="66"/>
      <c r="P471" s="66"/>
      <c r="Q471" s="66"/>
      <c r="R471" s="66"/>
      <c r="S471" s="66"/>
      <c r="T471" s="66"/>
      <c r="U471" s="66"/>
      <c r="V471" s="66"/>
      <c r="W471" s="66"/>
      <c r="X471" s="66"/>
      <c r="Y471" s="66"/>
      <c r="Z471" s="66"/>
    </row>
    <row r="472">
      <c r="A472" s="43"/>
      <c r="B472" s="43"/>
      <c r="C472" s="66"/>
      <c r="D472" s="66"/>
      <c r="E472" s="43"/>
      <c r="F472" s="125"/>
      <c r="G472" s="141"/>
      <c r="H472" s="43"/>
      <c r="I472" s="66"/>
      <c r="J472" s="140"/>
      <c r="K472" s="66"/>
      <c r="L472" s="66"/>
      <c r="M472" s="66"/>
      <c r="N472" s="66"/>
      <c r="O472" s="66"/>
      <c r="P472" s="66"/>
      <c r="Q472" s="66"/>
      <c r="R472" s="66"/>
      <c r="S472" s="66"/>
      <c r="T472" s="66"/>
      <c r="U472" s="66"/>
      <c r="V472" s="66"/>
      <c r="W472" s="66"/>
      <c r="X472" s="66"/>
      <c r="Y472" s="66"/>
      <c r="Z472" s="66"/>
    </row>
    <row r="473">
      <c r="A473" s="43"/>
      <c r="B473" s="43"/>
      <c r="C473" s="66"/>
      <c r="D473" s="66"/>
      <c r="E473" s="43"/>
      <c r="F473" s="125"/>
      <c r="G473" s="141"/>
      <c r="H473" s="43"/>
      <c r="I473" s="66"/>
      <c r="J473" s="140"/>
      <c r="K473" s="66"/>
      <c r="L473" s="66"/>
      <c r="M473" s="66"/>
      <c r="N473" s="66"/>
      <c r="O473" s="66"/>
      <c r="P473" s="66"/>
      <c r="Q473" s="66"/>
      <c r="R473" s="66"/>
      <c r="S473" s="66"/>
      <c r="T473" s="66"/>
      <c r="U473" s="66"/>
      <c r="V473" s="66"/>
      <c r="W473" s="66"/>
      <c r="X473" s="66"/>
      <c r="Y473" s="66"/>
      <c r="Z473" s="66"/>
    </row>
    <row r="474">
      <c r="A474" s="43"/>
      <c r="B474" s="43"/>
      <c r="C474" s="66"/>
      <c r="D474" s="66"/>
      <c r="E474" s="43"/>
      <c r="F474" s="125"/>
      <c r="G474" s="141"/>
      <c r="H474" s="43"/>
      <c r="I474" s="66"/>
      <c r="J474" s="140"/>
      <c r="K474" s="66"/>
      <c r="L474" s="66"/>
      <c r="M474" s="66"/>
      <c r="N474" s="66"/>
      <c r="O474" s="66"/>
      <c r="P474" s="66"/>
      <c r="Q474" s="66"/>
      <c r="R474" s="66"/>
      <c r="S474" s="66"/>
      <c r="T474" s="66"/>
      <c r="U474" s="66"/>
      <c r="V474" s="66"/>
      <c r="W474" s="66"/>
      <c r="X474" s="66"/>
      <c r="Y474" s="66"/>
      <c r="Z474" s="66"/>
    </row>
    <row r="475">
      <c r="A475" s="43"/>
      <c r="B475" s="43"/>
      <c r="C475" s="66"/>
      <c r="D475" s="66"/>
      <c r="E475" s="43"/>
      <c r="F475" s="125"/>
      <c r="G475" s="141"/>
      <c r="H475" s="43"/>
      <c r="I475" s="66"/>
      <c r="J475" s="140"/>
      <c r="K475" s="66"/>
      <c r="L475" s="66"/>
      <c r="M475" s="66"/>
      <c r="N475" s="66"/>
      <c r="O475" s="66"/>
      <c r="P475" s="66"/>
      <c r="Q475" s="66"/>
      <c r="R475" s="66"/>
      <c r="S475" s="66"/>
      <c r="T475" s="66"/>
      <c r="U475" s="66"/>
      <c r="V475" s="66"/>
      <c r="W475" s="66"/>
      <c r="X475" s="66"/>
      <c r="Y475" s="66"/>
      <c r="Z475" s="66"/>
    </row>
    <row r="476">
      <c r="A476" s="43"/>
      <c r="B476" s="43"/>
      <c r="C476" s="66"/>
      <c r="D476" s="66"/>
      <c r="E476" s="43"/>
      <c r="F476" s="125"/>
      <c r="G476" s="141"/>
      <c r="H476" s="43"/>
      <c r="I476" s="66"/>
      <c r="J476" s="140"/>
      <c r="K476" s="66"/>
      <c r="L476" s="66"/>
      <c r="M476" s="66"/>
      <c r="N476" s="66"/>
      <c r="O476" s="66"/>
      <c r="P476" s="66"/>
      <c r="Q476" s="66"/>
      <c r="R476" s="66"/>
      <c r="S476" s="66"/>
      <c r="T476" s="66"/>
      <c r="U476" s="66"/>
      <c r="V476" s="66"/>
      <c r="W476" s="66"/>
      <c r="X476" s="66"/>
      <c r="Y476" s="66"/>
      <c r="Z476" s="66"/>
    </row>
    <row r="477">
      <c r="A477" s="43"/>
      <c r="B477" s="43"/>
      <c r="C477" s="66"/>
      <c r="D477" s="66"/>
      <c r="E477" s="43"/>
      <c r="F477" s="125"/>
      <c r="G477" s="141"/>
      <c r="H477" s="43"/>
      <c r="I477" s="66"/>
      <c r="J477" s="140"/>
      <c r="K477" s="66"/>
      <c r="L477" s="66"/>
      <c r="M477" s="66"/>
      <c r="N477" s="66"/>
      <c r="O477" s="66"/>
      <c r="P477" s="66"/>
      <c r="Q477" s="66"/>
      <c r="R477" s="66"/>
      <c r="S477" s="66"/>
      <c r="T477" s="66"/>
      <c r="U477" s="66"/>
      <c r="V477" s="66"/>
      <c r="W477" s="66"/>
      <c r="X477" s="66"/>
      <c r="Y477" s="66"/>
      <c r="Z477" s="66"/>
    </row>
    <row r="478">
      <c r="A478" s="43"/>
      <c r="B478" s="43"/>
      <c r="C478" s="66"/>
      <c r="D478" s="66"/>
      <c r="E478" s="43"/>
      <c r="F478" s="125"/>
      <c r="G478" s="141"/>
      <c r="H478" s="43"/>
      <c r="I478" s="66"/>
      <c r="J478" s="140"/>
      <c r="K478" s="66"/>
      <c r="L478" s="66"/>
      <c r="M478" s="66"/>
      <c r="N478" s="66"/>
      <c r="O478" s="66"/>
      <c r="P478" s="66"/>
      <c r="Q478" s="66"/>
      <c r="R478" s="66"/>
      <c r="S478" s="66"/>
      <c r="T478" s="66"/>
      <c r="U478" s="66"/>
      <c r="V478" s="66"/>
      <c r="W478" s="66"/>
      <c r="X478" s="66"/>
      <c r="Y478" s="66"/>
      <c r="Z478" s="66"/>
    </row>
    <row r="479">
      <c r="A479" s="43"/>
      <c r="B479" s="43"/>
      <c r="C479" s="66"/>
      <c r="D479" s="66"/>
      <c r="E479" s="43"/>
      <c r="F479" s="125"/>
      <c r="G479" s="141"/>
      <c r="H479" s="43"/>
      <c r="I479" s="66"/>
      <c r="J479" s="140"/>
      <c r="K479" s="66"/>
      <c r="L479" s="66"/>
      <c r="M479" s="66"/>
      <c r="N479" s="66"/>
      <c r="O479" s="66"/>
      <c r="P479" s="66"/>
      <c r="Q479" s="66"/>
      <c r="R479" s="66"/>
      <c r="S479" s="66"/>
      <c r="T479" s="66"/>
      <c r="U479" s="66"/>
      <c r="V479" s="66"/>
      <c r="W479" s="66"/>
      <c r="X479" s="66"/>
      <c r="Y479" s="66"/>
      <c r="Z479" s="66"/>
    </row>
    <row r="480">
      <c r="A480" s="43"/>
      <c r="B480" s="43"/>
      <c r="C480" s="66"/>
      <c r="D480" s="66"/>
      <c r="E480" s="43"/>
      <c r="F480" s="125"/>
      <c r="G480" s="141"/>
      <c r="H480" s="43"/>
      <c r="I480" s="66"/>
      <c r="J480" s="140"/>
      <c r="K480" s="66"/>
      <c r="L480" s="66"/>
      <c r="M480" s="66"/>
      <c r="N480" s="66"/>
      <c r="O480" s="66"/>
      <c r="P480" s="66"/>
      <c r="Q480" s="66"/>
      <c r="R480" s="66"/>
      <c r="S480" s="66"/>
      <c r="T480" s="66"/>
      <c r="U480" s="66"/>
      <c r="V480" s="66"/>
      <c r="W480" s="66"/>
      <c r="X480" s="66"/>
      <c r="Y480" s="66"/>
      <c r="Z480" s="66"/>
    </row>
    <row r="481">
      <c r="A481" s="43"/>
      <c r="B481" s="43"/>
      <c r="C481" s="66"/>
      <c r="D481" s="66"/>
      <c r="E481" s="43"/>
      <c r="F481" s="125"/>
      <c r="G481" s="141"/>
      <c r="H481" s="43"/>
      <c r="I481" s="66"/>
      <c r="J481" s="140"/>
      <c r="K481" s="66"/>
      <c r="L481" s="66"/>
      <c r="M481" s="66"/>
      <c r="N481" s="66"/>
      <c r="O481" s="66"/>
      <c r="P481" s="66"/>
      <c r="Q481" s="66"/>
      <c r="R481" s="66"/>
      <c r="S481" s="66"/>
      <c r="T481" s="66"/>
      <c r="U481" s="66"/>
      <c r="V481" s="66"/>
      <c r="W481" s="66"/>
      <c r="X481" s="66"/>
      <c r="Y481" s="66"/>
      <c r="Z481" s="66"/>
    </row>
    <row r="482">
      <c r="A482" s="43"/>
      <c r="B482" s="43"/>
      <c r="C482" s="66"/>
      <c r="D482" s="66"/>
      <c r="E482" s="43"/>
      <c r="F482" s="125"/>
      <c r="G482" s="141"/>
      <c r="H482" s="43"/>
      <c r="I482" s="66"/>
      <c r="J482" s="140"/>
      <c r="K482" s="66"/>
      <c r="L482" s="66"/>
      <c r="M482" s="66"/>
      <c r="N482" s="66"/>
      <c r="O482" s="66"/>
      <c r="P482" s="66"/>
      <c r="Q482" s="66"/>
      <c r="R482" s="66"/>
      <c r="S482" s="66"/>
      <c r="T482" s="66"/>
      <c r="U482" s="66"/>
      <c r="V482" s="66"/>
      <c r="W482" s="66"/>
      <c r="X482" s="66"/>
      <c r="Y482" s="66"/>
      <c r="Z482" s="66"/>
    </row>
    <row r="483">
      <c r="A483" s="43"/>
      <c r="B483" s="43"/>
      <c r="C483" s="66"/>
      <c r="D483" s="66"/>
      <c r="E483" s="43"/>
      <c r="F483" s="125"/>
      <c r="G483" s="141"/>
      <c r="H483" s="43"/>
      <c r="I483" s="66"/>
      <c r="J483" s="140"/>
      <c r="K483" s="66"/>
      <c r="L483" s="66"/>
      <c r="M483" s="66"/>
      <c r="N483" s="66"/>
      <c r="O483" s="66"/>
      <c r="P483" s="66"/>
      <c r="Q483" s="66"/>
      <c r="R483" s="66"/>
      <c r="S483" s="66"/>
      <c r="T483" s="66"/>
      <c r="U483" s="66"/>
      <c r="V483" s="66"/>
      <c r="W483" s="66"/>
      <c r="X483" s="66"/>
      <c r="Y483" s="66"/>
      <c r="Z483" s="66"/>
    </row>
    <row r="484">
      <c r="A484" s="43"/>
      <c r="B484" s="43"/>
      <c r="C484" s="66"/>
      <c r="D484" s="66"/>
      <c r="E484" s="43"/>
      <c r="F484" s="125"/>
      <c r="G484" s="141"/>
      <c r="H484" s="43"/>
      <c r="I484" s="66"/>
      <c r="J484" s="140"/>
      <c r="K484" s="66"/>
      <c r="L484" s="66"/>
      <c r="M484" s="66"/>
      <c r="N484" s="66"/>
      <c r="O484" s="66"/>
      <c r="P484" s="66"/>
      <c r="Q484" s="66"/>
      <c r="R484" s="66"/>
      <c r="S484" s="66"/>
      <c r="T484" s="66"/>
      <c r="U484" s="66"/>
      <c r="V484" s="66"/>
      <c r="W484" s="66"/>
      <c r="X484" s="66"/>
      <c r="Y484" s="66"/>
      <c r="Z484" s="66"/>
    </row>
    <row r="485">
      <c r="A485" s="43"/>
      <c r="B485" s="43"/>
      <c r="C485" s="66"/>
      <c r="D485" s="66"/>
      <c r="E485" s="43"/>
      <c r="F485" s="125"/>
      <c r="G485" s="141"/>
      <c r="H485" s="43"/>
      <c r="I485" s="66"/>
      <c r="J485" s="140"/>
      <c r="K485" s="66"/>
      <c r="L485" s="66"/>
      <c r="M485" s="66"/>
      <c r="N485" s="66"/>
      <c r="O485" s="66"/>
      <c r="P485" s="66"/>
      <c r="Q485" s="66"/>
      <c r="R485" s="66"/>
      <c r="S485" s="66"/>
      <c r="T485" s="66"/>
      <c r="U485" s="66"/>
      <c r="V485" s="66"/>
      <c r="W485" s="66"/>
      <c r="X485" s="66"/>
      <c r="Y485" s="66"/>
      <c r="Z485" s="66"/>
    </row>
    <row r="486">
      <c r="A486" s="43"/>
      <c r="B486" s="43"/>
      <c r="C486" s="66"/>
      <c r="D486" s="66"/>
      <c r="E486" s="43"/>
      <c r="F486" s="125"/>
      <c r="G486" s="141"/>
      <c r="H486" s="43"/>
      <c r="I486" s="66"/>
      <c r="J486" s="140"/>
      <c r="K486" s="66"/>
      <c r="L486" s="66"/>
      <c r="M486" s="66"/>
      <c r="N486" s="66"/>
      <c r="O486" s="66"/>
      <c r="P486" s="66"/>
      <c r="Q486" s="66"/>
      <c r="R486" s="66"/>
      <c r="S486" s="66"/>
      <c r="T486" s="66"/>
      <c r="U486" s="66"/>
      <c r="V486" s="66"/>
      <c r="W486" s="66"/>
      <c r="X486" s="66"/>
      <c r="Y486" s="66"/>
      <c r="Z486" s="66"/>
    </row>
    <row r="487">
      <c r="A487" s="43"/>
      <c r="B487" s="43"/>
      <c r="C487" s="66"/>
      <c r="D487" s="66"/>
      <c r="E487" s="43"/>
      <c r="F487" s="125"/>
      <c r="G487" s="141"/>
      <c r="H487" s="43"/>
      <c r="I487" s="66"/>
      <c r="J487" s="140"/>
      <c r="K487" s="66"/>
      <c r="L487" s="66"/>
      <c r="M487" s="66"/>
      <c r="N487" s="66"/>
      <c r="O487" s="66"/>
      <c r="P487" s="66"/>
      <c r="Q487" s="66"/>
      <c r="R487" s="66"/>
      <c r="S487" s="66"/>
      <c r="T487" s="66"/>
      <c r="U487" s="66"/>
      <c r="V487" s="66"/>
      <c r="W487" s="66"/>
      <c r="X487" s="66"/>
      <c r="Y487" s="66"/>
      <c r="Z487" s="66"/>
    </row>
    <row r="488">
      <c r="A488" s="43"/>
      <c r="B488" s="43"/>
      <c r="C488" s="66"/>
      <c r="D488" s="66"/>
      <c r="E488" s="43"/>
      <c r="F488" s="125"/>
      <c r="G488" s="141"/>
      <c r="H488" s="43"/>
      <c r="I488" s="66"/>
      <c r="J488" s="140"/>
      <c r="K488" s="66"/>
      <c r="L488" s="66"/>
      <c r="M488" s="66"/>
      <c r="N488" s="66"/>
      <c r="O488" s="66"/>
      <c r="P488" s="66"/>
      <c r="Q488" s="66"/>
      <c r="R488" s="66"/>
      <c r="S488" s="66"/>
      <c r="T488" s="66"/>
      <c r="U488" s="66"/>
      <c r="V488" s="66"/>
      <c r="W488" s="66"/>
      <c r="X488" s="66"/>
      <c r="Y488" s="66"/>
      <c r="Z488" s="66"/>
    </row>
  </sheetData>
  <customSheetViews>
    <customSheetView guid="{0CEEF862-A257-420A-853E-DB724B0A7F56}" filter="1" showAutoFilter="1">
      <autoFilter ref="$A$1:$N$443"/>
    </customSheetView>
  </customSheetViews>
  <conditionalFormatting sqref="G1:G488">
    <cfRule type="cellIs" dxfId="19" priority="1" operator="equal">
      <formula>"Pendiente de dibujar"</formula>
    </cfRule>
  </conditionalFormatting>
  <conditionalFormatting sqref="G1:G488">
    <cfRule type="cellIs" dxfId="20" priority="2" operator="equal">
      <formula>"Pendiente de revisar"</formula>
    </cfRule>
  </conditionalFormatting>
  <conditionalFormatting sqref="G1:G488">
    <cfRule type="cellIs" dxfId="21" priority="3" operator="equal">
      <formula>"Pendiente de corrección"</formula>
    </cfRule>
  </conditionalFormatting>
  <conditionalFormatting sqref="G1:G488">
    <cfRule type="cellIs" dxfId="22" priority="4" operator="equal">
      <formula>"OK"</formula>
    </cfRule>
  </conditionalFormatting>
  <dataValidations>
    <dataValidation type="list" allowBlank="1" sqref="G2:G488">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I28"/>
    <hyperlink r:id="rId29" ref="J28"/>
    <hyperlink r:id="rId30" ref="J29"/>
    <hyperlink r:id="rId31" ref="J30"/>
    <hyperlink r:id="rId32" ref="J31"/>
    <hyperlink r:id="rId33" ref="J32"/>
    <hyperlink r:id="rId34" ref="J33"/>
    <hyperlink r:id="rId35" ref="J34"/>
    <hyperlink r:id="rId36" ref="J35"/>
    <hyperlink r:id="rId37" ref="J36"/>
    <hyperlink r:id="rId38" ref="J37"/>
    <hyperlink r:id="rId39" ref="J38"/>
    <hyperlink r:id="rId40" ref="J39"/>
    <hyperlink r:id="rId41" ref="J40"/>
    <hyperlink r:id="rId42" ref="J41"/>
    <hyperlink r:id="rId43" ref="J42"/>
    <hyperlink r:id="rId44" ref="J43"/>
    <hyperlink r:id="rId45" ref="J44"/>
    <hyperlink r:id="rId46" ref="I45"/>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F76"/>
    <hyperlink r:id="rId79" ref="J76"/>
    <hyperlink r:id="rId80" ref="F77"/>
    <hyperlink r:id="rId81" ref="J77"/>
    <hyperlink r:id="rId82" ref="F78"/>
    <hyperlink r:id="rId83" ref="J78"/>
    <hyperlink r:id="rId84" ref="F79"/>
    <hyperlink r:id="rId85" ref="J79"/>
    <hyperlink r:id="rId86" ref="F80"/>
    <hyperlink r:id="rId87" ref="J80"/>
    <hyperlink r:id="rId88" ref="F81"/>
    <hyperlink r:id="rId89" ref="J81"/>
    <hyperlink r:id="rId90" ref="J82"/>
    <hyperlink r:id="rId91" ref="J83"/>
    <hyperlink r:id="rId92" ref="J84"/>
    <hyperlink r:id="rId93" ref="J85"/>
    <hyperlink r:id="rId94" ref="J86"/>
    <hyperlink r:id="rId95" ref="J87"/>
    <hyperlink r:id="rId96" ref="J88"/>
    <hyperlink r:id="rId97" ref="J89"/>
    <hyperlink r:id="rId98" ref="J90"/>
    <hyperlink r:id="rId99" ref="J91"/>
    <hyperlink r:id="rId100" ref="J92"/>
    <hyperlink r:id="rId101" ref="J93"/>
    <hyperlink r:id="rId102" ref="J94"/>
    <hyperlink r:id="rId103" ref="J95"/>
    <hyperlink r:id="rId104" ref="J96"/>
    <hyperlink r:id="rId105" ref="J97"/>
    <hyperlink r:id="rId106" ref="J98"/>
    <hyperlink r:id="rId107" ref="J99"/>
    <hyperlink r:id="rId108" ref="J100"/>
    <hyperlink r:id="rId109" ref="J101"/>
    <hyperlink r:id="rId110" ref="J102"/>
    <hyperlink r:id="rId111" ref="J103"/>
    <hyperlink r:id="rId112" ref="J104"/>
    <hyperlink r:id="rId113" ref="J105"/>
    <hyperlink r:id="rId114" ref="J106"/>
    <hyperlink r:id="rId115" ref="J107"/>
    <hyperlink r:id="rId116" ref="J108"/>
    <hyperlink r:id="rId117" ref="J109"/>
    <hyperlink r:id="rId118" ref="J110"/>
    <hyperlink r:id="rId119" ref="J111"/>
    <hyperlink r:id="rId120" ref="J112"/>
    <hyperlink r:id="rId121" ref="J113"/>
    <hyperlink r:id="rId122" ref="J114"/>
    <hyperlink r:id="rId123" ref="J115"/>
    <hyperlink r:id="rId124" ref="J116"/>
    <hyperlink r:id="rId125" ref="J117"/>
    <hyperlink r:id="rId126" ref="J118"/>
    <hyperlink r:id="rId127" ref="I119"/>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I163"/>
    <hyperlink r:id="rId173" ref="J163"/>
    <hyperlink r:id="rId174" ref="J164"/>
    <hyperlink r:id="rId175" ref="J165"/>
    <hyperlink r:id="rId176" ref="I166"/>
    <hyperlink r:id="rId177" ref="J166"/>
    <hyperlink r:id="rId178" ref="J167"/>
    <hyperlink r:id="rId179" ref="J168"/>
    <hyperlink r:id="rId180" ref="J169"/>
    <hyperlink r:id="rId181" ref="J170"/>
    <hyperlink r:id="rId182" ref="J171"/>
    <hyperlink r:id="rId183" ref="J172"/>
    <hyperlink r:id="rId184" ref="J173"/>
    <hyperlink r:id="rId185" ref="J174"/>
    <hyperlink r:id="rId186" ref="J175"/>
    <hyperlink r:id="rId187" ref="I176"/>
    <hyperlink r:id="rId188" ref="J176"/>
    <hyperlink r:id="rId189" ref="J177"/>
    <hyperlink r:id="rId190" ref="J178"/>
    <hyperlink r:id="rId191" ref="J179"/>
    <hyperlink r:id="rId192" ref="J180"/>
    <hyperlink r:id="rId193" ref="J181"/>
    <hyperlink r:id="rId194" ref="J182"/>
    <hyperlink r:id="rId195" ref="J183"/>
    <hyperlink r:id="rId196" ref="J184"/>
    <hyperlink r:id="rId197" ref="J185"/>
    <hyperlink r:id="rId198" ref="J186"/>
    <hyperlink r:id="rId199" ref="J187"/>
    <hyperlink r:id="rId200" ref="J188"/>
    <hyperlink r:id="rId201" ref="J189"/>
    <hyperlink r:id="rId202" ref="J190"/>
    <hyperlink r:id="rId203" ref="J191"/>
    <hyperlink r:id="rId204" ref="J192"/>
    <hyperlink r:id="rId205" ref="J193"/>
    <hyperlink r:id="rId206" ref="J194"/>
    <hyperlink r:id="rId207" ref="J195"/>
    <hyperlink r:id="rId208" ref="J196"/>
    <hyperlink r:id="rId209" ref="J197"/>
    <hyperlink r:id="rId210" ref="J198"/>
    <hyperlink r:id="rId211" ref="J199"/>
    <hyperlink r:id="rId212" ref="J200"/>
    <hyperlink r:id="rId213" ref="J201"/>
    <hyperlink r:id="rId214" ref="F202"/>
    <hyperlink r:id="rId215" ref="J202"/>
    <hyperlink r:id="rId216" ref="F203"/>
    <hyperlink r:id="rId217" ref="J203"/>
    <hyperlink r:id="rId218" ref="F204"/>
    <hyperlink r:id="rId219" ref="J204"/>
    <hyperlink r:id="rId220" ref="F205"/>
    <hyperlink r:id="rId221" ref="J205"/>
    <hyperlink r:id="rId222" ref="F206"/>
    <hyperlink r:id="rId223" ref="J206"/>
    <hyperlink r:id="rId224" ref="F207"/>
    <hyperlink r:id="rId225" ref="J207"/>
    <hyperlink r:id="rId226" ref="J208"/>
    <hyperlink r:id="rId227" ref="J209"/>
    <hyperlink r:id="rId228" ref="J210"/>
    <hyperlink r:id="rId229" ref="J211"/>
    <hyperlink r:id="rId230" ref="J212"/>
    <hyperlink r:id="rId231" ref="J213"/>
    <hyperlink r:id="rId232" ref="F214"/>
    <hyperlink r:id="rId233" ref="J214"/>
    <hyperlink r:id="rId234" ref="F215"/>
    <hyperlink r:id="rId235" ref="J215"/>
    <hyperlink r:id="rId236" ref="F216"/>
    <hyperlink r:id="rId237" ref="J216"/>
    <hyperlink r:id="rId238" ref="F217"/>
    <hyperlink r:id="rId239" ref="J217"/>
    <hyperlink r:id="rId240" ref="F218"/>
    <hyperlink r:id="rId241" ref="J218"/>
    <hyperlink r:id="rId242" ref="F219"/>
    <hyperlink r:id="rId243" ref="J219"/>
    <hyperlink r:id="rId244" ref="J220"/>
    <hyperlink r:id="rId245" ref="J221"/>
    <hyperlink r:id="rId246" ref="J222"/>
    <hyperlink r:id="rId247" ref="J223"/>
    <hyperlink r:id="rId248" ref="J224"/>
    <hyperlink r:id="rId249" ref="J225"/>
    <hyperlink r:id="rId250" ref="J226"/>
    <hyperlink r:id="rId251" ref="J227"/>
    <hyperlink r:id="rId252" ref="J228"/>
    <hyperlink r:id="rId253" ref="J229"/>
    <hyperlink r:id="rId254" ref="J230"/>
    <hyperlink r:id="rId255" ref="J231"/>
    <hyperlink r:id="rId256" ref="J232"/>
    <hyperlink r:id="rId257" ref="J233"/>
    <hyperlink r:id="rId258" ref="J234"/>
    <hyperlink r:id="rId259" ref="J235"/>
    <hyperlink r:id="rId260" ref="J236"/>
    <hyperlink r:id="rId261" ref="J237"/>
    <hyperlink r:id="rId262" ref="F238"/>
    <hyperlink r:id="rId263" ref="J238"/>
    <hyperlink r:id="rId264" ref="J239"/>
    <hyperlink r:id="rId265" ref="F240"/>
    <hyperlink r:id="rId266" ref="J240"/>
    <hyperlink r:id="rId267" ref="J241"/>
    <hyperlink r:id="rId268" ref="J242"/>
    <hyperlink r:id="rId269" ref="J243"/>
    <hyperlink r:id="rId270" ref="J244"/>
    <hyperlink r:id="rId271" ref="J245"/>
    <hyperlink r:id="rId272" ref="J246"/>
    <hyperlink r:id="rId273" ref="I247"/>
    <hyperlink r:id="rId274" ref="J247"/>
    <hyperlink r:id="rId275" ref="J248"/>
    <hyperlink r:id="rId276" ref="J249"/>
    <hyperlink r:id="rId277" ref="J250"/>
    <hyperlink r:id="rId278" ref="J251"/>
    <hyperlink r:id="rId279" ref="J252"/>
    <hyperlink r:id="rId280" ref="J253"/>
    <hyperlink r:id="rId281" ref="J254"/>
    <hyperlink r:id="rId282" ref="J255"/>
    <hyperlink r:id="rId283" ref="J256"/>
    <hyperlink r:id="rId284" ref="J257"/>
    <hyperlink r:id="rId285" ref="J258"/>
    <hyperlink r:id="rId286" ref="J259"/>
    <hyperlink r:id="rId287" ref="J260"/>
    <hyperlink r:id="rId288" ref="J261"/>
    <hyperlink r:id="rId289" ref="J262"/>
    <hyperlink r:id="rId290" ref="J263"/>
    <hyperlink r:id="rId291" ref="J264"/>
    <hyperlink r:id="rId292" ref="J265"/>
    <hyperlink r:id="rId293" ref="J266"/>
    <hyperlink r:id="rId294" ref="J267"/>
    <hyperlink r:id="rId295" ref="J268"/>
    <hyperlink r:id="rId296" ref="J269"/>
    <hyperlink r:id="rId297" ref="J270"/>
    <hyperlink r:id="rId298" ref="J271"/>
    <hyperlink r:id="rId299" ref="J272"/>
    <hyperlink r:id="rId300" ref="J273"/>
    <hyperlink r:id="rId301" ref="J274"/>
    <hyperlink r:id="rId302" ref="J275"/>
    <hyperlink r:id="rId303" ref="J276"/>
    <hyperlink r:id="rId304" ref="J277"/>
    <hyperlink r:id="rId305" ref="J278"/>
    <hyperlink r:id="rId306" ref="J279"/>
    <hyperlink r:id="rId307" ref="J280"/>
    <hyperlink r:id="rId308" ref="J281"/>
    <hyperlink r:id="rId309" ref="J282"/>
    <hyperlink r:id="rId310" ref="J283"/>
    <hyperlink r:id="rId311" ref="I284"/>
    <hyperlink r:id="rId312" ref="J284"/>
    <hyperlink r:id="rId313" ref="J285"/>
    <hyperlink r:id="rId314" ref="J286"/>
    <hyperlink r:id="rId315" ref="J287"/>
    <hyperlink r:id="rId316" ref="J288"/>
    <hyperlink r:id="rId317" ref="J289"/>
    <hyperlink r:id="rId318" ref="J290"/>
    <hyperlink r:id="rId319" ref="J291"/>
    <hyperlink r:id="rId320" ref="J292"/>
    <hyperlink r:id="rId321" ref="J293"/>
    <hyperlink r:id="rId322" ref="J294"/>
    <hyperlink r:id="rId323" ref="J295"/>
    <hyperlink r:id="rId324" ref="J296"/>
    <hyperlink r:id="rId325" ref="J297"/>
    <hyperlink r:id="rId326" ref="J298"/>
    <hyperlink r:id="rId327" ref="J299"/>
    <hyperlink r:id="rId328" ref="J300"/>
    <hyperlink r:id="rId329" ref="J301"/>
    <hyperlink r:id="rId330" ref="J302"/>
    <hyperlink r:id="rId331" ref="J303"/>
    <hyperlink r:id="rId332" ref="J304"/>
    <hyperlink r:id="rId333" ref="J305"/>
    <hyperlink r:id="rId334" ref="J306"/>
    <hyperlink r:id="rId335" ref="J307"/>
    <hyperlink r:id="rId336" ref="J308"/>
    <hyperlink r:id="rId337" ref="J309"/>
    <hyperlink r:id="rId338" ref="J310"/>
    <hyperlink r:id="rId339" ref="J311"/>
    <hyperlink r:id="rId340" ref="J312"/>
    <hyperlink r:id="rId341" ref="J313"/>
    <hyperlink r:id="rId342" ref="J314"/>
    <hyperlink r:id="rId343" ref="J315"/>
    <hyperlink r:id="rId344" ref="J316"/>
    <hyperlink r:id="rId345" ref="J317"/>
    <hyperlink r:id="rId346" ref="J318"/>
    <hyperlink r:id="rId347" ref="J319"/>
    <hyperlink r:id="rId348" ref="F320"/>
    <hyperlink r:id="rId349" ref="J320"/>
    <hyperlink r:id="rId350" ref="F321"/>
    <hyperlink r:id="rId351" ref="I321"/>
    <hyperlink r:id="rId352" ref="J321"/>
    <hyperlink r:id="rId353" ref="F322"/>
    <hyperlink r:id="rId354" ref="I322"/>
    <hyperlink r:id="rId355" ref="J322"/>
    <hyperlink r:id="rId356" ref="F323"/>
    <hyperlink r:id="rId357" ref="J323"/>
    <hyperlink r:id="rId358" ref="I324"/>
    <hyperlink r:id="rId359" ref="J324"/>
    <hyperlink r:id="rId360" ref="J325"/>
    <hyperlink r:id="rId361" ref="J326"/>
    <hyperlink r:id="rId362" ref="J327"/>
    <hyperlink r:id="rId363" ref="J328"/>
    <hyperlink r:id="rId364" ref="J329"/>
    <hyperlink r:id="rId365" ref="J330"/>
    <hyperlink r:id="rId366" ref="J331"/>
    <hyperlink r:id="rId367" ref="J332"/>
    <hyperlink r:id="rId368" ref="J333"/>
    <hyperlink r:id="rId369" ref="J334"/>
    <hyperlink r:id="rId370" ref="J335"/>
    <hyperlink r:id="rId371" ref="J336"/>
    <hyperlink r:id="rId372" ref="J337"/>
    <hyperlink r:id="rId373" ref="J338"/>
    <hyperlink r:id="rId374" ref="J339"/>
    <hyperlink r:id="rId375" ref="J340"/>
    <hyperlink r:id="rId376" ref="J341"/>
    <hyperlink r:id="rId377" ref="J342"/>
    <hyperlink r:id="rId378" ref="J343"/>
    <hyperlink r:id="rId379" ref="J344"/>
    <hyperlink r:id="rId380" ref="J345"/>
    <hyperlink r:id="rId381" ref="J346"/>
    <hyperlink r:id="rId382" ref="J347"/>
    <hyperlink r:id="rId383" ref="I348"/>
    <hyperlink r:id="rId384" ref="J348"/>
    <hyperlink r:id="rId385" ref="J349"/>
    <hyperlink r:id="rId386" ref="J350"/>
    <hyperlink r:id="rId387" ref="J351"/>
    <hyperlink r:id="rId388" ref="J352"/>
    <hyperlink r:id="rId389" ref="J353"/>
    <hyperlink r:id="rId390" ref="J354"/>
    <hyperlink r:id="rId391" ref="J355"/>
    <hyperlink r:id="rId392" ref="I356"/>
    <hyperlink r:id="rId393" ref="J356"/>
    <hyperlink r:id="rId394" ref="J357"/>
    <hyperlink r:id="rId395" ref="J358"/>
    <hyperlink r:id="rId396" ref="J359"/>
    <hyperlink r:id="rId397" ref="J360"/>
    <hyperlink r:id="rId398" ref="J361"/>
    <hyperlink r:id="rId399" ref="J362"/>
    <hyperlink r:id="rId400" ref="J363"/>
    <hyperlink r:id="rId401" ref="J364"/>
    <hyperlink r:id="rId402" ref="J365"/>
    <hyperlink r:id="rId403" ref="J366"/>
    <hyperlink r:id="rId404" ref="J367"/>
    <hyperlink r:id="rId405" ref="J368"/>
    <hyperlink r:id="rId406" ref="J369"/>
    <hyperlink r:id="rId407" ref="J370"/>
    <hyperlink r:id="rId408" ref="J371"/>
    <hyperlink r:id="rId409" ref="J372"/>
    <hyperlink r:id="rId410" ref="J373"/>
    <hyperlink r:id="rId411" ref="J374"/>
    <hyperlink r:id="rId412" ref="J375"/>
    <hyperlink r:id="rId413" ref="J376"/>
    <hyperlink r:id="rId414" ref="J377"/>
    <hyperlink r:id="rId415" ref="F378"/>
    <hyperlink r:id="rId416" ref="J378"/>
    <hyperlink r:id="rId417" ref="F379"/>
    <hyperlink r:id="rId418" ref="J379"/>
    <hyperlink r:id="rId419" ref="F380"/>
    <hyperlink r:id="rId420" ref="J380"/>
    <hyperlink r:id="rId421" ref="F381"/>
    <hyperlink r:id="rId422" ref="J381"/>
    <hyperlink r:id="rId423" ref="F382"/>
    <hyperlink r:id="rId424" ref="J382"/>
    <hyperlink r:id="rId425" ref="F383"/>
    <hyperlink r:id="rId426" ref="J383"/>
    <hyperlink r:id="rId427" ref="F384"/>
    <hyperlink r:id="rId428" ref="J384"/>
    <hyperlink r:id="rId429" ref="F385"/>
    <hyperlink r:id="rId430" ref="J385"/>
    <hyperlink r:id="rId431" ref="F386"/>
    <hyperlink r:id="rId432" ref="J386"/>
    <hyperlink r:id="rId433" ref="F387"/>
    <hyperlink r:id="rId434" ref="J387"/>
    <hyperlink r:id="rId435" ref="J388"/>
    <hyperlink r:id="rId436" ref="F389"/>
    <hyperlink r:id="rId437" ref="J389"/>
    <hyperlink r:id="rId438" ref="F390"/>
    <hyperlink r:id="rId439" ref="J390"/>
    <hyperlink r:id="rId440" ref="F391"/>
    <hyperlink r:id="rId441" ref="J391"/>
    <hyperlink r:id="rId442" ref="F392"/>
    <hyperlink r:id="rId443" ref="J392"/>
    <hyperlink r:id="rId444" ref="F393"/>
    <hyperlink r:id="rId445" ref="J393"/>
    <hyperlink r:id="rId446" ref="F394"/>
    <hyperlink r:id="rId447" ref="J394"/>
    <hyperlink r:id="rId448" ref="F395"/>
    <hyperlink r:id="rId449" ref="J395"/>
    <hyperlink r:id="rId450" ref="F396"/>
    <hyperlink r:id="rId451" ref="J396"/>
    <hyperlink r:id="rId452" ref="F397"/>
    <hyperlink r:id="rId453" ref="J397"/>
    <hyperlink r:id="rId454" ref="J398"/>
    <hyperlink r:id="rId455" ref="J399"/>
    <hyperlink r:id="rId456" ref="I400"/>
    <hyperlink r:id="rId457" ref="J400"/>
    <hyperlink r:id="rId458" ref="J401"/>
    <hyperlink r:id="rId459" ref="J402"/>
    <hyperlink r:id="rId460" ref="J403"/>
    <hyperlink r:id="rId461" ref="J404"/>
    <hyperlink r:id="rId462" ref="J405"/>
    <hyperlink r:id="rId463" ref="J406"/>
    <hyperlink r:id="rId464" ref="J407"/>
    <hyperlink r:id="rId465" ref="J408"/>
    <hyperlink r:id="rId466" ref="F409"/>
    <hyperlink r:id="rId467" ref="J409"/>
    <hyperlink r:id="rId468" ref="F410"/>
    <hyperlink r:id="rId469" ref="J410"/>
    <hyperlink r:id="rId470" ref="F411"/>
    <hyperlink r:id="rId471" ref="J411"/>
    <hyperlink r:id="rId472" ref="F412"/>
    <hyperlink r:id="rId473" ref="J412"/>
    <hyperlink r:id="rId474" ref="F413"/>
    <hyperlink r:id="rId475" ref="J413"/>
    <hyperlink r:id="rId476" ref="F414"/>
    <hyperlink r:id="rId477" ref="J414"/>
    <hyperlink r:id="rId478" ref="F415"/>
    <hyperlink r:id="rId479" ref="J415"/>
    <hyperlink r:id="rId480" ref="F416"/>
    <hyperlink r:id="rId481" ref="J416"/>
    <hyperlink r:id="rId482" ref="F417"/>
    <hyperlink r:id="rId483" ref="J417"/>
    <hyperlink r:id="rId484" ref="F418"/>
    <hyperlink r:id="rId485" ref="J418"/>
    <hyperlink r:id="rId486" ref="F419"/>
    <hyperlink r:id="rId487" ref="J419"/>
    <hyperlink r:id="rId488" ref="F420"/>
    <hyperlink r:id="rId489" ref="J420"/>
    <hyperlink r:id="rId490" ref="F421"/>
    <hyperlink r:id="rId491" ref="J421"/>
    <hyperlink r:id="rId492" ref="F422"/>
    <hyperlink r:id="rId493" ref="J422"/>
    <hyperlink r:id="rId494" ref="F423"/>
    <hyperlink r:id="rId495" ref="J423"/>
    <hyperlink r:id="rId496" ref="F424"/>
    <hyperlink r:id="rId497" ref="J424"/>
    <hyperlink r:id="rId498" ref="F425"/>
    <hyperlink r:id="rId499" ref="J425"/>
    <hyperlink r:id="rId500" ref="F426"/>
    <hyperlink r:id="rId501" ref="J426"/>
    <hyperlink r:id="rId502" ref="J427"/>
    <hyperlink r:id="rId503" ref="J428"/>
    <hyperlink r:id="rId504" ref="J429"/>
    <hyperlink r:id="rId505" ref="J430"/>
    <hyperlink r:id="rId506" ref="J431"/>
    <hyperlink r:id="rId507" ref="J432"/>
    <hyperlink r:id="rId508" ref="J433"/>
    <hyperlink r:id="rId509" ref="I434"/>
    <hyperlink r:id="rId510" ref="J434"/>
    <hyperlink r:id="rId511" ref="J435"/>
    <hyperlink r:id="rId512" ref="J436"/>
    <hyperlink r:id="rId513" ref="J437"/>
    <hyperlink r:id="rId514" ref="J438"/>
    <hyperlink r:id="rId515" ref="J439"/>
    <hyperlink r:id="rId516" ref="J440"/>
    <hyperlink r:id="rId517" ref="J441"/>
    <hyperlink r:id="rId518" ref="F442"/>
    <hyperlink r:id="rId519" ref="J442"/>
    <hyperlink r:id="rId520" ref="F443"/>
    <hyperlink r:id="rId521" ref="J443"/>
    <hyperlink r:id="rId522" ref="F444"/>
    <hyperlink r:id="rId523" ref="J444"/>
  </hyperlinks>
  <drawing r:id="rId524"/>
  <legacyDrawing r:id="rId5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2" t="s">
        <v>4624</v>
      </c>
      <c r="D1" s="77"/>
      <c r="E1" s="77"/>
      <c r="F1" s="77"/>
      <c r="G1" s="77"/>
      <c r="H1" s="77"/>
      <c r="I1" s="77"/>
      <c r="J1" s="77"/>
      <c r="K1" s="77"/>
      <c r="L1" s="77"/>
      <c r="M1" s="77"/>
      <c r="N1" s="77"/>
      <c r="O1" s="77"/>
      <c r="P1" s="77"/>
      <c r="Q1" s="77"/>
      <c r="R1" s="77"/>
      <c r="S1" s="77"/>
      <c r="T1" s="77"/>
      <c r="U1" s="77"/>
      <c r="V1" s="77"/>
      <c r="W1" s="77"/>
      <c r="X1" s="77"/>
      <c r="Y1" s="77"/>
      <c r="Z1" s="77"/>
    </row>
    <row r="2">
      <c r="A2" s="143" t="s">
        <v>3</v>
      </c>
      <c r="B2" s="144" t="s">
        <v>4625</v>
      </c>
      <c r="C2" s="143" t="s">
        <v>4626</v>
      </c>
      <c r="D2" s="77"/>
      <c r="E2" s="77"/>
      <c r="F2" s="77"/>
      <c r="G2" s="77"/>
      <c r="H2" s="77"/>
      <c r="I2" s="77"/>
      <c r="J2" s="77"/>
      <c r="K2" s="77"/>
      <c r="L2" s="77"/>
      <c r="M2" s="77"/>
      <c r="N2" s="77"/>
      <c r="O2" s="77"/>
      <c r="P2" s="77"/>
      <c r="Q2" s="77"/>
      <c r="R2" s="77"/>
      <c r="S2" s="77"/>
      <c r="T2" s="77"/>
      <c r="U2" s="77"/>
      <c r="V2" s="77"/>
      <c r="W2" s="77"/>
      <c r="X2" s="77"/>
      <c r="Y2" s="77"/>
      <c r="Z2" s="77"/>
    </row>
    <row r="3">
      <c r="A3" s="145" t="s">
        <v>4627</v>
      </c>
      <c r="B3" s="146" t="s">
        <v>4628</v>
      </c>
      <c r="C3" s="147" t="s">
        <v>4629</v>
      </c>
      <c r="D3" s="77"/>
      <c r="E3" s="77"/>
      <c r="F3" s="77"/>
      <c r="G3" s="77"/>
      <c r="H3" s="77"/>
      <c r="I3" s="77"/>
      <c r="J3" s="77"/>
      <c r="K3" s="77"/>
      <c r="L3" s="77"/>
      <c r="M3" s="77"/>
      <c r="N3" s="77"/>
      <c r="O3" s="77"/>
      <c r="P3" s="77"/>
      <c r="Q3" s="77"/>
      <c r="R3" s="77"/>
      <c r="S3" s="77"/>
      <c r="T3" s="77"/>
      <c r="U3" s="77"/>
      <c r="V3" s="77"/>
      <c r="W3" s="77"/>
      <c r="X3" s="77"/>
      <c r="Y3" s="77"/>
      <c r="Z3" s="77"/>
    </row>
    <row r="4">
      <c r="A4" s="148" t="s">
        <v>4630</v>
      </c>
      <c r="B4" s="149" t="s">
        <v>4628</v>
      </c>
      <c r="C4" s="150" t="s">
        <v>4631</v>
      </c>
      <c r="D4" s="77"/>
      <c r="E4" s="77"/>
      <c r="F4" s="77"/>
      <c r="G4" s="77"/>
      <c r="H4" s="77"/>
      <c r="I4" s="77"/>
      <c r="J4" s="77"/>
      <c r="K4" s="77"/>
      <c r="L4" s="77"/>
      <c r="M4" s="77"/>
      <c r="N4" s="77"/>
      <c r="O4" s="77"/>
      <c r="P4" s="77"/>
      <c r="Q4" s="77"/>
      <c r="R4" s="77"/>
      <c r="S4" s="77"/>
      <c r="T4" s="77"/>
      <c r="U4" s="77"/>
      <c r="V4" s="77"/>
      <c r="W4" s="77"/>
      <c r="X4" s="77"/>
      <c r="Y4" s="77"/>
      <c r="Z4" s="77"/>
    </row>
    <row r="5">
      <c r="A5" s="151" t="s">
        <v>4632</v>
      </c>
      <c r="B5" s="152" t="s">
        <v>4628</v>
      </c>
      <c r="C5" s="153" t="s">
        <v>4633</v>
      </c>
      <c r="D5" s="77"/>
      <c r="E5" s="77"/>
      <c r="F5" s="77"/>
      <c r="G5" s="77"/>
      <c r="H5" s="77"/>
      <c r="I5" s="77"/>
      <c r="J5" s="77"/>
      <c r="K5" s="77"/>
      <c r="L5" s="77"/>
      <c r="M5" s="77"/>
      <c r="N5" s="77"/>
      <c r="O5" s="77"/>
      <c r="P5" s="77"/>
      <c r="Q5" s="77"/>
      <c r="R5" s="77"/>
      <c r="S5" s="77"/>
      <c r="T5" s="77"/>
      <c r="U5" s="77"/>
      <c r="V5" s="77"/>
      <c r="W5" s="77"/>
      <c r="X5" s="77"/>
      <c r="Y5" s="77"/>
      <c r="Z5" s="77"/>
    </row>
    <row r="6">
      <c r="A6" s="154" t="s">
        <v>4634</v>
      </c>
      <c r="B6" s="154" t="s">
        <v>4628</v>
      </c>
      <c r="C6" s="155" t="s">
        <v>4635</v>
      </c>
      <c r="D6" s="77"/>
      <c r="E6" s="77"/>
      <c r="F6" s="77"/>
      <c r="G6" s="77"/>
      <c r="H6" s="77"/>
      <c r="I6" s="77"/>
      <c r="J6" s="77"/>
      <c r="K6" s="77"/>
      <c r="L6" s="77"/>
      <c r="M6" s="77"/>
      <c r="N6" s="77"/>
      <c r="O6" s="77"/>
      <c r="P6" s="77"/>
      <c r="Q6" s="77"/>
      <c r="R6" s="77"/>
      <c r="S6" s="77"/>
      <c r="T6" s="77"/>
      <c r="U6" s="77"/>
      <c r="V6" s="77"/>
      <c r="W6" s="77"/>
      <c r="X6" s="77"/>
      <c r="Y6" s="77"/>
      <c r="Z6" s="77"/>
    </row>
    <row r="7">
      <c r="A7" s="156" t="s">
        <v>36</v>
      </c>
      <c r="B7" s="157" t="s">
        <v>4628</v>
      </c>
      <c r="C7" s="158" t="s">
        <v>4636</v>
      </c>
      <c r="D7" s="77"/>
      <c r="E7" s="77"/>
      <c r="F7" s="77"/>
      <c r="G7" s="77"/>
      <c r="H7" s="77"/>
      <c r="I7" s="77"/>
      <c r="J7" s="77"/>
      <c r="K7" s="77"/>
      <c r="L7" s="77"/>
      <c r="M7" s="77"/>
      <c r="N7" s="77"/>
      <c r="O7" s="77"/>
      <c r="P7" s="77"/>
      <c r="Q7" s="77"/>
      <c r="R7" s="77"/>
      <c r="S7" s="77"/>
      <c r="T7" s="77"/>
      <c r="U7" s="77"/>
      <c r="V7" s="77"/>
      <c r="W7" s="77"/>
      <c r="X7" s="77"/>
      <c r="Y7" s="77"/>
      <c r="Z7" s="77"/>
    </row>
    <row r="8">
      <c r="A8" s="159"/>
      <c r="B8" s="159"/>
      <c r="C8" s="159"/>
      <c r="D8" s="77"/>
      <c r="E8" s="77"/>
      <c r="F8" s="77"/>
      <c r="G8" s="77"/>
      <c r="H8" s="77"/>
      <c r="I8" s="77"/>
      <c r="J8" s="77"/>
      <c r="K8" s="77"/>
      <c r="L8" s="77"/>
      <c r="M8" s="77"/>
      <c r="N8" s="77"/>
      <c r="O8" s="77"/>
      <c r="P8" s="77"/>
      <c r="Q8" s="77"/>
      <c r="R8" s="77"/>
      <c r="S8" s="77"/>
      <c r="T8" s="77"/>
      <c r="U8" s="77"/>
      <c r="V8" s="77"/>
      <c r="W8" s="77"/>
      <c r="X8" s="77"/>
      <c r="Y8" s="77"/>
      <c r="Z8" s="77"/>
    </row>
    <row r="9">
      <c r="A9" s="160" t="s">
        <v>4637</v>
      </c>
      <c r="B9" s="161"/>
      <c r="C9" s="162"/>
      <c r="D9" s="77"/>
      <c r="E9" s="77"/>
      <c r="F9" s="77"/>
      <c r="G9" s="77"/>
      <c r="H9" s="77"/>
      <c r="I9" s="77"/>
      <c r="J9" s="77"/>
      <c r="K9" s="77"/>
      <c r="L9" s="77"/>
      <c r="M9" s="77"/>
      <c r="N9" s="77"/>
      <c r="O9" s="77"/>
      <c r="P9" s="77"/>
      <c r="Q9" s="77"/>
      <c r="R9" s="77"/>
      <c r="S9" s="77"/>
      <c r="T9" s="77"/>
      <c r="U9" s="77"/>
      <c r="V9" s="77"/>
      <c r="W9" s="77"/>
      <c r="X9" s="77"/>
      <c r="Y9" s="77"/>
      <c r="Z9" s="77"/>
    </row>
    <row r="10">
      <c r="A10" s="163" t="s">
        <v>3</v>
      </c>
      <c r="B10" s="144" t="s">
        <v>4625</v>
      </c>
      <c r="C10" s="163" t="s">
        <v>4626</v>
      </c>
      <c r="D10" s="77"/>
      <c r="E10" s="77"/>
      <c r="F10" s="77"/>
      <c r="G10" s="77"/>
      <c r="H10" s="77"/>
      <c r="I10" s="77"/>
      <c r="J10" s="77"/>
      <c r="K10" s="77"/>
      <c r="L10" s="77"/>
      <c r="M10" s="77"/>
      <c r="N10" s="77"/>
      <c r="O10" s="77"/>
      <c r="P10" s="77"/>
      <c r="Q10" s="77"/>
      <c r="R10" s="77"/>
      <c r="S10" s="77"/>
      <c r="T10" s="77"/>
      <c r="U10" s="77"/>
      <c r="V10" s="77"/>
      <c r="W10" s="77"/>
      <c r="X10" s="77"/>
      <c r="Y10" s="77"/>
      <c r="Z10" s="77"/>
    </row>
    <row r="11">
      <c r="A11" s="164"/>
      <c r="B11" s="164"/>
      <c r="C11" s="165" t="s">
        <v>4638</v>
      </c>
      <c r="D11" s="77"/>
      <c r="E11" s="77"/>
      <c r="F11" s="77"/>
      <c r="G11" s="77"/>
      <c r="H11" s="77"/>
      <c r="I11" s="77"/>
      <c r="J11" s="77"/>
      <c r="K11" s="77"/>
      <c r="L11" s="77"/>
      <c r="M11" s="77"/>
      <c r="N11" s="77"/>
      <c r="O11" s="77"/>
      <c r="P11" s="77"/>
      <c r="Q11" s="77"/>
      <c r="R11" s="77"/>
      <c r="S11" s="77"/>
      <c r="T11" s="77"/>
      <c r="U11" s="77"/>
      <c r="V11" s="77"/>
      <c r="W11" s="77"/>
      <c r="X11" s="77"/>
      <c r="Y11" s="77"/>
      <c r="Z11" s="77"/>
    </row>
    <row r="12">
      <c r="A12" s="166" t="s">
        <v>4639</v>
      </c>
      <c r="B12" s="166" t="s">
        <v>4628</v>
      </c>
      <c r="C12" s="167" t="s">
        <v>4640</v>
      </c>
      <c r="D12" s="77"/>
      <c r="E12" s="77"/>
      <c r="F12" s="77"/>
      <c r="G12" s="77"/>
      <c r="H12" s="77"/>
      <c r="I12" s="77"/>
      <c r="J12" s="77"/>
      <c r="K12" s="77"/>
      <c r="L12" s="77"/>
      <c r="M12" s="77"/>
      <c r="N12" s="77"/>
      <c r="O12" s="77"/>
      <c r="P12" s="77"/>
      <c r="Q12" s="77"/>
      <c r="R12" s="77"/>
      <c r="S12" s="77"/>
      <c r="T12" s="77"/>
      <c r="U12" s="77"/>
      <c r="V12" s="77"/>
      <c r="W12" s="77"/>
      <c r="X12" s="77"/>
      <c r="Y12" s="77"/>
      <c r="Z12" s="77"/>
    </row>
    <row r="13">
      <c r="A13" s="168" t="s">
        <v>4641</v>
      </c>
      <c r="B13" s="168" t="s">
        <v>4642</v>
      </c>
      <c r="C13" s="169" t="s">
        <v>4643</v>
      </c>
      <c r="D13" s="77"/>
      <c r="E13" s="77"/>
      <c r="F13" s="77"/>
      <c r="G13" s="77"/>
      <c r="H13" s="77"/>
      <c r="I13" s="77"/>
      <c r="J13" s="77"/>
      <c r="K13" s="77"/>
      <c r="L13" s="77"/>
      <c r="M13" s="77"/>
      <c r="N13" s="77"/>
      <c r="O13" s="77"/>
      <c r="P13" s="77"/>
      <c r="Q13" s="77"/>
      <c r="R13" s="77"/>
      <c r="S13" s="77"/>
      <c r="T13" s="77"/>
      <c r="U13" s="77"/>
      <c r="V13" s="77"/>
      <c r="W13" s="77"/>
      <c r="X13" s="77"/>
      <c r="Y13" s="77"/>
      <c r="Z13" s="77"/>
    </row>
    <row r="14">
      <c r="A14" s="170" t="s">
        <v>4644</v>
      </c>
      <c r="B14" s="170" t="s">
        <v>4628</v>
      </c>
      <c r="C14" s="171" t="s">
        <v>4645</v>
      </c>
      <c r="D14" s="77"/>
      <c r="E14" s="77"/>
      <c r="F14" s="77"/>
      <c r="G14" s="77"/>
      <c r="H14" s="77"/>
      <c r="I14" s="77"/>
      <c r="J14" s="77"/>
      <c r="K14" s="77"/>
      <c r="L14" s="77"/>
      <c r="M14" s="77"/>
      <c r="N14" s="77"/>
      <c r="O14" s="77"/>
      <c r="P14" s="77"/>
      <c r="Q14" s="77"/>
      <c r="R14" s="77"/>
      <c r="S14" s="77"/>
      <c r="T14" s="77"/>
      <c r="U14" s="77"/>
      <c r="V14" s="77"/>
      <c r="W14" s="77"/>
      <c r="X14" s="77"/>
      <c r="Y14" s="77"/>
      <c r="Z14" s="77"/>
    </row>
    <row r="15">
      <c r="A15" s="172" t="s">
        <v>3210</v>
      </c>
      <c r="B15" s="172" t="s">
        <v>4628</v>
      </c>
      <c r="C15" s="173" t="s">
        <v>4646</v>
      </c>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2" max="3" width="12.63"/>
    <col customWidth="1" min="4" max="4" width="2.63"/>
    <col customWidth="1" hidden="1" min="5" max="5" width="10.13"/>
    <col customWidth="1" hidden="1" min="6" max="6" width="6.38"/>
    <col customWidth="1" hidden="1" min="7" max="7" width="10.13"/>
    <col customWidth="1" hidden="1" min="8" max="8" width="6.38"/>
    <col customWidth="1" hidden="1" min="9" max="9" width="10.13"/>
    <col customWidth="1" hidden="1" min="10" max="10" width="6.38"/>
    <col customWidth="1" hidden="1" min="11" max="11" width="10.13"/>
    <col customWidth="1" hidden="1" min="12" max="12" width="6.38"/>
    <col customWidth="1" hidden="1" min="13" max="13" width="10.13"/>
    <col customWidth="1" hidden="1" min="14" max="14" width="6.38"/>
    <col customWidth="1" hidden="1" min="15" max="15" width="10.13"/>
    <col customWidth="1" hidden="1" min="16" max="16" width="6.38"/>
    <col customWidth="1" hidden="1" min="17" max="17" width="10.13"/>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hidden="1" min="31" max="31" width="9.5"/>
    <col customWidth="1" hidden="1" min="32" max="32" width="6.38"/>
    <col customWidth="1" hidden="1" min="33" max="33" width="9.5"/>
    <col customWidth="1" hidden="1" min="34" max="34" width="6.38"/>
    <col customWidth="1" hidden="1" min="35" max="35" width="9.5"/>
    <col customWidth="1" hidden="1" min="36" max="36" width="6.38"/>
    <col customWidth="1" hidden="1" min="37" max="37" width="9.5"/>
    <col customWidth="1" hidden="1" min="38" max="38" width="6.38"/>
    <col customWidth="1" hidden="1" min="39" max="39" width="9.5"/>
    <col customWidth="1" hidden="1" min="40" max="40" width="6.38"/>
    <col customWidth="1" hidden="1" min="41" max="41" width="9.5"/>
    <col customWidth="1" hidden="1" min="42" max="42" width="6.38"/>
    <col customWidth="1" hidden="1" min="43" max="43" width="9.5"/>
    <col customWidth="1" hidden="1" min="44" max="44" width="6.38"/>
    <col customWidth="1" hidden="1" min="45" max="45" width="9.5"/>
    <col customWidth="1" hidden="1" min="46" max="46" width="6.38"/>
    <col customWidth="1" hidden="1" min="47" max="47" width="9.5"/>
    <col customWidth="1" hidden="1" min="48" max="48" width="6.38"/>
    <col customWidth="1" hidden="1" min="49" max="49" width="9.5"/>
    <col customWidth="1" hidden="1" min="50" max="50" width="6.38"/>
    <col customWidth="1" hidden="1" min="51" max="51" width="9.5"/>
    <col customWidth="1" hidden="1" min="52" max="52" width="6.38"/>
    <col customWidth="1" hidden="1" min="53" max="53" width="9.5"/>
    <col customWidth="1" hidden="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 customWidth="1" min="63" max="63" width="9.5"/>
    <col customWidth="1" min="64" max="64" width="6.38"/>
    <col customWidth="1" min="65" max="65" width="9.5"/>
    <col customWidth="1" min="66" max="66" width="6.38"/>
    <col customWidth="1" min="67" max="67" width="9.5"/>
    <col customWidth="1" min="68" max="68" width="6.38"/>
  </cols>
  <sheetData>
    <row r="1">
      <c r="A1" s="174" t="s">
        <v>4647</v>
      </c>
      <c r="B1" s="161"/>
      <c r="C1" s="162"/>
      <c r="D1" s="175"/>
      <c r="E1" s="176">
        <v>44669.0</v>
      </c>
      <c r="F1" s="162"/>
      <c r="G1" s="176">
        <v>44676.0</v>
      </c>
      <c r="H1" s="162"/>
      <c r="I1" s="176">
        <v>44683.0</v>
      </c>
      <c r="J1" s="162"/>
      <c r="K1" s="176">
        <v>44690.0</v>
      </c>
      <c r="L1" s="162"/>
      <c r="M1" s="176">
        <v>44697.0</v>
      </c>
      <c r="N1" s="162"/>
      <c r="O1" s="176">
        <v>44704.0</v>
      </c>
      <c r="P1" s="162"/>
      <c r="Q1" s="176">
        <v>44711.0</v>
      </c>
      <c r="R1" s="162"/>
      <c r="S1" s="177">
        <v>44718.0</v>
      </c>
      <c r="T1" s="162"/>
      <c r="U1" s="177">
        <v>44725.0</v>
      </c>
      <c r="V1" s="162"/>
      <c r="W1" s="177">
        <v>44732.0</v>
      </c>
      <c r="X1" s="162"/>
      <c r="Y1" s="177">
        <v>44739.0</v>
      </c>
      <c r="Z1" s="162"/>
      <c r="AA1" s="177">
        <v>44746.0</v>
      </c>
      <c r="AB1" s="162"/>
      <c r="AC1" s="177">
        <v>44753.0</v>
      </c>
      <c r="AD1" s="162"/>
      <c r="AE1" s="177">
        <v>44760.0</v>
      </c>
      <c r="AF1" s="162"/>
      <c r="AG1" s="177">
        <v>44767.0</v>
      </c>
      <c r="AH1" s="162"/>
      <c r="AI1" s="177">
        <v>44771.0</v>
      </c>
      <c r="AJ1" s="162"/>
      <c r="AK1" s="177">
        <v>44778.0</v>
      </c>
      <c r="AL1" s="162"/>
      <c r="AM1" s="177">
        <v>44785.0</v>
      </c>
      <c r="AN1" s="162"/>
      <c r="AO1" s="177">
        <v>44792.0</v>
      </c>
      <c r="AP1" s="162"/>
      <c r="AQ1" s="177">
        <v>44799.0</v>
      </c>
      <c r="AR1" s="162"/>
      <c r="AS1" s="177">
        <v>44806.0</v>
      </c>
      <c r="AT1" s="162"/>
      <c r="AU1" s="177">
        <v>44813.0</v>
      </c>
      <c r="AV1" s="162"/>
      <c r="AW1" s="177">
        <v>44820.0</v>
      </c>
      <c r="AX1" s="162"/>
      <c r="AY1" s="177">
        <v>44827.0</v>
      </c>
      <c r="AZ1" s="162"/>
      <c r="BA1" s="177">
        <v>44834.0</v>
      </c>
      <c r="BB1" s="162"/>
      <c r="BC1" s="177">
        <v>44841.0</v>
      </c>
      <c r="BD1" s="162"/>
      <c r="BE1" s="177">
        <v>44848.0</v>
      </c>
      <c r="BF1" s="162"/>
      <c r="BG1" s="177">
        <v>44855.0</v>
      </c>
      <c r="BH1" s="162"/>
      <c r="BI1" s="177">
        <v>44862.0</v>
      </c>
      <c r="BJ1" s="162"/>
      <c r="BK1" s="177">
        <v>44911.0</v>
      </c>
      <c r="BL1" s="162"/>
      <c r="BM1" s="177">
        <v>44918.0</v>
      </c>
      <c r="BN1" s="162"/>
      <c r="BO1" s="177">
        <v>44925.0</v>
      </c>
      <c r="BP1" s="162"/>
    </row>
    <row r="2">
      <c r="A2" s="178" t="s">
        <v>4627</v>
      </c>
      <c r="B2" s="179">
        <f t="shared" ref="B2:B8" si="1">B11+B20+B29+B38</f>
        <v>629</v>
      </c>
      <c r="C2" s="180">
        <f>B2/B8</f>
        <v>1</v>
      </c>
      <c r="D2" s="175"/>
      <c r="E2" s="181">
        <v>18.0</v>
      </c>
      <c r="F2" s="182">
        <f>E2/E8</f>
        <v>0.02861685215</v>
      </c>
      <c r="G2" s="181">
        <v>45.0</v>
      </c>
      <c r="H2" s="182">
        <f>G2/G8</f>
        <v>0.07154213037</v>
      </c>
      <c r="I2" s="181">
        <v>97.0</v>
      </c>
      <c r="J2" s="182">
        <f>I2/I8</f>
        <v>0.1542130366</v>
      </c>
      <c r="K2" s="181">
        <v>99.0</v>
      </c>
      <c r="L2" s="182">
        <f>K2/K8</f>
        <v>0.1573926868</v>
      </c>
      <c r="M2" s="181">
        <v>121.0</v>
      </c>
      <c r="N2" s="182">
        <f>M2/M8</f>
        <v>0.1923688394</v>
      </c>
      <c r="O2" s="181">
        <v>320.0</v>
      </c>
      <c r="P2" s="182">
        <f>O2/O8</f>
        <v>0.5087440382</v>
      </c>
      <c r="Q2" s="181">
        <v>402.0</v>
      </c>
      <c r="R2" s="182">
        <f>Q2/Q8</f>
        <v>0.6391096979</v>
      </c>
      <c r="S2" s="181">
        <v>402.0</v>
      </c>
      <c r="T2" s="182">
        <f>S2/S8</f>
        <v>0.6391096979</v>
      </c>
      <c r="U2" s="181">
        <v>402.0</v>
      </c>
      <c r="V2" s="182">
        <f>U2/U8</f>
        <v>0.6391096979</v>
      </c>
      <c r="W2" s="181">
        <v>402.0</v>
      </c>
      <c r="X2" s="182">
        <f>W2/W8</f>
        <v>0.6391096979</v>
      </c>
      <c r="Y2" s="181">
        <v>471.0</v>
      </c>
      <c r="Z2" s="182">
        <f>Y2/Y8</f>
        <v>0.7488076312</v>
      </c>
      <c r="AA2" s="181">
        <v>473.0</v>
      </c>
      <c r="AB2" s="182">
        <f>AA2/AA8</f>
        <v>0.7519872814</v>
      </c>
      <c r="AC2" s="181">
        <v>484.0</v>
      </c>
      <c r="AD2" s="182">
        <f>AC2/AC8</f>
        <v>0.7694753577</v>
      </c>
      <c r="AE2" s="181">
        <v>511.0</v>
      </c>
      <c r="AF2" s="182">
        <f>AE2/AE8</f>
        <v>0.8124006359</v>
      </c>
      <c r="AG2" s="181">
        <v>548.0</v>
      </c>
      <c r="AH2" s="182">
        <f>AG2/AG8</f>
        <v>0.8712241653</v>
      </c>
      <c r="AI2" s="181">
        <v>638.0</v>
      </c>
      <c r="AJ2" s="182">
        <f>AI2/AI8</f>
        <v>1.014308426</v>
      </c>
      <c r="AK2" s="181">
        <v>668.0</v>
      </c>
      <c r="AL2" s="182">
        <f>AK2/AK8</f>
        <v>1.06200318</v>
      </c>
      <c r="AM2" s="181">
        <v>673.0</v>
      </c>
      <c r="AN2" s="182">
        <f>AM2/AM8</f>
        <v>1.069952305</v>
      </c>
      <c r="AO2" s="181">
        <v>737.0</v>
      </c>
      <c r="AP2" s="182">
        <f>AO2/AO8</f>
        <v>1.171701113</v>
      </c>
      <c r="AQ2" s="181">
        <v>743.0</v>
      </c>
      <c r="AR2" s="182">
        <f>AQ2/AQ8</f>
        <v>1.181240064</v>
      </c>
      <c r="AS2" s="181">
        <v>767.0</v>
      </c>
      <c r="AT2" s="182">
        <f>AS2/AS8</f>
        <v>1.219395866</v>
      </c>
      <c r="AU2" s="181">
        <v>786.0</v>
      </c>
      <c r="AV2" s="182">
        <f>AU2/AU8</f>
        <v>1.249602544</v>
      </c>
      <c r="AW2" s="181">
        <v>786.0</v>
      </c>
      <c r="AX2" s="182">
        <f>AW2/AW8</f>
        <v>1.249602544</v>
      </c>
      <c r="AY2" s="181">
        <v>811.0</v>
      </c>
      <c r="AZ2" s="182">
        <f>AY2/AY8</f>
        <v>1.289348172</v>
      </c>
      <c r="BA2" s="181">
        <v>811.0</v>
      </c>
      <c r="BB2" s="182">
        <f>BA2/BA8</f>
        <v>1.289348172</v>
      </c>
      <c r="BC2" s="181">
        <v>811.0</v>
      </c>
      <c r="BD2" s="182">
        <f>BC2/BC8</f>
        <v>1.289348172</v>
      </c>
      <c r="BE2" s="181">
        <v>811.0</v>
      </c>
      <c r="BF2" s="182">
        <f>BE2/BE8</f>
        <v>1.289348172</v>
      </c>
      <c r="BG2" s="181">
        <v>811.0</v>
      </c>
      <c r="BH2" s="182">
        <f>BG2/BG8</f>
        <v>1.289348172</v>
      </c>
      <c r="BI2" s="181">
        <v>811.0</v>
      </c>
      <c r="BJ2" s="182">
        <f>BI2/BI8</f>
        <v>1.289348172</v>
      </c>
      <c r="BK2" s="181">
        <v>847.0</v>
      </c>
      <c r="BL2" s="182">
        <f>BK2/BK8</f>
        <v>1.346581876</v>
      </c>
      <c r="BM2" s="181"/>
      <c r="BN2" s="182">
        <f>BM2/BM8</f>
        <v>0</v>
      </c>
      <c r="BO2" s="181"/>
      <c r="BP2" s="182">
        <f>BO2/BO8</f>
        <v>0</v>
      </c>
    </row>
    <row r="3">
      <c r="A3" s="183" t="s">
        <v>4630</v>
      </c>
      <c r="B3" s="179">
        <f t="shared" si="1"/>
        <v>629</v>
      </c>
      <c r="C3" s="180">
        <f>B3/B8</f>
        <v>1</v>
      </c>
      <c r="D3" s="175"/>
      <c r="E3" s="181">
        <v>0.0</v>
      </c>
      <c r="F3" s="182">
        <f>E3/E8</f>
        <v>0</v>
      </c>
      <c r="G3" s="181">
        <v>0.0</v>
      </c>
      <c r="H3" s="182">
        <f>G3/G8</f>
        <v>0</v>
      </c>
      <c r="I3" s="181">
        <v>0.0</v>
      </c>
      <c r="J3" s="182">
        <f>I3/I8</f>
        <v>0</v>
      </c>
      <c r="K3" s="181">
        <v>14.0</v>
      </c>
      <c r="L3" s="182">
        <f>K3/K8</f>
        <v>0.02225755167</v>
      </c>
      <c r="M3" s="181">
        <v>121.0</v>
      </c>
      <c r="N3" s="182">
        <f>M3/M8</f>
        <v>0.1923688394</v>
      </c>
      <c r="O3" s="181">
        <v>273.0</v>
      </c>
      <c r="P3" s="182">
        <f>O3/O8</f>
        <v>0.4340222576</v>
      </c>
      <c r="Q3" s="181">
        <v>381.0</v>
      </c>
      <c r="R3" s="182">
        <f>Q3/Q8</f>
        <v>0.6057233704</v>
      </c>
      <c r="S3" s="181">
        <v>381.0</v>
      </c>
      <c r="T3" s="182">
        <f>S3/S8</f>
        <v>0.6057233704</v>
      </c>
      <c r="U3" s="181">
        <v>381.0</v>
      </c>
      <c r="V3" s="182">
        <f>U3/U8</f>
        <v>0.6057233704</v>
      </c>
      <c r="W3" s="181">
        <v>381.0</v>
      </c>
      <c r="X3" s="182">
        <f>W3/W8</f>
        <v>0.6057233704</v>
      </c>
      <c r="Y3" s="181">
        <v>370.0</v>
      </c>
      <c r="Z3" s="182">
        <f>Y3/Y8</f>
        <v>0.5882352941</v>
      </c>
      <c r="AA3" s="181">
        <v>364.0</v>
      </c>
      <c r="AB3" s="182">
        <f>AA3/AA8</f>
        <v>0.5786963434</v>
      </c>
      <c r="AC3" s="181">
        <v>484.0</v>
      </c>
      <c r="AD3" s="182">
        <f>AC3/AC8</f>
        <v>0.7694753577</v>
      </c>
      <c r="AE3" s="181">
        <v>487.0</v>
      </c>
      <c r="AF3" s="182">
        <f>AE3/AE8</f>
        <v>0.7742448331</v>
      </c>
      <c r="AG3" s="181">
        <v>498.0</v>
      </c>
      <c r="AH3" s="182">
        <f>AG3/AG8</f>
        <v>0.7917329094</v>
      </c>
      <c r="AI3" s="181">
        <v>498.0</v>
      </c>
      <c r="AJ3" s="182">
        <f>AI3/AI8</f>
        <v>0.7917329094</v>
      </c>
      <c r="AK3" s="181">
        <v>667.0</v>
      </c>
      <c r="AL3" s="182">
        <f>AK3/AK8</f>
        <v>1.060413355</v>
      </c>
      <c r="AM3" s="181">
        <v>669.0</v>
      </c>
      <c r="AN3" s="182">
        <f>AM3/AM8</f>
        <v>1.063593005</v>
      </c>
      <c r="AO3" s="181">
        <v>668.0</v>
      </c>
      <c r="AP3" s="182">
        <f>AO3/AO8</f>
        <v>1.06200318</v>
      </c>
      <c r="AQ3" s="181">
        <v>725.0</v>
      </c>
      <c r="AR3" s="182">
        <f>AQ3/AQ8</f>
        <v>1.152623211</v>
      </c>
      <c r="AS3" s="181">
        <v>750.0</v>
      </c>
      <c r="AT3" s="182">
        <f>AS3/AS8</f>
        <v>1.192368839</v>
      </c>
      <c r="AU3" s="181">
        <v>773.0</v>
      </c>
      <c r="AV3" s="182">
        <f>AU3/AU8</f>
        <v>1.228934817</v>
      </c>
      <c r="AW3" s="181">
        <v>773.0</v>
      </c>
      <c r="AX3" s="182">
        <f>AW3/AW8</f>
        <v>1.228934817</v>
      </c>
      <c r="AY3" s="181">
        <v>798.0</v>
      </c>
      <c r="AZ3" s="182">
        <f>AY3/AY8</f>
        <v>1.268680445</v>
      </c>
      <c r="BA3" s="181">
        <v>800.0</v>
      </c>
      <c r="BB3" s="182">
        <f>BA3/BA8</f>
        <v>1.271860095</v>
      </c>
      <c r="BC3" s="181">
        <v>807.0</v>
      </c>
      <c r="BD3" s="182">
        <f>BC3/BC8</f>
        <v>1.282988871</v>
      </c>
      <c r="BE3" s="181">
        <v>807.0</v>
      </c>
      <c r="BF3" s="182">
        <f>BE3/BE8</f>
        <v>1.282988871</v>
      </c>
      <c r="BG3" s="181">
        <v>807.0</v>
      </c>
      <c r="BH3" s="182">
        <f>BG3/BG8</f>
        <v>1.282988871</v>
      </c>
      <c r="BI3" s="181">
        <v>807.0</v>
      </c>
      <c r="BJ3" s="182">
        <f>BI3/BI8</f>
        <v>1.282988871</v>
      </c>
      <c r="BK3" s="181">
        <v>847.0</v>
      </c>
      <c r="BL3" s="182">
        <f>BK3/BK8</f>
        <v>1.346581876</v>
      </c>
      <c r="BM3" s="181"/>
      <c r="BN3" s="182">
        <f>BM3/BM8</f>
        <v>0</v>
      </c>
      <c r="BO3" s="181"/>
      <c r="BP3" s="182">
        <f>BO3/BO8</f>
        <v>0</v>
      </c>
    </row>
    <row r="4">
      <c r="A4" s="178" t="s">
        <v>4632</v>
      </c>
      <c r="B4" s="179">
        <f t="shared" si="1"/>
        <v>629</v>
      </c>
      <c r="C4" s="180">
        <f>B4/B8</f>
        <v>1</v>
      </c>
      <c r="D4" s="175"/>
      <c r="E4" s="181">
        <v>0.0</v>
      </c>
      <c r="F4" s="184">
        <f>E4/E8</f>
        <v>0</v>
      </c>
      <c r="G4" s="181">
        <v>0.0</v>
      </c>
      <c r="H4" s="182">
        <f>G4/G8</f>
        <v>0</v>
      </c>
      <c r="I4" s="181">
        <v>0.0</v>
      </c>
      <c r="J4" s="182">
        <f>I4/I8</f>
        <v>0</v>
      </c>
      <c r="K4" s="181">
        <v>0.0</v>
      </c>
      <c r="L4" s="182">
        <f>K4/K8</f>
        <v>0</v>
      </c>
      <c r="M4" s="181">
        <v>73.0</v>
      </c>
      <c r="N4" s="182">
        <f>M4/M8</f>
        <v>0.1160572337</v>
      </c>
      <c r="O4" s="181">
        <v>213.0</v>
      </c>
      <c r="P4" s="182">
        <f>O4/O8</f>
        <v>0.3386327504</v>
      </c>
      <c r="Q4" s="181">
        <v>294.0</v>
      </c>
      <c r="R4" s="182">
        <f>Q4/Q8</f>
        <v>0.4674085851</v>
      </c>
      <c r="S4" s="181">
        <v>307.0</v>
      </c>
      <c r="T4" s="182">
        <f>S4/S8</f>
        <v>0.4880763116</v>
      </c>
      <c r="U4" s="181">
        <v>350.0</v>
      </c>
      <c r="V4" s="182">
        <f>U4/U8</f>
        <v>0.5564387917</v>
      </c>
      <c r="W4" s="181">
        <v>356.0</v>
      </c>
      <c r="X4" s="182">
        <f>W4/W8</f>
        <v>0.5659777424</v>
      </c>
      <c r="Y4" s="181">
        <v>346.0</v>
      </c>
      <c r="Z4" s="182">
        <f>Y4/Y8</f>
        <v>0.5500794913</v>
      </c>
      <c r="AA4" s="181">
        <v>339.0</v>
      </c>
      <c r="AB4" s="182">
        <f>AA4/AA8</f>
        <v>0.5389507154</v>
      </c>
      <c r="AC4" s="181">
        <v>354.0</v>
      </c>
      <c r="AD4" s="182">
        <f>AC4/AC8</f>
        <v>0.5627980922</v>
      </c>
      <c r="AE4" s="181">
        <v>438.0</v>
      </c>
      <c r="AF4" s="182">
        <f>AE4/AE8</f>
        <v>0.6963434022</v>
      </c>
      <c r="AG4" s="181">
        <v>452.0</v>
      </c>
      <c r="AH4" s="182">
        <f>AG4/AG8</f>
        <v>0.7186009539</v>
      </c>
      <c r="AI4" s="181">
        <v>478.0</v>
      </c>
      <c r="AJ4" s="182">
        <f>AI4/AI8</f>
        <v>0.759936407</v>
      </c>
      <c r="AK4" s="181">
        <v>499.0</v>
      </c>
      <c r="AL4" s="182">
        <f>AK4/AK8</f>
        <v>0.7933227345</v>
      </c>
      <c r="AM4" s="181">
        <v>534.0</v>
      </c>
      <c r="AN4" s="182">
        <f>AM4/AM8</f>
        <v>0.8489666137</v>
      </c>
      <c r="AO4" s="181">
        <v>626.0</v>
      </c>
      <c r="AP4" s="182">
        <f>AO4/AO8</f>
        <v>0.9952305246</v>
      </c>
      <c r="AQ4" s="181">
        <v>706.0</v>
      </c>
      <c r="AR4" s="182">
        <f>AQ4/AQ8</f>
        <v>1.122416534</v>
      </c>
      <c r="AS4" s="181">
        <v>731.0</v>
      </c>
      <c r="AT4" s="182">
        <f>AS4/AS8</f>
        <v>1.162162162</v>
      </c>
      <c r="AU4" s="181">
        <v>745.0</v>
      </c>
      <c r="AV4" s="182">
        <f>AU4/AU8</f>
        <v>1.184419714</v>
      </c>
      <c r="AW4" s="181">
        <v>745.0</v>
      </c>
      <c r="AX4" s="182">
        <f>AW4/AW8</f>
        <v>1.184419714</v>
      </c>
      <c r="AY4" s="181">
        <v>767.0</v>
      </c>
      <c r="AZ4" s="182">
        <f>AY4/AY8</f>
        <v>1.219395866</v>
      </c>
      <c r="BA4" s="181">
        <v>780.0</v>
      </c>
      <c r="BB4" s="182">
        <f>BA4/BA8</f>
        <v>1.240063593</v>
      </c>
      <c r="BC4" s="181">
        <v>797.0</v>
      </c>
      <c r="BD4" s="182">
        <f>BC4/BC8</f>
        <v>1.26709062</v>
      </c>
      <c r="BE4" s="181">
        <v>797.0</v>
      </c>
      <c r="BF4" s="182">
        <f>BE4/BE8</f>
        <v>1.26709062</v>
      </c>
      <c r="BG4" s="181">
        <v>807.0</v>
      </c>
      <c r="BH4" s="182">
        <f>BG4/BG8</f>
        <v>1.282988871</v>
      </c>
      <c r="BI4" s="181">
        <v>807.0</v>
      </c>
      <c r="BJ4" s="182">
        <f>BI4/BI8</f>
        <v>1.282988871</v>
      </c>
      <c r="BK4" s="181">
        <v>847.0</v>
      </c>
      <c r="BL4" s="182">
        <f>BK4/BK8</f>
        <v>1.346581876</v>
      </c>
      <c r="BM4" s="181"/>
      <c r="BN4" s="182">
        <f>BM4/BM8</f>
        <v>0</v>
      </c>
      <c r="BO4" s="181"/>
      <c r="BP4" s="182">
        <f>BO4/BO8</f>
        <v>0</v>
      </c>
    </row>
    <row r="5">
      <c r="A5" s="178" t="s">
        <v>4634</v>
      </c>
      <c r="B5" s="179">
        <f t="shared" si="1"/>
        <v>629</v>
      </c>
      <c r="C5" s="180">
        <f>B5/B8</f>
        <v>1</v>
      </c>
      <c r="D5" s="175"/>
      <c r="E5" s="181">
        <v>0.0</v>
      </c>
      <c r="F5" s="184">
        <f>E5/E8</f>
        <v>0</v>
      </c>
      <c r="G5" s="181">
        <v>0.0</v>
      </c>
      <c r="H5" s="182">
        <f>G5/G8</f>
        <v>0</v>
      </c>
      <c r="I5" s="181">
        <v>0.0</v>
      </c>
      <c r="J5" s="182">
        <f>I5/I8</f>
        <v>0</v>
      </c>
      <c r="K5" s="181">
        <v>0.0</v>
      </c>
      <c r="L5" s="182">
        <f>K5/K8</f>
        <v>0</v>
      </c>
      <c r="M5" s="181">
        <v>58.0</v>
      </c>
      <c r="N5" s="182">
        <f>M5/M8</f>
        <v>0.09220985692</v>
      </c>
      <c r="O5" s="181">
        <v>181.0</v>
      </c>
      <c r="P5" s="182">
        <f>O5/O8</f>
        <v>0.2877583466</v>
      </c>
      <c r="Q5" s="181">
        <v>282.0</v>
      </c>
      <c r="R5" s="182">
        <f>Q5/Q8</f>
        <v>0.4483306836</v>
      </c>
      <c r="S5" s="181">
        <v>295.0</v>
      </c>
      <c r="T5" s="182">
        <f>S5/S8</f>
        <v>0.4689984102</v>
      </c>
      <c r="U5" s="181">
        <v>336.0</v>
      </c>
      <c r="V5" s="182">
        <f>U5/U8</f>
        <v>0.5341812401</v>
      </c>
      <c r="W5" s="181">
        <v>339.0</v>
      </c>
      <c r="X5" s="182">
        <f>W5/W8</f>
        <v>0.5389507154</v>
      </c>
      <c r="Y5" s="181">
        <v>313.0</v>
      </c>
      <c r="Z5" s="182">
        <f>Y5/Y8</f>
        <v>0.4976152623</v>
      </c>
      <c r="AA5" s="181">
        <v>239.0</v>
      </c>
      <c r="AB5" s="182">
        <f>AA5/AA8</f>
        <v>0.3799682035</v>
      </c>
      <c r="AC5" s="181">
        <v>256.0</v>
      </c>
      <c r="AD5" s="182">
        <f>AC5/AC8</f>
        <v>0.4069952305</v>
      </c>
      <c r="AE5" s="181">
        <v>371.0</v>
      </c>
      <c r="AF5" s="182">
        <f>AE5/AE8</f>
        <v>0.5898251192</v>
      </c>
      <c r="AG5" s="181">
        <v>421.0</v>
      </c>
      <c r="AH5" s="182">
        <f>AG5/AG8</f>
        <v>0.6693163752</v>
      </c>
      <c r="AI5" s="181">
        <v>462.0</v>
      </c>
      <c r="AJ5" s="182">
        <f>AI5/AI8</f>
        <v>0.7344992051</v>
      </c>
      <c r="AK5" s="181">
        <v>486.0</v>
      </c>
      <c r="AL5" s="182">
        <f>AK5/AK8</f>
        <v>0.7726550079</v>
      </c>
      <c r="AM5" s="181">
        <v>518.0</v>
      </c>
      <c r="AN5" s="182">
        <f>AM5/AM8</f>
        <v>0.8235294118</v>
      </c>
      <c r="AO5" s="181">
        <v>596.0</v>
      </c>
      <c r="AP5" s="182">
        <f>AO5/AO8</f>
        <v>0.9475357711</v>
      </c>
      <c r="AQ5" s="181">
        <v>648.0</v>
      </c>
      <c r="AR5" s="182">
        <f>AQ5/AQ8</f>
        <v>1.030206677</v>
      </c>
      <c r="AS5" s="181">
        <v>666.0</v>
      </c>
      <c r="AT5" s="182">
        <f>AS5/AS8</f>
        <v>1.058823529</v>
      </c>
      <c r="AU5" s="181">
        <v>682.0</v>
      </c>
      <c r="AV5" s="182">
        <f>AU5/AU8</f>
        <v>1.084260731</v>
      </c>
      <c r="AW5" s="181">
        <v>682.0</v>
      </c>
      <c r="AX5" s="182">
        <f>AW5/AW8</f>
        <v>1.084260731</v>
      </c>
      <c r="AY5" s="181">
        <v>704.0</v>
      </c>
      <c r="AZ5" s="182">
        <f>AY5/AY8</f>
        <v>1.119236884</v>
      </c>
      <c r="BA5" s="181">
        <v>719.0</v>
      </c>
      <c r="BB5" s="182">
        <f>BA5/BA8</f>
        <v>1.143084261</v>
      </c>
      <c r="BC5" s="181">
        <v>777.0</v>
      </c>
      <c r="BD5" s="182">
        <f>BC5/BC8</f>
        <v>1.235294118</v>
      </c>
      <c r="BE5" s="181">
        <v>780.0</v>
      </c>
      <c r="BF5" s="182">
        <f>BE5/BE8</f>
        <v>1.240063593</v>
      </c>
      <c r="BG5" s="181">
        <v>801.0</v>
      </c>
      <c r="BH5" s="182">
        <f>BG5/BG8</f>
        <v>1.273449921</v>
      </c>
      <c r="BI5" s="181">
        <v>801.0</v>
      </c>
      <c r="BJ5" s="182">
        <f>BI5/BI8</f>
        <v>1.273449921</v>
      </c>
      <c r="BK5" s="181">
        <v>835.0</v>
      </c>
      <c r="BL5" s="182">
        <f>BK5/BK8</f>
        <v>1.327503975</v>
      </c>
      <c r="BM5" s="181"/>
      <c r="BN5" s="182">
        <f>BM5/BM8</f>
        <v>0</v>
      </c>
      <c r="BO5" s="181"/>
      <c r="BP5" s="182">
        <f>BO5/BO8</f>
        <v>0</v>
      </c>
    </row>
    <row r="6">
      <c r="A6" s="178" t="s">
        <v>36</v>
      </c>
      <c r="B6" s="179">
        <f t="shared" si="1"/>
        <v>629</v>
      </c>
      <c r="C6" s="180">
        <f>B6/B8</f>
        <v>1</v>
      </c>
      <c r="D6" s="175"/>
      <c r="E6" s="181">
        <v>0.0</v>
      </c>
      <c r="F6" s="182">
        <f>E6/E8</f>
        <v>0</v>
      </c>
      <c r="G6" s="181">
        <v>0.0</v>
      </c>
      <c r="H6" s="182">
        <f>G6/G8</f>
        <v>0</v>
      </c>
      <c r="I6" s="181">
        <v>0.0</v>
      </c>
      <c r="J6" s="182">
        <f>I6/I8</f>
        <v>0</v>
      </c>
      <c r="K6" s="181">
        <v>0.0</v>
      </c>
      <c r="L6" s="182">
        <f>K6/K8</f>
        <v>0</v>
      </c>
      <c r="M6" s="181">
        <v>31.0</v>
      </c>
      <c r="N6" s="182">
        <f>M6/M8</f>
        <v>0.0492845787</v>
      </c>
      <c r="O6" s="181">
        <v>66.0</v>
      </c>
      <c r="P6" s="182">
        <f>O6/O8</f>
        <v>0.1049284579</v>
      </c>
      <c r="Q6" s="181">
        <v>155.0</v>
      </c>
      <c r="R6" s="182">
        <f>Q6/Q8</f>
        <v>0.2464228935</v>
      </c>
      <c r="S6" s="181">
        <v>155.0</v>
      </c>
      <c r="T6" s="182">
        <f>S6/S8</f>
        <v>0.2464228935</v>
      </c>
      <c r="U6" s="181">
        <v>198.0</v>
      </c>
      <c r="V6" s="182">
        <f>U6/U8</f>
        <v>0.3147853736</v>
      </c>
      <c r="W6" s="181">
        <v>237.0</v>
      </c>
      <c r="X6" s="182">
        <f>W6/W8</f>
        <v>0.3767885533</v>
      </c>
      <c r="Y6" s="181">
        <v>214.0</v>
      </c>
      <c r="Z6" s="182">
        <f>Y6/Y8</f>
        <v>0.3402225755</v>
      </c>
      <c r="AA6" s="181">
        <v>167.0</v>
      </c>
      <c r="AB6" s="182">
        <f>AA6/AA8</f>
        <v>0.2655007949</v>
      </c>
      <c r="AC6" s="181">
        <v>147.0</v>
      </c>
      <c r="AD6" s="182">
        <f>AC6/AC8</f>
        <v>0.2337042925</v>
      </c>
      <c r="AE6" s="181">
        <v>129.0</v>
      </c>
      <c r="AF6" s="182">
        <f>AE6/AE8</f>
        <v>0.2050874404</v>
      </c>
      <c r="AG6" s="181">
        <v>143.0</v>
      </c>
      <c r="AH6" s="182">
        <f>AG6/AG8</f>
        <v>0.2273449921</v>
      </c>
      <c r="AI6" s="181">
        <v>143.0</v>
      </c>
      <c r="AJ6" s="182">
        <f>AI6/AI8</f>
        <v>0.2273449921</v>
      </c>
      <c r="AK6" s="181">
        <v>143.0</v>
      </c>
      <c r="AL6" s="182">
        <f>AK6/AK8</f>
        <v>0.2273449921</v>
      </c>
      <c r="AM6" s="181">
        <v>188.0</v>
      </c>
      <c r="AN6" s="182">
        <f>AM6/AM8</f>
        <v>0.2988871224</v>
      </c>
      <c r="AO6" s="181">
        <v>270.0</v>
      </c>
      <c r="AP6" s="182">
        <f>AO6/AO8</f>
        <v>0.4292527822</v>
      </c>
      <c r="AQ6" s="181">
        <v>412.0</v>
      </c>
      <c r="AR6" s="182">
        <f>AQ6/AQ8</f>
        <v>0.6550079491</v>
      </c>
      <c r="AS6" s="181">
        <v>502.0</v>
      </c>
      <c r="AT6" s="182">
        <f>AS6/AS8</f>
        <v>0.7980922099</v>
      </c>
      <c r="AU6" s="181">
        <v>536.0</v>
      </c>
      <c r="AV6" s="182">
        <f>AU6/AU8</f>
        <v>0.8521462639</v>
      </c>
      <c r="AW6" s="181">
        <v>536.0</v>
      </c>
      <c r="AX6" s="182">
        <f>AW6/AW8</f>
        <v>0.8521462639</v>
      </c>
      <c r="AY6" s="181">
        <v>541.0</v>
      </c>
      <c r="AZ6" s="182">
        <f>AY6/AY8</f>
        <v>0.8600953895</v>
      </c>
      <c r="BA6" s="181">
        <v>565.0</v>
      </c>
      <c r="BB6" s="182">
        <f>BA6/BA8</f>
        <v>0.8982511924</v>
      </c>
      <c r="BC6" s="181">
        <v>610.0</v>
      </c>
      <c r="BD6" s="182">
        <f>BC6/BC8</f>
        <v>0.9697933227</v>
      </c>
      <c r="BE6" s="181">
        <v>610.0</v>
      </c>
      <c r="BF6" s="182">
        <f>BE6/BE8</f>
        <v>0.9697933227</v>
      </c>
      <c r="BG6" s="181">
        <v>639.0</v>
      </c>
      <c r="BH6" s="182">
        <f>BG6/BG8</f>
        <v>1.015898251</v>
      </c>
      <c r="BI6" s="181">
        <v>644.0</v>
      </c>
      <c r="BJ6" s="182">
        <f>BI6/BI8</f>
        <v>1.023847377</v>
      </c>
      <c r="BK6" s="181">
        <v>626.0</v>
      </c>
      <c r="BL6" s="182">
        <f>BK6/BK8</f>
        <v>0.9952305246</v>
      </c>
      <c r="BM6" s="181"/>
      <c r="BN6" s="182">
        <f>BM6/BM8</f>
        <v>0</v>
      </c>
      <c r="BO6" s="181"/>
      <c r="BP6" s="182">
        <f>BO6/BO8</f>
        <v>0</v>
      </c>
    </row>
    <row r="7">
      <c r="A7" s="183" t="s">
        <v>4648</v>
      </c>
      <c r="B7" s="179">
        <f t="shared" si="1"/>
        <v>0</v>
      </c>
      <c r="C7" s="180">
        <f>B7/B8</f>
        <v>0</v>
      </c>
      <c r="D7" s="175"/>
      <c r="E7" s="181">
        <v>0.0</v>
      </c>
      <c r="F7" s="182">
        <f>E7/E8</f>
        <v>0</v>
      </c>
      <c r="G7" s="181">
        <v>0.0</v>
      </c>
      <c r="H7" s="182">
        <f>G7/G8</f>
        <v>0</v>
      </c>
      <c r="I7" s="181">
        <v>0.0</v>
      </c>
      <c r="J7" s="182">
        <f>I7/I8</f>
        <v>0</v>
      </c>
      <c r="K7" s="181">
        <v>0.0</v>
      </c>
      <c r="L7" s="182">
        <f>K7/K8</f>
        <v>0</v>
      </c>
      <c r="M7" s="181">
        <v>6.0</v>
      </c>
      <c r="N7" s="182">
        <f>M7/M8</f>
        <v>0.009538950715</v>
      </c>
      <c r="O7" s="181">
        <v>5.0</v>
      </c>
      <c r="P7" s="182">
        <f>O7/O8</f>
        <v>0.007949125596</v>
      </c>
      <c r="Q7" s="181">
        <v>15.0</v>
      </c>
      <c r="R7" s="182">
        <f>Q7/Q8</f>
        <v>0.02384737679</v>
      </c>
      <c r="S7" s="181">
        <v>15.0</v>
      </c>
      <c r="T7" s="182">
        <f>S7/S8</f>
        <v>0.02384737679</v>
      </c>
      <c r="U7" s="181">
        <v>15.0</v>
      </c>
      <c r="V7" s="182">
        <f>U7/U8</f>
        <v>0.02384737679</v>
      </c>
      <c r="W7" s="181">
        <v>15.0</v>
      </c>
      <c r="X7" s="182">
        <f>W7/W8</f>
        <v>0.02384737679</v>
      </c>
      <c r="Y7" s="181">
        <v>14.0</v>
      </c>
      <c r="Z7" s="182">
        <f>Y7/Y8</f>
        <v>0.02225755167</v>
      </c>
      <c r="AA7" s="181">
        <v>10.0</v>
      </c>
      <c r="AB7" s="182">
        <f>AA7/AA8</f>
        <v>0.01589825119</v>
      </c>
      <c r="AC7" s="181">
        <v>10.0</v>
      </c>
      <c r="AD7" s="182">
        <f>AC7/AC8</f>
        <v>0.01589825119</v>
      </c>
      <c r="AE7" s="181">
        <v>10.0</v>
      </c>
      <c r="AF7" s="182">
        <f>AE7/AE8</f>
        <v>0.01589825119</v>
      </c>
      <c r="AG7" s="181">
        <v>10.0</v>
      </c>
      <c r="AH7" s="182">
        <f>AG7/AG8</f>
        <v>0.01589825119</v>
      </c>
      <c r="AI7" s="181">
        <v>10.0</v>
      </c>
      <c r="AJ7" s="182">
        <f>AI7/AI8</f>
        <v>0.01589825119</v>
      </c>
      <c r="AK7" s="181">
        <v>10.0</v>
      </c>
      <c r="AL7" s="182">
        <f>AK7/AK8</f>
        <v>0.01589825119</v>
      </c>
      <c r="AM7" s="181">
        <v>10.0</v>
      </c>
      <c r="AN7" s="182">
        <f>AM7/AM8</f>
        <v>0.01589825119</v>
      </c>
      <c r="AO7" s="181">
        <v>10.0</v>
      </c>
      <c r="AP7" s="182">
        <f>AO7/AO8</f>
        <v>0.01589825119</v>
      </c>
      <c r="AQ7" s="181">
        <v>10.0</v>
      </c>
      <c r="AR7" s="182">
        <f>AQ7/AQ8</f>
        <v>0.01589825119</v>
      </c>
      <c r="AS7" s="181">
        <v>11.0</v>
      </c>
      <c r="AT7" s="182">
        <f>AS7/AS8</f>
        <v>0.01748807631</v>
      </c>
      <c r="AU7" s="181">
        <v>18.0</v>
      </c>
      <c r="AV7" s="182">
        <f>AU7/AU8</f>
        <v>0.02861685215</v>
      </c>
      <c r="AW7" s="181">
        <v>19.0</v>
      </c>
      <c r="AX7" s="182">
        <f>AW7/AW8</f>
        <v>0.03020667727</v>
      </c>
      <c r="AY7" s="181">
        <v>17.0</v>
      </c>
      <c r="AZ7" s="182">
        <f>AY7/AY8</f>
        <v>0.02702702703</v>
      </c>
      <c r="BA7" s="181">
        <v>17.0</v>
      </c>
      <c r="BB7" s="182">
        <f>BA7/BA8</f>
        <v>0.02702702703</v>
      </c>
      <c r="BC7" s="181">
        <v>17.0</v>
      </c>
      <c r="BD7" s="182">
        <f>BC7/BC8</f>
        <v>0.02702702703</v>
      </c>
      <c r="BE7" s="181">
        <v>17.0</v>
      </c>
      <c r="BF7" s="182">
        <f>BE7/BE8</f>
        <v>0.02702702703</v>
      </c>
      <c r="BG7" s="181">
        <v>16.0</v>
      </c>
      <c r="BH7" s="182">
        <f>BG7/BG8</f>
        <v>0.02543720191</v>
      </c>
      <c r="BI7" s="181">
        <v>21.0</v>
      </c>
      <c r="BJ7" s="182">
        <f>BI7/BI8</f>
        <v>0.0333863275</v>
      </c>
      <c r="BK7" s="181">
        <v>12.0</v>
      </c>
      <c r="BL7" s="182">
        <f>BK7/BK8</f>
        <v>0.01907790143</v>
      </c>
      <c r="BM7" s="181"/>
      <c r="BN7" s="182">
        <f>BM7/BM8</f>
        <v>0</v>
      </c>
      <c r="BO7" s="181"/>
      <c r="BP7" s="182">
        <f>BO7/BO8</f>
        <v>0</v>
      </c>
    </row>
    <row r="8">
      <c r="A8" s="185" t="s">
        <v>268</v>
      </c>
      <c r="B8" s="179">
        <f t="shared" si="1"/>
        <v>629</v>
      </c>
      <c r="C8" s="186">
        <f>SUM(C2:C6)/5</f>
        <v>1</v>
      </c>
      <c r="D8" s="175"/>
      <c r="E8" s="187">
        <f>B8</f>
        <v>629</v>
      </c>
      <c r="F8" s="188">
        <f>SUM(F2:F6)/5</f>
        <v>0.005723370429</v>
      </c>
      <c r="G8" s="187">
        <f>B8</f>
        <v>629</v>
      </c>
      <c r="H8" s="188">
        <f>SUM(H2:H6)/5</f>
        <v>0.01430842607</v>
      </c>
      <c r="I8" s="187">
        <f>B8</f>
        <v>629</v>
      </c>
      <c r="J8" s="188">
        <f>SUM(J2:J6)/5</f>
        <v>0.03084260731</v>
      </c>
      <c r="K8" s="187">
        <f>B8</f>
        <v>629</v>
      </c>
      <c r="L8" s="188">
        <f>SUM(L2:L6)/5</f>
        <v>0.03593004769</v>
      </c>
      <c r="M8" s="187">
        <f>B8</f>
        <v>629</v>
      </c>
      <c r="N8" s="188">
        <f>SUM(N2:N6)/5</f>
        <v>0.1284578696</v>
      </c>
      <c r="O8" s="187">
        <f>B8</f>
        <v>629</v>
      </c>
      <c r="P8" s="188">
        <f>SUM(P2:P6)/5</f>
        <v>0.3348171701</v>
      </c>
      <c r="Q8" s="187">
        <f>B8</f>
        <v>629</v>
      </c>
      <c r="R8" s="188">
        <f>SUM(R2:R6)/5</f>
        <v>0.4813990461</v>
      </c>
      <c r="S8" s="187">
        <f>B8</f>
        <v>629</v>
      </c>
      <c r="T8" s="188">
        <f>SUM(T2:T6)/5</f>
        <v>0.4896661367</v>
      </c>
      <c r="U8" s="187">
        <f>B8</f>
        <v>629</v>
      </c>
      <c r="V8" s="188">
        <f>SUM(V2:V6)/5</f>
        <v>0.5300476948</v>
      </c>
      <c r="W8" s="187">
        <f>B8</f>
        <v>629</v>
      </c>
      <c r="X8" s="188">
        <f>SUM(X2:X6)/5</f>
        <v>0.5453100159</v>
      </c>
      <c r="Y8" s="187">
        <f>B8</f>
        <v>629</v>
      </c>
      <c r="Z8" s="188">
        <f>SUM(Z2:Z6)/5</f>
        <v>0.5449920509</v>
      </c>
      <c r="AA8" s="187">
        <f>B8</f>
        <v>629</v>
      </c>
      <c r="AB8" s="188">
        <f>SUM(AB2:AB6)/5</f>
        <v>0.5030206677</v>
      </c>
      <c r="AC8" s="187">
        <f>B8</f>
        <v>629</v>
      </c>
      <c r="AD8" s="188">
        <f>SUM(AD2:AD6)/5</f>
        <v>0.5484896661</v>
      </c>
      <c r="AE8" s="187">
        <f>B8</f>
        <v>629</v>
      </c>
      <c r="AF8" s="188">
        <f>SUM(AF2:AF6)/5</f>
        <v>0.6155802862</v>
      </c>
      <c r="AG8" s="187">
        <f>B8</f>
        <v>629</v>
      </c>
      <c r="AH8" s="188">
        <f>SUM(AH2:AH6)/5</f>
        <v>0.6556438792</v>
      </c>
      <c r="AI8" s="187">
        <f>B8</f>
        <v>629</v>
      </c>
      <c r="AJ8" s="188">
        <f>SUM(AJ2:AJ6)/5</f>
        <v>0.7055643879</v>
      </c>
      <c r="AK8" s="187">
        <f>B8</f>
        <v>629</v>
      </c>
      <c r="AL8" s="188">
        <f>SUM(AL2:AL6)/5</f>
        <v>0.7831478537</v>
      </c>
      <c r="AM8" s="187">
        <f>B8</f>
        <v>629</v>
      </c>
      <c r="AN8" s="188">
        <f>SUM(AN2:AN6)/5</f>
        <v>0.8209856916</v>
      </c>
      <c r="AO8" s="187">
        <f>B8</f>
        <v>629</v>
      </c>
      <c r="AP8" s="188">
        <f>SUM(AP2:AP6)/5</f>
        <v>0.9211446741</v>
      </c>
      <c r="AQ8" s="187">
        <f>B8</f>
        <v>629</v>
      </c>
      <c r="AR8" s="188">
        <f>SUM(AR2:AR6)/5</f>
        <v>1.028298887</v>
      </c>
      <c r="AS8" s="187">
        <f>B8</f>
        <v>629</v>
      </c>
      <c r="AT8" s="188">
        <f>SUM(AT2:AT6)/5</f>
        <v>1.086168521</v>
      </c>
      <c r="AU8" s="187">
        <f>B8</f>
        <v>629</v>
      </c>
      <c r="AV8" s="188">
        <f>SUM(AV2:AV6)/5</f>
        <v>1.119872814</v>
      </c>
      <c r="AW8" s="187">
        <f>B8</f>
        <v>629</v>
      </c>
      <c r="AX8" s="188">
        <f>SUM(AX2:AX7)/5</f>
        <v>1.125914149</v>
      </c>
      <c r="AY8" s="187">
        <f>B8</f>
        <v>629</v>
      </c>
      <c r="AZ8" s="188">
        <f>SUM(AZ2:AZ7)/5</f>
        <v>1.156756757</v>
      </c>
      <c r="BA8" s="187">
        <f>B8</f>
        <v>629</v>
      </c>
      <c r="BB8" s="188">
        <f>SUM(BB2:BB7)/5</f>
        <v>1.173926868</v>
      </c>
      <c r="BC8" s="187">
        <f>B8</f>
        <v>629</v>
      </c>
      <c r="BD8" s="188">
        <f>SUM(BD2:BD7)/5</f>
        <v>1.214308426</v>
      </c>
      <c r="BE8" s="187">
        <f>B8</f>
        <v>629</v>
      </c>
      <c r="BF8" s="188">
        <f>SUM(BF2:BF7)/5</f>
        <v>1.215262321</v>
      </c>
      <c r="BG8" s="187">
        <f>B8</f>
        <v>629</v>
      </c>
      <c r="BH8" s="188">
        <f>SUM(BH2:BH7)/5</f>
        <v>1.234022258</v>
      </c>
      <c r="BI8" s="187">
        <f>B8</f>
        <v>629</v>
      </c>
      <c r="BJ8" s="188">
        <f>SUM(BJ2:BJ7)/5</f>
        <v>1.237201908</v>
      </c>
      <c r="BK8" s="187">
        <f>B8</f>
        <v>629</v>
      </c>
      <c r="BL8" s="188">
        <f>SUM(BL2:BL7)/5</f>
        <v>1.276311606</v>
      </c>
      <c r="BM8" s="187">
        <f>B8</f>
        <v>629</v>
      </c>
      <c r="BN8" s="188">
        <f>SUM(BN2:BN7)/5</f>
        <v>0</v>
      </c>
      <c r="BO8" s="187">
        <f>B8</f>
        <v>629</v>
      </c>
      <c r="BP8" s="188">
        <f>SUM(BP2:BP7)/5</f>
        <v>0</v>
      </c>
    </row>
    <row r="9">
      <c r="A9" s="189"/>
      <c r="B9" s="189"/>
      <c r="C9" s="189"/>
      <c r="D9" s="175"/>
      <c r="E9" s="190"/>
      <c r="F9" s="190"/>
      <c r="G9" s="190"/>
      <c r="H9" s="190"/>
      <c r="I9" s="190"/>
      <c r="J9" s="190"/>
      <c r="K9" s="190"/>
      <c r="L9" s="190"/>
      <c r="M9" s="190"/>
      <c r="N9" s="190"/>
      <c r="O9" s="190"/>
      <c r="P9" s="190"/>
      <c r="Q9" s="190"/>
      <c r="R9" s="190"/>
      <c r="S9" s="190"/>
      <c r="T9" s="191"/>
      <c r="U9" s="190"/>
      <c r="V9" s="191"/>
      <c r="W9" s="190"/>
      <c r="X9" s="191"/>
      <c r="Y9" s="192"/>
      <c r="Z9" s="191"/>
      <c r="AA9" s="190"/>
      <c r="AB9" s="191"/>
      <c r="AC9" s="190"/>
      <c r="AD9" s="191"/>
      <c r="AE9" s="190"/>
      <c r="AF9" s="191"/>
      <c r="AG9" s="190"/>
      <c r="AH9" s="191"/>
      <c r="AI9" s="190"/>
      <c r="AJ9" s="191"/>
      <c r="AK9" s="190"/>
      <c r="AL9" s="191"/>
      <c r="AM9" s="190"/>
      <c r="AN9" s="191"/>
      <c r="AO9" s="190"/>
      <c r="AP9" s="191"/>
      <c r="AQ9" s="190"/>
      <c r="AR9" s="191"/>
      <c r="AS9" s="190"/>
      <c r="AT9" s="191"/>
      <c r="AU9" s="190"/>
      <c r="AV9" s="191"/>
      <c r="AW9" s="190"/>
      <c r="AX9" s="191"/>
      <c r="AY9" s="190"/>
      <c r="AZ9" s="191"/>
      <c r="BA9" s="190"/>
      <c r="BB9" s="191"/>
      <c r="BC9" s="190"/>
      <c r="BD9" s="191"/>
      <c r="BE9" s="190"/>
      <c r="BF9" s="191"/>
      <c r="BG9" s="190"/>
      <c r="BH9" s="191"/>
      <c r="BI9" s="190"/>
      <c r="BJ9" s="191"/>
      <c r="BK9" s="190"/>
      <c r="BL9" s="191"/>
      <c r="BM9" s="190"/>
      <c r="BN9" s="191"/>
      <c r="BO9" s="190"/>
      <c r="BP9" s="191"/>
    </row>
    <row r="10">
      <c r="A10" s="193" t="s">
        <v>45</v>
      </c>
      <c r="B10" s="161"/>
      <c r="C10" s="162"/>
      <c r="D10" s="175"/>
      <c r="E10" s="176">
        <v>44669.0</v>
      </c>
      <c r="F10" s="162"/>
      <c r="G10" s="176">
        <v>44676.0</v>
      </c>
      <c r="H10" s="162"/>
      <c r="I10" s="176">
        <v>44683.0</v>
      </c>
      <c r="J10" s="162"/>
      <c r="K10" s="176">
        <v>44690.0</v>
      </c>
      <c r="L10" s="162"/>
      <c r="M10" s="176">
        <v>44697.0</v>
      </c>
      <c r="N10" s="162"/>
      <c r="O10" s="176">
        <v>44704.0</v>
      </c>
      <c r="P10" s="162"/>
      <c r="Q10" s="176">
        <v>44711.0</v>
      </c>
      <c r="R10" s="162"/>
      <c r="S10" s="177">
        <v>44718.0</v>
      </c>
      <c r="T10" s="162"/>
      <c r="U10" s="177">
        <v>44725.0</v>
      </c>
      <c r="V10" s="162"/>
      <c r="W10" s="177">
        <v>44732.0</v>
      </c>
      <c r="X10" s="162"/>
      <c r="Y10" s="177">
        <v>44739.0</v>
      </c>
      <c r="Z10" s="162"/>
      <c r="AA10" s="177">
        <v>44746.0</v>
      </c>
      <c r="AB10" s="162"/>
      <c r="AC10" s="177">
        <v>44753.0</v>
      </c>
      <c r="AD10" s="162"/>
      <c r="AE10" s="177">
        <v>44760.0</v>
      </c>
      <c r="AF10" s="162"/>
      <c r="AG10" s="177">
        <v>44767.0</v>
      </c>
      <c r="AH10" s="162"/>
      <c r="AI10" s="177">
        <v>44771.0</v>
      </c>
      <c r="AJ10" s="162"/>
      <c r="AK10" s="177">
        <v>44778.0</v>
      </c>
      <c r="AL10" s="162"/>
      <c r="AM10" s="177">
        <v>44785.0</v>
      </c>
      <c r="AN10" s="162"/>
      <c r="AO10" s="177">
        <v>44792.0</v>
      </c>
      <c r="AP10" s="162"/>
      <c r="AQ10" s="177">
        <v>44799.0</v>
      </c>
      <c r="AR10" s="162"/>
      <c r="AS10" s="177">
        <v>44806.0</v>
      </c>
      <c r="AT10" s="162"/>
      <c r="AU10" s="177">
        <v>44813.0</v>
      </c>
      <c r="AV10" s="162"/>
      <c r="AW10" s="177">
        <v>44820.0</v>
      </c>
      <c r="AX10" s="162"/>
      <c r="AY10" s="177">
        <v>44827.0</v>
      </c>
      <c r="AZ10" s="162"/>
      <c r="BA10" s="177">
        <v>44834.0</v>
      </c>
      <c r="BB10" s="162"/>
      <c r="BC10" s="177">
        <v>44841.0</v>
      </c>
      <c r="BD10" s="162"/>
      <c r="BE10" s="177">
        <v>44848.0</v>
      </c>
      <c r="BF10" s="162"/>
      <c r="BG10" s="177">
        <v>44855.0</v>
      </c>
      <c r="BH10" s="162"/>
      <c r="BI10" s="177">
        <v>44862.0</v>
      </c>
      <c r="BJ10" s="162"/>
      <c r="BK10" s="177">
        <v>44911.0</v>
      </c>
      <c r="BL10" s="162"/>
      <c r="BM10" s="177">
        <v>44918.0</v>
      </c>
      <c r="BN10" s="162"/>
      <c r="BO10" s="177">
        <v>44925.0</v>
      </c>
      <c r="BP10" s="162"/>
    </row>
    <row r="11">
      <c r="A11" s="178" t="s">
        <v>4627</v>
      </c>
      <c r="B11" s="179">
        <f>COUNTIFS(Seeds!D:D,"=Pendiente de revisión",Seeds!Y:Y,"=Números y operaciones")+B12</f>
        <v>289</v>
      </c>
      <c r="C11" s="194">
        <f>B11/B17</f>
        <v>1</v>
      </c>
      <c r="D11" s="175"/>
      <c r="E11" s="181">
        <v>14.0</v>
      </c>
      <c r="F11" s="182">
        <f>E11/E17</f>
        <v>0.04844290657</v>
      </c>
      <c r="G11" s="181">
        <v>14.0</v>
      </c>
      <c r="H11" s="182">
        <f>G11/G17</f>
        <v>0.04844290657</v>
      </c>
      <c r="I11" s="181">
        <v>32.0</v>
      </c>
      <c r="J11" s="182">
        <f>I11/I17</f>
        <v>0.1107266436</v>
      </c>
      <c r="K11" s="181">
        <v>33.0</v>
      </c>
      <c r="L11" s="182">
        <f>K11/K17</f>
        <v>0.1141868512</v>
      </c>
      <c r="M11" s="181">
        <v>55.0</v>
      </c>
      <c r="N11" s="182">
        <f>M11/M17</f>
        <v>0.1903114187</v>
      </c>
      <c r="O11" s="181">
        <v>189.0</v>
      </c>
      <c r="P11" s="182">
        <f>O11/O17</f>
        <v>0.6539792388</v>
      </c>
      <c r="Q11" s="181">
        <v>264.0</v>
      </c>
      <c r="R11" s="182">
        <f>Q11/Q17</f>
        <v>0.9134948097</v>
      </c>
      <c r="S11" s="181">
        <v>264.0</v>
      </c>
      <c r="T11" s="182">
        <f>S11/S17</f>
        <v>0.9134948097</v>
      </c>
      <c r="U11" s="181">
        <v>264.0</v>
      </c>
      <c r="V11" s="182">
        <f>U11/U17</f>
        <v>0.9134948097</v>
      </c>
      <c r="W11" s="181">
        <v>264.0</v>
      </c>
      <c r="X11" s="182">
        <f>W11/W17</f>
        <v>0.9134948097</v>
      </c>
      <c r="Y11" s="181">
        <v>321.0</v>
      </c>
      <c r="Z11" s="182">
        <f>Y11/Y17</f>
        <v>1.110726644</v>
      </c>
      <c r="AA11" s="181">
        <v>319.0</v>
      </c>
      <c r="AB11" s="182">
        <f>AA11/AA17</f>
        <v>1.103806228</v>
      </c>
      <c r="AC11" s="181">
        <v>330.0</v>
      </c>
      <c r="AD11" s="182">
        <f>AC11/AC17</f>
        <v>1.141868512</v>
      </c>
      <c r="AE11" s="181">
        <v>341.0</v>
      </c>
      <c r="AF11" s="182">
        <f>AE11/AE17</f>
        <v>1.179930796</v>
      </c>
      <c r="AG11" s="181">
        <v>344.0</v>
      </c>
      <c r="AH11" s="182">
        <f>AG11/AG17</f>
        <v>1.190311419</v>
      </c>
      <c r="AI11" s="181">
        <v>345.0</v>
      </c>
      <c r="AJ11" s="182">
        <f>AI11/AI17</f>
        <v>1.193771626</v>
      </c>
      <c r="AK11" s="181">
        <v>360.0</v>
      </c>
      <c r="AL11" s="182">
        <f>AK11/AK17</f>
        <v>1.24567474</v>
      </c>
      <c r="AM11" s="181">
        <v>364.0</v>
      </c>
      <c r="AN11" s="182">
        <f>AM11/AM17</f>
        <v>1.259515571</v>
      </c>
      <c r="AO11" s="181">
        <v>397.0</v>
      </c>
      <c r="AP11" s="182">
        <f>AO11/AO17</f>
        <v>1.373702422</v>
      </c>
      <c r="AQ11" s="181">
        <v>397.0</v>
      </c>
      <c r="AR11" s="182">
        <f>AQ11/AQ17</f>
        <v>1.373702422</v>
      </c>
      <c r="AS11" s="181">
        <v>412.0</v>
      </c>
      <c r="AT11" s="182">
        <f>AS11/AS17</f>
        <v>1.425605536</v>
      </c>
      <c r="AU11" s="181">
        <v>412.0</v>
      </c>
      <c r="AV11" s="182">
        <f>AU11/AU17</f>
        <v>1.425605536</v>
      </c>
      <c r="AW11" s="181">
        <v>412.0</v>
      </c>
      <c r="AX11" s="182">
        <f>AW11/AW17</f>
        <v>1.425605536</v>
      </c>
      <c r="AY11" s="181">
        <v>412.0</v>
      </c>
      <c r="AZ11" s="182">
        <f>AY11/AY17</f>
        <v>1.425605536</v>
      </c>
      <c r="BA11" s="181">
        <v>412.0</v>
      </c>
      <c r="BB11" s="182">
        <f>BA11/BA17</f>
        <v>1.425605536</v>
      </c>
      <c r="BC11" s="181">
        <v>412.0</v>
      </c>
      <c r="BD11" s="182">
        <f>BC11/BC17</f>
        <v>1.425605536</v>
      </c>
      <c r="BE11" s="181">
        <v>412.0</v>
      </c>
      <c r="BF11" s="182">
        <f>BE11/BE17</f>
        <v>1.425605536</v>
      </c>
      <c r="BG11" s="181">
        <v>412.0</v>
      </c>
      <c r="BH11" s="182">
        <f>BG11/BG17</f>
        <v>1.425605536</v>
      </c>
      <c r="BI11" s="181">
        <v>412.0</v>
      </c>
      <c r="BJ11" s="182">
        <f>BI11/BI17</f>
        <v>1.425605536</v>
      </c>
      <c r="BK11" s="181">
        <v>442.0</v>
      </c>
      <c r="BL11" s="182">
        <f>BK11/BK17</f>
        <v>1.529411765</v>
      </c>
      <c r="BM11" s="181"/>
      <c r="BN11" s="182">
        <f>BM11/BM17</f>
        <v>0</v>
      </c>
      <c r="BO11" s="181"/>
      <c r="BP11" s="182">
        <f>BO11/BO17</f>
        <v>0</v>
      </c>
    </row>
    <row r="12">
      <c r="A12" s="183" t="s">
        <v>4630</v>
      </c>
      <c r="B12" s="179">
        <f>COUNTIFS(Seeds!D:D,"=Ortografía+cast",Seeds!Y:Y,"=Números y operaciones")+B13</f>
        <v>289</v>
      </c>
      <c r="C12" s="194">
        <f>B12/B17</f>
        <v>1</v>
      </c>
      <c r="D12" s="175"/>
      <c r="E12" s="181">
        <v>0.0</v>
      </c>
      <c r="F12" s="182">
        <f>E12/E17</f>
        <v>0</v>
      </c>
      <c r="G12" s="181">
        <v>0.0</v>
      </c>
      <c r="H12" s="182">
        <f>G12/G17</f>
        <v>0</v>
      </c>
      <c r="I12" s="181">
        <v>0.0</v>
      </c>
      <c r="J12" s="182">
        <f>I12/I17</f>
        <v>0</v>
      </c>
      <c r="K12" s="181">
        <v>14.0</v>
      </c>
      <c r="L12" s="182">
        <f>K12/K17</f>
        <v>0.04844290657</v>
      </c>
      <c r="M12" s="181">
        <v>55.0</v>
      </c>
      <c r="N12" s="182">
        <f>M12/M17</f>
        <v>0.1903114187</v>
      </c>
      <c r="O12" s="181">
        <v>177.0</v>
      </c>
      <c r="P12" s="182">
        <f>O12/O17</f>
        <v>0.6124567474</v>
      </c>
      <c r="Q12" s="181">
        <v>250.0</v>
      </c>
      <c r="R12" s="182">
        <f>Q12/Q17</f>
        <v>0.8650519031</v>
      </c>
      <c r="S12" s="181">
        <v>250.0</v>
      </c>
      <c r="T12" s="182">
        <f>S12/S17</f>
        <v>0.8650519031</v>
      </c>
      <c r="U12" s="181">
        <v>250.0</v>
      </c>
      <c r="V12" s="182">
        <f>U12/U17</f>
        <v>0.8650519031</v>
      </c>
      <c r="W12" s="181">
        <v>250.0</v>
      </c>
      <c r="X12" s="182">
        <f>W12/W17</f>
        <v>0.8650519031</v>
      </c>
      <c r="Y12" s="181">
        <v>241.0</v>
      </c>
      <c r="Z12" s="182">
        <f>Y12/Y17</f>
        <v>0.8339100346</v>
      </c>
      <c r="AA12" s="181">
        <v>235.0</v>
      </c>
      <c r="AB12" s="182">
        <f>AA12/AA17</f>
        <v>0.8131487889</v>
      </c>
      <c r="AC12" s="181">
        <v>330.0</v>
      </c>
      <c r="AD12" s="182">
        <f>AC12/AC17</f>
        <v>1.141868512</v>
      </c>
      <c r="AE12" s="181">
        <v>337.0</v>
      </c>
      <c r="AF12" s="182">
        <f>AE12/AE17</f>
        <v>1.166089965</v>
      </c>
      <c r="AG12" s="181">
        <v>342.0</v>
      </c>
      <c r="AH12" s="182">
        <f>AG12/AG17</f>
        <v>1.183391003</v>
      </c>
      <c r="AI12" s="181">
        <v>342.0</v>
      </c>
      <c r="AJ12" s="182">
        <f>AI12/AI17</f>
        <v>1.183391003</v>
      </c>
      <c r="AK12" s="181">
        <v>360.0</v>
      </c>
      <c r="AL12" s="182">
        <f>AK12/AK17</f>
        <v>1.24567474</v>
      </c>
      <c r="AM12" s="181">
        <v>360.0</v>
      </c>
      <c r="AN12" s="182">
        <f>AM12/AM17</f>
        <v>1.24567474</v>
      </c>
      <c r="AO12" s="181">
        <v>358.0</v>
      </c>
      <c r="AP12" s="182">
        <f>AO12/AO17</f>
        <v>1.238754325</v>
      </c>
      <c r="AQ12" s="181">
        <v>393.0</v>
      </c>
      <c r="AR12" s="182">
        <f>AQ12/AQ17</f>
        <v>1.359861592</v>
      </c>
      <c r="AS12" s="181">
        <v>405.0</v>
      </c>
      <c r="AT12" s="182">
        <f>AS12/AS17</f>
        <v>1.401384083</v>
      </c>
      <c r="AU12" s="181">
        <v>410.0</v>
      </c>
      <c r="AV12" s="182">
        <f>AU12/AU17</f>
        <v>1.418685121</v>
      </c>
      <c r="AW12" s="181">
        <v>410.0</v>
      </c>
      <c r="AX12" s="182">
        <f>AW12/AW17</f>
        <v>1.418685121</v>
      </c>
      <c r="AY12" s="181">
        <v>410.0</v>
      </c>
      <c r="AZ12" s="182">
        <f>AY12/AY17</f>
        <v>1.418685121</v>
      </c>
      <c r="BA12" s="181">
        <v>410.0</v>
      </c>
      <c r="BB12" s="182">
        <f>BA12/BA17</f>
        <v>1.418685121</v>
      </c>
      <c r="BC12" s="181">
        <v>410.0</v>
      </c>
      <c r="BD12" s="182">
        <f>BC12/BC17</f>
        <v>1.418685121</v>
      </c>
      <c r="BE12" s="181">
        <v>410.0</v>
      </c>
      <c r="BF12" s="182">
        <f>BE12/BE17</f>
        <v>1.418685121</v>
      </c>
      <c r="BG12" s="181">
        <v>410.0</v>
      </c>
      <c r="BH12" s="182">
        <f>BG12/BG17</f>
        <v>1.418685121</v>
      </c>
      <c r="BI12" s="181">
        <v>410.0</v>
      </c>
      <c r="BJ12" s="182">
        <f>BI12/BI17</f>
        <v>1.418685121</v>
      </c>
      <c r="BK12" s="181">
        <v>442.0</v>
      </c>
      <c r="BL12" s="182">
        <f>BK12/BK17</f>
        <v>1.529411765</v>
      </c>
      <c r="BM12" s="181"/>
      <c r="BN12" s="182">
        <f>BM12/BM17</f>
        <v>0</v>
      </c>
      <c r="BO12" s="181"/>
      <c r="BP12" s="182">
        <f>BO12/BO17</f>
        <v>0</v>
      </c>
    </row>
    <row r="13">
      <c r="A13" s="178" t="s">
        <v>4632</v>
      </c>
      <c r="B13" s="179">
        <f>COUNTIFS(Seeds!D:D,"=JSON sin imagen",Seeds!Y:Y,"=Números y operaciones")+B14</f>
        <v>289</v>
      </c>
      <c r="C13" s="194">
        <f>B13/B17</f>
        <v>1</v>
      </c>
      <c r="D13" s="175"/>
      <c r="E13" s="181">
        <v>0.0</v>
      </c>
      <c r="F13" s="182">
        <f>E13/E17</f>
        <v>0</v>
      </c>
      <c r="G13" s="181">
        <v>0.0</v>
      </c>
      <c r="H13" s="182">
        <f>G13/G17</f>
        <v>0</v>
      </c>
      <c r="I13" s="181">
        <v>0.0</v>
      </c>
      <c r="J13" s="182">
        <f>I13/I17</f>
        <v>0</v>
      </c>
      <c r="K13" s="181">
        <v>0.0</v>
      </c>
      <c r="L13" s="182">
        <f>K13/K17</f>
        <v>0</v>
      </c>
      <c r="M13" s="181">
        <v>45.0</v>
      </c>
      <c r="N13" s="182">
        <f>M13/M17</f>
        <v>0.1557093426</v>
      </c>
      <c r="O13" s="181">
        <v>150.0</v>
      </c>
      <c r="P13" s="182">
        <f>O13/O17</f>
        <v>0.5190311419</v>
      </c>
      <c r="Q13" s="181">
        <v>192.0</v>
      </c>
      <c r="R13" s="182">
        <f>Q13/Q17</f>
        <v>0.6643598616</v>
      </c>
      <c r="S13" s="181">
        <v>205.0</v>
      </c>
      <c r="T13" s="182">
        <f>S13/S17</f>
        <v>0.7093425606</v>
      </c>
      <c r="U13" s="181">
        <v>240.0</v>
      </c>
      <c r="V13" s="182">
        <f>U13/U17</f>
        <v>0.830449827</v>
      </c>
      <c r="W13" s="181">
        <v>240.0</v>
      </c>
      <c r="X13" s="182">
        <f>W13/W17</f>
        <v>0.830449827</v>
      </c>
      <c r="Y13" s="181">
        <v>231.0</v>
      </c>
      <c r="Z13" s="182">
        <f>Y13/Y17</f>
        <v>0.7993079585</v>
      </c>
      <c r="AA13" s="181">
        <v>224.0</v>
      </c>
      <c r="AB13" s="182">
        <f>AA13/AA17</f>
        <v>0.7750865052</v>
      </c>
      <c r="AC13" s="181">
        <v>239.0</v>
      </c>
      <c r="AD13" s="182">
        <f>AC13/AC17</f>
        <v>0.8269896194</v>
      </c>
      <c r="AE13" s="181">
        <v>320.0</v>
      </c>
      <c r="AF13" s="182">
        <f>AE13/AE17</f>
        <v>1.107266436</v>
      </c>
      <c r="AG13" s="181">
        <v>329.0</v>
      </c>
      <c r="AH13" s="182">
        <f>AG13/AG17</f>
        <v>1.138408304</v>
      </c>
      <c r="AI13" s="181">
        <v>335.0</v>
      </c>
      <c r="AJ13" s="182">
        <f>AI13/AI17</f>
        <v>1.15916955</v>
      </c>
      <c r="AK13" s="181">
        <v>351.0</v>
      </c>
      <c r="AL13" s="182">
        <f>AK13/AK17</f>
        <v>1.214532872</v>
      </c>
      <c r="AM13" s="181">
        <v>351.0</v>
      </c>
      <c r="AN13" s="182">
        <f>AM13/AM17</f>
        <v>1.214532872</v>
      </c>
      <c r="AO13" s="181">
        <v>351.0</v>
      </c>
      <c r="AP13" s="182">
        <f>AO13/AO17</f>
        <v>1.214532872</v>
      </c>
      <c r="AQ13" s="181">
        <v>386.0</v>
      </c>
      <c r="AR13" s="182">
        <f>AQ13/AQ17</f>
        <v>1.335640138</v>
      </c>
      <c r="AS13" s="181">
        <v>398.0</v>
      </c>
      <c r="AT13" s="182">
        <f>AS13/AS17</f>
        <v>1.37716263</v>
      </c>
      <c r="AU13" s="181">
        <v>403.0</v>
      </c>
      <c r="AV13" s="182">
        <f>AU13/AU17</f>
        <v>1.394463668</v>
      </c>
      <c r="AW13" s="181">
        <v>403.0</v>
      </c>
      <c r="AX13" s="182">
        <f>AW13/AW17</f>
        <v>1.394463668</v>
      </c>
      <c r="AY13" s="181">
        <v>410.0</v>
      </c>
      <c r="AZ13" s="182">
        <f>AY13/AY17</f>
        <v>1.418685121</v>
      </c>
      <c r="BA13" s="181">
        <v>410.0</v>
      </c>
      <c r="BB13" s="182">
        <f>BA13/BA17</f>
        <v>1.418685121</v>
      </c>
      <c r="BC13" s="181">
        <v>410.0</v>
      </c>
      <c r="BD13" s="182">
        <f>BC13/BC17</f>
        <v>1.418685121</v>
      </c>
      <c r="BE13" s="181">
        <v>410.0</v>
      </c>
      <c r="BF13" s="182">
        <f>BE13/BE17</f>
        <v>1.418685121</v>
      </c>
      <c r="BG13" s="181">
        <v>410.0</v>
      </c>
      <c r="BH13" s="182">
        <f>BG13/BG17</f>
        <v>1.418685121</v>
      </c>
      <c r="BI13" s="181">
        <v>410.0</v>
      </c>
      <c r="BJ13" s="182">
        <f>BI13/BI17</f>
        <v>1.418685121</v>
      </c>
      <c r="BK13" s="181">
        <v>442.0</v>
      </c>
      <c r="BL13" s="182">
        <f>BK13/BK17</f>
        <v>1.529411765</v>
      </c>
      <c r="BM13" s="181"/>
      <c r="BN13" s="182">
        <f>BM13/BM17</f>
        <v>0</v>
      </c>
      <c r="BO13" s="181"/>
      <c r="BP13" s="182">
        <f>BO13/BO17</f>
        <v>0</v>
      </c>
    </row>
    <row r="14">
      <c r="A14" s="178" t="s">
        <v>4634</v>
      </c>
      <c r="B14" s="179">
        <f>COUNTIFS(Seeds!D:D,"=JSON con imagen",Seeds!Y:Y,"=Números y operaciones")+B15</f>
        <v>289</v>
      </c>
      <c r="C14" s="194">
        <f>B14/B17</f>
        <v>1</v>
      </c>
      <c r="D14" s="175"/>
      <c r="E14" s="181">
        <v>0.0</v>
      </c>
      <c r="F14" s="182">
        <f>E14/E17</f>
        <v>0</v>
      </c>
      <c r="G14" s="181">
        <v>0.0</v>
      </c>
      <c r="H14" s="182">
        <f>G14/G17</f>
        <v>0</v>
      </c>
      <c r="I14" s="181">
        <v>0.0</v>
      </c>
      <c r="J14" s="182">
        <f>I14/I17</f>
        <v>0</v>
      </c>
      <c r="K14" s="181">
        <v>0.0</v>
      </c>
      <c r="L14" s="182">
        <f>K14/K17</f>
        <v>0</v>
      </c>
      <c r="M14" s="181">
        <v>43.0</v>
      </c>
      <c r="N14" s="182">
        <f>M14/M17</f>
        <v>0.1487889273</v>
      </c>
      <c r="O14" s="181">
        <v>149.0</v>
      </c>
      <c r="P14" s="182">
        <f>O14/O17</f>
        <v>0.5155709343</v>
      </c>
      <c r="Q14" s="181">
        <v>191.0</v>
      </c>
      <c r="R14" s="182">
        <f>Q14/Q17</f>
        <v>0.660899654</v>
      </c>
      <c r="S14" s="181">
        <v>204.0</v>
      </c>
      <c r="T14" s="182">
        <f>S14/S17</f>
        <v>0.7058823529</v>
      </c>
      <c r="U14" s="181">
        <v>237.0</v>
      </c>
      <c r="V14" s="182">
        <f>U14/U17</f>
        <v>0.8200692042</v>
      </c>
      <c r="W14" s="181">
        <v>237.0</v>
      </c>
      <c r="X14" s="182">
        <f>W14/W17</f>
        <v>0.8200692042</v>
      </c>
      <c r="Y14" s="181">
        <v>211.0</v>
      </c>
      <c r="Z14" s="182">
        <f>Y14/Y17</f>
        <v>0.7301038062</v>
      </c>
      <c r="AA14" s="181">
        <v>137.0</v>
      </c>
      <c r="AB14" s="182">
        <f>AA14/AA17</f>
        <v>0.4740484429</v>
      </c>
      <c r="AC14" s="181">
        <v>154.0</v>
      </c>
      <c r="AD14" s="182">
        <f>AC14/AC17</f>
        <v>0.5328719723</v>
      </c>
      <c r="AE14" s="181">
        <v>298.0</v>
      </c>
      <c r="AF14" s="182">
        <f>AE14/AE17</f>
        <v>1.031141869</v>
      </c>
      <c r="AG14" s="181">
        <v>314.0</v>
      </c>
      <c r="AH14" s="182">
        <f>AG14/AG17</f>
        <v>1.08650519</v>
      </c>
      <c r="AI14" s="181">
        <v>320.0</v>
      </c>
      <c r="AJ14" s="182">
        <f>AI14/AI17</f>
        <v>1.107266436</v>
      </c>
      <c r="AK14" s="181">
        <v>336.0</v>
      </c>
      <c r="AL14" s="182">
        <f>AK14/AK17</f>
        <v>1.162629758</v>
      </c>
      <c r="AM14" s="181">
        <v>336.0</v>
      </c>
      <c r="AN14" s="182">
        <f>AM14/AM17</f>
        <v>1.162629758</v>
      </c>
      <c r="AO14" s="181">
        <v>336.0</v>
      </c>
      <c r="AP14" s="182">
        <f>AO14/AO17</f>
        <v>1.162629758</v>
      </c>
      <c r="AQ14" s="181">
        <v>370.0</v>
      </c>
      <c r="AR14" s="182">
        <f>AQ14/AQ17</f>
        <v>1.280276817</v>
      </c>
      <c r="AS14" s="181">
        <v>384.0</v>
      </c>
      <c r="AT14" s="182">
        <f>AS14/AS17</f>
        <v>1.328719723</v>
      </c>
      <c r="AU14" s="181">
        <v>392.0</v>
      </c>
      <c r="AV14" s="182">
        <f>AU14/AU17</f>
        <v>1.356401384</v>
      </c>
      <c r="AW14" s="181">
        <v>392.0</v>
      </c>
      <c r="AX14" s="182">
        <f>AW14/AW17</f>
        <v>1.356401384</v>
      </c>
      <c r="AY14" s="181">
        <v>399.0</v>
      </c>
      <c r="AZ14" s="182">
        <f>AY14/AY17</f>
        <v>1.380622837</v>
      </c>
      <c r="BA14" s="181">
        <v>399.0</v>
      </c>
      <c r="BB14" s="182">
        <f>BA14/BA17</f>
        <v>1.380622837</v>
      </c>
      <c r="BC14" s="181">
        <v>399.0</v>
      </c>
      <c r="BD14" s="182">
        <f>BC14/BC17</f>
        <v>1.380622837</v>
      </c>
      <c r="BE14" s="181">
        <v>399.0</v>
      </c>
      <c r="BF14" s="182">
        <f>BE14/BE17</f>
        <v>1.380622837</v>
      </c>
      <c r="BG14" s="181">
        <v>404.0</v>
      </c>
      <c r="BH14" s="182">
        <f>BG14/BG17</f>
        <v>1.397923875</v>
      </c>
      <c r="BI14" s="181">
        <v>404.0</v>
      </c>
      <c r="BJ14" s="182">
        <f>BI14/BI17</f>
        <v>1.397923875</v>
      </c>
      <c r="BK14" s="181">
        <v>436.0</v>
      </c>
      <c r="BL14" s="182">
        <f>BK14/BK17</f>
        <v>1.508650519</v>
      </c>
      <c r="BM14" s="181"/>
      <c r="BN14" s="182">
        <f>BM14/BM17</f>
        <v>0</v>
      </c>
      <c r="BO14" s="181"/>
      <c r="BP14" s="182">
        <f>BO14/BO17</f>
        <v>0</v>
      </c>
    </row>
    <row r="15">
      <c r="A15" s="178" t="s">
        <v>36</v>
      </c>
      <c r="B15" s="179">
        <f>COUNTIFS(Seeds!D:D,"=JSON revisado",Seeds!Y:Y,"=Números y operaciones")</f>
        <v>289</v>
      </c>
      <c r="C15" s="194">
        <f>B15/B17</f>
        <v>1</v>
      </c>
      <c r="D15" s="175"/>
      <c r="E15" s="181">
        <v>0.0</v>
      </c>
      <c r="F15" s="182">
        <f>E15/E17</f>
        <v>0</v>
      </c>
      <c r="G15" s="181">
        <v>0.0</v>
      </c>
      <c r="H15" s="182">
        <f>G15/G17</f>
        <v>0</v>
      </c>
      <c r="I15" s="181">
        <v>0.0</v>
      </c>
      <c r="J15" s="182">
        <f>I15/I17</f>
        <v>0</v>
      </c>
      <c r="K15" s="181">
        <v>0.0</v>
      </c>
      <c r="L15" s="182">
        <f>K15/K17</f>
        <v>0</v>
      </c>
      <c r="M15" s="181">
        <v>31.0</v>
      </c>
      <c r="N15" s="182">
        <f>M15/M17</f>
        <v>0.107266436</v>
      </c>
      <c r="O15" s="181">
        <v>50.0</v>
      </c>
      <c r="P15" s="182">
        <f>O15/O17</f>
        <v>0.1730103806</v>
      </c>
      <c r="Q15" s="181">
        <v>139.0</v>
      </c>
      <c r="R15" s="182">
        <f>Q15/Q17</f>
        <v>0.4809688581</v>
      </c>
      <c r="S15" s="181">
        <v>139.0</v>
      </c>
      <c r="T15" s="182">
        <f>S15/S17</f>
        <v>0.4809688581</v>
      </c>
      <c r="U15" s="181">
        <v>159.0</v>
      </c>
      <c r="V15" s="182">
        <f>U15/U17</f>
        <v>0.5501730104</v>
      </c>
      <c r="W15" s="181">
        <v>190.0</v>
      </c>
      <c r="X15" s="182">
        <f>W15/W17</f>
        <v>0.6574394464</v>
      </c>
      <c r="Y15" s="181">
        <v>167.0</v>
      </c>
      <c r="Z15" s="182">
        <f>Y15/Y17</f>
        <v>0.5778546713</v>
      </c>
      <c r="AA15" s="181">
        <v>120.0</v>
      </c>
      <c r="AB15" s="182">
        <f>AA15/AA17</f>
        <v>0.4152249135</v>
      </c>
      <c r="AC15" s="181">
        <v>100.0</v>
      </c>
      <c r="AD15" s="182">
        <f>AC15/AC17</f>
        <v>0.3460207612</v>
      </c>
      <c r="AE15" s="181">
        <v>103.0</v>
      </c>
      <c r="AF15" s="182">
        <f>AE15/AE17</f>
        <v>0.3564013841</v>
      </c>
      <c r="AG15" s="181">
        <v>122.0</v>
      </c>
      <c r="AH15" s="182">
        <f>AG15/AG17</f>
        <v>0.4221453287</v>
      </c>
      <c r="AI15" s="181">
        <v>122.0</v>
      </c>
      <c r="AJ15" s="182">
        <f>AI15/AI17</f>
        <v>0.4221453287</v>
      </c>
      <c r="AK15" s="181">
        <v>122.0</v>
      </c>
      <c r="AL15" s="182">
        <f>AK15/AK17</f>
        <v>0.4221453287</v>
      </c>
      <c r="AM15" s="181">
        <v>167.0</v>
      </c>
      <c r="AN15" s="182">
        <f>AM15/AM17</f>
        <v>0.5778546713</v>
      </c>
      <c r="AO15" s="181">
        <v>227.0</v>
      </c>
      <c r="AP15" s="182">
        <f>AO15/AO17</f>
        <v>0.785467128</v>
      </c>
      <c r="AQ15" s="181">
        <v>246.0</v>
      </c>
      <c r="AR15" s="182">
        <f>AQ15/AQ17</f>
        <v>0.8512110727</v>
      </c>
      <c r="AS15" s="181">
        <v>278.0</v>
      </c>
      <c r="AT15" s="182">
        <f>AS15/AS17</f>
        <v>0.9619377163</v>
      </c>
      <c r="AU15" s="181">
        <v>295.0</v>
      </c>
      <c r="AV15" s="182">
        <f>AU15/AU17</f>
        <v>1.020761246</v>
      </c>
      <c r="AW15" s="181">
        <v>295.0</v>
      </c>
      <c r="AX15" s="182">
        <f>AW15/AW17</f>
        <v>1.020761246</v>
      </c>
      <c r="AY15" s="181">
        <v>295.0</v>
      </c>
      <c r="AZ15" s="182">
        <f>AY15/AY17</f>
        <v>1.020761246</v>
      </c>
      <c r="BA15" s="181">
        <v>295.0</v>
      </c>
      <c r="BB15" s="182">
        <f>BA15/BA17</f>
        <v>1.020761246</v>
      </c>
      <c r="BC15" s="181">
        <v>295.0</v>
      </c>
      <c r="BD15" s="182">
        <f>BC15/BC17</f>
        <v>1.020761246</v>
      </c>
      <c r="BE15" s="181">
        <v>295.0</v>
      </c>
      <c r="BF15" s="182">
        <f>BE15/BE17</f>
        <v>1.020761246</v>
      </c>
      <c r="BG15" s="181">
        <v>300.0</v>
      </c>
      <c r="BH15" s="182">
        <f>BG15/BG17</f>
        <v>1.038062284</v>
      </c>
      <c r="BI15" s="181">
        <v>300.0</v>
      </c>
      <c r="BJ15" s="182">
        <f>BI15/BI17</f>
        <v>1.038062284</v>
      </c>
      <c r="BK15" s="181">
        <v>282.0</v>
      </c>
      <c r="BL15" s="182">
        <f>BK15/BK17</f>
        <v>0.9757785467</v>
      </c>
      <c r="BM15" s="181"/>
      <c r="BN15" s="182">
        <f>BM15/BM17</f>
        <v>0</v>
      </c>
      <c r="BO15" s="181"/>
      <c r="BP15" s="182">
        <f>BO15/BO17</f>
        <v>0</v>
      </c>
    </row>
    <row r="16">
      <c r="A16" s="185" t="s">
        <v>4648</v>
      </c>
      <c r="B16" s="179">
        <f>COUNTIFS(Seeds!E:E,"=Sí",Seeds!Y:Y,"=Números y operaciones")</f>
        <v>0</v>
      </c>
      <c r="C16" s="194">
        <f>B16/B17</f>
        <v>0</v>
      </c>
      <c r="D16" s="175"/>
      <c r="E16" s="181">
        <v>0.0</v>
      </c>
      <c r="F16" s="182">
        <f>E16/E17</f>
        <v>0</v>
      </c>
      <c r="G16" s="181">
        <v>0.0</v>
      </c>
      <c r="H16" s="182">
        <f>G16/G17</f>
        <v>0</v>
      </c>
      <c r="I16" s="181">
        <v>0.0</v>
      </c>
      <c r="J16" s="182">
        <f>I16/I17</f>
        <v>0</v>
      </c>
      <c r="K16" s="181">
        <v>0.0</v>
      </c>
      <c r="L16" s="182">
        <f>K16/K17</f>
        <v>0</v>
      </c>
      <c r="M16" s="181">
        <v>6.0</v>
      </c>
      <c r="N16" s="182">
        <f>M16/M17</f>
        <v>0.02076124567</v>
      </c>
      <c r="O16" s="181">
        <v>5.0</v>
      </c>
      <c r="P16" s="182">
        <f>O16/O17</f>
        <v>0.01730103806</v>
      </c>
      <c r="Q16" s="181">
        <v>10.0</v>
      </c>
      <c r="R16" s="182">
        <f>Q16/Q17</f>
        <v>0.03460207612</v>
      </c>
      <c r="S16" s="181">
        <v>10.0</v>
      </c>
      <c r="T16" s="182">
        <f>S16/S17</f>
        <v>0.03460207612</v>
      </c>
      <c r="U16" s="181">
        <v>10.0</v>
      </c>
      <c r="V16" s="182">
        <f>U16/U17</f>
        <v>0.03460207612</v>
      </c>
      <c r="W16" s="181">
        <v>10.0</v>
      </c>
      <c r="X16" s="182">
        <f>W16/W17</f>
        <v>0.03460207612</v>
      </c>
      <c r="Y16" s="181">
        <v>9.0</v>
      </c>
      <c r="Z16" s="182">
        <f>Y16/Y17</f>
        <v>0.03114186851</v>
      </c>
      <c r="AA16" s="181">
        <v>5.0</v>
      </c>
      <c r="AB16" s="182">
        <f>AA16/AA17</f>
        <v>0.01730103806</v>
      </c>
      <c r="AC16" s="181">
        <v>5.0</v>
      </c>
      <c r="AD16" s="182">
        <f>AC16/AC17</f>
        <v>0.01730103806</v>
      </c>
      <c r="AE16" s="181">
        <v>5.0</v>
      </c>
      <c r="AF16" s="182">
        <f>AE16/AE17</f>
        <v>0.01730103806</v>
      </c>
      <c r="AG16" s="181">
        <v>5.0</v>
      </c>
      <c r="AH16" s="182">
        <f>AG16/AG17</f>
        <v>0.01730103806</v>
      </c>
      <c r="AI16" s="181">
        <v>5.0</v>
      </c>
      <c r="AJ16" s="182">
        <f>AI16/AI17</f>
        <v>0.01730103806</v>
      </c>
      <c r="AK16" s="181">
        <v>5.0</v>
      </c>
      <c r="AL16" s="182">
        <f>AK16/AK17</f>
        <v>0.01730103806</v>
      </c>
      <c r="AM16" s="181">
        <v>5.0</v>
      </c>
      <c r="AN16" s="182">
        <f>AM16/AM17</f>
        <v>0.01730103806</v>
      </c>
      <c r="AO16" s="181">
        <v>5.0</v>
      </c>
      <c r="AP16" s="182">
        <f>AO16/AO17</f>
        <v>0.01730103806</v>
      </c>
      <c r="AQ16" s="181">
        <v>5.0</v>
      </c>
      <c r="AR16" s="182">
        <f>AQ16/AQ17</f>
        <v>0.01730103806</v>
      </c>
      <c r="AS16" s="181">
        <v>3.0</v>
      </c>
      <c r="AT16" s="182">
        <f>AS16/AS17</f>
        <v>0.01038062284</v>
      </c>
      <c r="AU16" s="181">
        <v>10.0</v>
      </c>
      <c r="AV16" s="182">
        <f>AU16/AU17</f>
        <v>0.03460207612</v>
      </c>
      <c r="AW16" s="181">
        <v>10.0</v>
      </c>
      <c r="AX16" s="182">
        <f>AW16/AW17</f>
        <v>0.03460207612</v>
      </c>
      <c r="AY16" s="181">
        <v>10.0</v>
      </c>
      <c r="AZ16" s="182">
        <f>AY16/AY17</f>
        <v>0.03460207612</v>
      </c>
      <c r="BA16" s="181">
        <v>10.0</v>
      </c>
      <c r="BB16" s="182">
        <f>BA16/BA17</f>
        <v>0.03460207612</v>
      </c>
      <c r="BC16" s="181">
        <v>10.0</v>
      </c>
      <c r="BD16" s="182">
        <f>BC16/BC17</f>
        <v>0.03460207612</v>
      </c>
      <c r="BE16" s="181">
        <v>10.0</v>
      </c>
      <c r="BF16" s="182">
        <f>BE16/BE17</f>
        <v>0.03460207612</v>
      </c>
      <c r="BG16" s="181">
        <v>10.0</v>
      </c>
      <c r="BH16" s="182">
        <f>BG16/BG17</f>
        <v>0.03460207612</v>
      </c>
      <c r="BI16" s="181">
        <v>10.0</v>
      </c>
      <c r="BJ16" s="182">
        <f>BI16/BI17</f>
        <v>0.03460207612</v>
      </c>
      <c r="BK16" s="181">
        <v>7.0</v>
      </c>
      <c r="BL16" s="182">
        <f>BK16/BK17</f>
        <v>0.02422145329</v>
      </c>
      <c r="BM16" s="181"/>
      <c r="BN16" s="182">
        <f>BM16/BM17</f>
        <v>0</v>
      </c>
      <c r="BO16" s="181"/>
      <c r="BP16" s="182">
        <f>BO16/BO17</f>
        <v>0</v>
      </c>
    </row>
    <row r="17">
      <c r="A17" s="183" t="s">
        <v>268</v>
      </c>
      <c r="B17" s="195">
        <f>COUNTIFS(Seeds!Y:Y,"=Números y operaciones")-COUNTIFS(Seeds!Y:Y,"=Números y operaciones",Seeds!D:D,"=No hacer")</f>
        <v>289</v>
      </c>
      <c r="C17" s="186">
        <f>SUM(C11:C15)/5</f>
        <v>1</v>
      </c>
      <c r="D17" s="175"/>
      <c r="E17" s="187">
        <f>B17</f>
        <v>289</v>
      </c>
      <c r="F17" s="196"/>
      <c r="G17" s="187">
        <f>B17</f>
        <v>289</v>
      </c>
      <c r="H17" s="196"/>
      <c r="I17" s="187">
        <f>B17</f>
        <v>289</v>
      </c>
      <c r="J17" s="196"/>
      <c r="K17" s="187">
        <f>B17</f>
        <v>289</v>
      </c>
      <c r="L17" s="196"/>
      <c r="M17" s="187">
        <f>B17</f>
        <v>289</v>
      </c>
      <c r="N17" s="196"/>
      <c r="O17" s="187">
        <f>B17</f>
        <v>289</v>
      </c>
      <c r="P17" s="196"/>
      <c r="Q17" s="187">
        <f>B17</f>
        <v>289</v>
      </c>
      <c r="R17" s="196"/>
      <c r="S17" s="187">
        <f>B17</f>
        <v>289</v>
      </c>
      <c r="T17" s="197"/>
      <c r="U17" s="187">
        <f>B17</f>
        <v>289</v>
      </c>
      <c r="V17" s="197"/>
      <c r="W17" s="187">
        <f>B17</f>
        <v>289</v>
      </c>
      <c r="X17" s="197"/>
      <c r="Y17" s="187">
        <f>B17</f>
        <v>289</v>
      </c>
      <c r="Z17" s="197"/>
      <c r="AA17" s="187">
        <f>B17</f>
        <v>289</v>
      </c>
      <c r="AB17" s="188">
        <f>SUM(AB11:AB15)/5</f>
        <v>0.7162629758</v>
      </c>
      <c r="AC17" s="187">
        <f>B17</f>
        <v>289</v>
      </c>
      <c r="AD17" s="188">
        <f>SUM(AD11:AD15)/5</f>
        <v>0.7979238754</v>
      </c>
      <c r="AE17" s="187">
        <f>B17</f>
        <v>289</v>
      </c>
      <c r="AF17" s="188">
        <f>SUM(AF11:AF15)/5</f>
        <v>0.96816609</v>
      </c>
      <c r="AG17" s="187">
        <f>B17</f>
        <v>289</v>
      </c>
      <c r="AH17" s="188">
        <f>SUM(AH11:AH15)/5</f>
        <v>1.004152249</v>
      </c>
      <c r="AI17" s="187">
        <f>B17</f>
        <v>289</v>
      </c>
      <c r="AJ17" s="188">
        <f>SUM(AJ11:AJ15)/5</f>
        <v>1.013148789</v>
      </c>
      <c r="AK17" s="187">
        <f>B17</f>
        <v>289</v>
      </c>
      <c r="AL17" s="188">
        <f>SUM(AL11:AL15)/5</f>
        <v>1.058131488</v>
      </c>
      <c r="AM17" s="187">
        <f>B17</f>
        <v>289</v>
      </c>
      <c r="AN17" s="188">
        <f>SUM(AN11:AN15)/5</f>
        <v>1.092041522</v>
      </c>
      <c r="AO17" s="187">
        <f>B17</f>
        <v>289</v>
      </c>
      <c r="AP17" s="188">
        <f>SUM(AP11:AP15)/5</f>
        <v>1.155017301</v>
      </c>
      <c r="AQ17" s="187">
        <f>B17</f>
        <v>289</v>
      </c>
      <c r="AR17" s="188">
        <f>SUM(AR11:AR15)/5</f>
        <v>1.240138408</v>
      </c>
      <c r="AS17" s="187">
        <f>B17</f>
        <v>289</v>
      </c>
      <c r="AT17" s="188">
        <f>SUM(AT11:AT15)/5</f>
        <v>1.298961938</v>
      </c>
      <c r="AU17" s="187">
        <f>B17</f>
        <v>289</v>
      </c>
      <c r="AV17" s="188">
        <f>SUM(AV11:AV15)/5</f>
        <v>1.323183391</v>
      </c>
      <c r="AW17" s="187">
        <f>B17</f>
        <v>289</v>
      </c>
      <c r="AX17" s="188">
        <f>SUM(AX11:AX15)/5</f>
        <v>1.323183391</v>
      </c>
      <c r="AY17" s="187">
        <f>B17</f>
        <v>289</v>
      </c>
      <c r="AZ17" s="188">
        <f>SUM(AZ11:AZ15)/5</f>
        <v>1.332871972</v>
      </c>
      <c r="BA17" s="187">
        <f>B17</f>
        <v>289</v>
      </c>
      <c r="BB17" s="188">
        <f>SUM(BB11:BB15)/5</f>
        <v>1.332871972</v>
      </c>
      <c r="BC17" s="187">
        <f>B17</f>
        <v>289</v>
      </c>
      <c r="BD17" s="188">
        <f>SUM(BD11:BD15)/5</f>
        <v>1.332871972</v>
      </c>
      <c r="BE17" s="187">
        <f>B17</f>
        <v>289</v>
      </c>
      <c r="BF17" s="188">
        <f>SUM(BF11:BF15)/5</f>
        <v>1.332871972</v>
      </c>
      <c r="BG17" s="187">
        <f>B17</f>
        <v>289</v>
      </c>
      <c r="BH17" s="188">
        <f>SUM(BH11:BH15)/5</f>
        <v>1.339792388</v>
      </c>
      <c r="BI17" s="187">
        <f>B17</f>
        <v>289</v>
      </c>
      <c r="BJ17" s="188">
        <f>SUM(BJ11:BJ15)/5</f>
        <v>1.339792388</v>
      </c>
      <c r="BK17" s="187">
        <f>B17</f>
        <v>289</v>
      </c>
      <c r="BL17" s="188">
        <f>SUM(BL11:BL15)/5</f>
        <v>1.414532872</v>
      </c>
      <c r="BM17" s="187">
        <f>B17</f>
        <v>289</v>
      </c>
      <c r="BN17" s="188">
        <f>SUM(BN11:BN15)/5</f>
        <v>0</v>
      </c>
      <c r="BO17" s="187">
        <f>B17</f>
        <v>289</v>
      </c>
      <c r="BP17" s="188">
        <f>SUM(BP11:BP15)/5</f>
        <v>0</v>
      </c>
    </row>
    <row r="18">
      <c r="A18" s="189"/>
      <c r="B18" s="175"/>
      <c r="C18" s="198"/>
      <c r="D18" s="175"/>
      <c r="E18" s="189"/>
      <c r="F18" s="199"/>
      <c r="G18" s="189"/>
      <c r="H18" s="199"/>
      <c r="I18" s="189"/>
      <c r="J18" s="199"/>
      <c r="K18" s="189"/>
      <c r="L18" s="199"/>
      <c r="M18" s="189"/>
      <c r="N18" s="199"/>
      <c r="O18" s="189"/>
      <c r="P18" s="199"/>
      <c r="Q18" s="189"/>
      <c r="R18" s="199"/>
      <c r="S18" s="189"/>
      <c r="T18" s="200"/>
      <c r="U18" s="189"/>
      <c r="V18" s="200"/>
      <c r="W18" s="189"/>
      <c r="X18" s="200"/>
      <c r="Y18" s="201"/>
      <c r="Z18" s="200"/>
      <c r="AA18" s="189"/>
      <c r="AB18" s="200"/>
      <c r="AC18" s="189"/>
      <c r="AD18" s="200"/>
      <c r="AE18" s="199"/>
      <c r="AF18" s="200"/>
      <c r="AG18" s="199"/>
      <c r="AH18" s="200"/>
      <c r="AI18" s="199"/>
      <c r="AJ18" s="200"/>
      <c r="AK18" s="199"/>
      <c r="AL18" s="200"/>
      <c r="AM18" s="199"/>
      <c r="AN18" s="200"/>
      <c r="AO18" s="199"/>
      <c r="AP18" s="200"/>
      <c r="AQ18" s="199"/>
      <c r="AR18" s="200"/>
      <c r="AS18" s="199"/>
      <c r="AT18" s="200"/>
      <c r="AU18" s="199"/>
      <c r="AV18" s="200"/>
      <c r="AW18" s="199"/>
      <c r="AX18" s="200"/>
      <c r="AY18" s="199"/>
      <c r="AZ18" s="200"/>
      <c r="BA18" s="199"/>
      <c r="BB18" s="200"/>
      <c r="BC18" s="199"/>
      <c r="BD18" s="200"/>
      <c r="BE18" s="199"/>
      <c r="BF18" s="200"/>
      <c r="BG18" s="199"/>
      <c r="BH18" s="200"/>
      <c r="BI18" s="199"/>
      <c r="BJ18" s="200"/>
      <c r="BK18" s="199"/>
      <c r="BL18" s="200"/>
      <c r="BM18" s="199"/>
      <c r="BN18" s="200"/>
      <c r="BO18" s="199"/>
      <c r="BP18" s="200"/>
    </row>
    <row r="19">
      <c r="A19" s="193" t="s">
        <v>2603</v>
      </c>
      <c r="B19" s="161"/>
      <c r="C19" s="162"/>
      <c r="D19" s="175"/>
      <c r="E19" s="176">
        <v>44669.0</v>
      </c>
      <c r="F19" s="162"/>
      <c r="G19" s="176">
        <v>44676.0</v>
      </c>
      <c r="H19" s="162"/>
      <c r="I19" s="176">
        <v>44683.0</v>
      </c>
      <c r="J19" s="162"/>
      <c r="K19" s="176">
        <v>44690.0</v>
      </c>
      <c r="L19" s="162"/>
      <c r="M19" s="176">
        <v>44697.0</v>
      </c>
      <c r="N19" s="162"/>
      <c r="O19" s="176">
        <v>44704.0</v>
      </c>
      <c r="P19" s="162"/>
      <c r="Q19" s="176">
        <v>44711.0</v>
      </c>
      <c r="R19" s="162"/>
      <c r="S19" s="177">
        <v>44718.0</v>
      </c>
      <c r="T19" s="162"/>
      <c r="U19" s="177">
        <v>44725.0</v>
      </c>
      <c r="V19" s="162"/>
      <c r="W19" s="177">
        <v>44732.0</v>
      </c>
      <c r="X19" s="162"/>
      <c r="Y19" s="177">
        <v>44739.0</v>
      </c>
      <c r="Z19" s="162"/>
      <c r="AA19" s="177">
        <v>44746.0</v>
      </c>
      <c r="AB19" s="162"/>
      <c r="AC19" s="177">
        <v>44753.0</v>
      </c>
      <c r="AD19" s="162"/>
      <c r="AE19" s="177">
        <v>44760.0</v>
      </c>
      <c r="AF19" s="162"/>
      <c r="AG19" s="177">
        <v>44767.0</v>
      </c>
      <c r="AH19" s="162"/>
      <c r="AI19" s="177">
        <v>44771.0</v>
      </c>
      <c r="AJ19" s="162"/>
      <c r="AK19" s="177">
        <v>44778.0</v>
      </c>
      <c r="AL19" s="162"/>
      <c r="AM19" s="177">
        <v>44785.0</v>
      </c>
      <c r="AN19" s="162"/>
      <c r="AO19" s="177">
        <v>44792.0</v>
      </c>
      <c r="AP19" s="162"/>
      <c r="AQ19" s="177">
        <v>44799.0</v>
      </c>
      <c r="AR19" s="162"/>
      <c r="AS19" s="177">
        <v>44806.0</v>
      </c>
      <c r="AT19" s="162"/>
      <c r="AU19" s="177">
        <v>44813.0</v>
      </c>
      <c r="AV19" s="162"/>
      <c r="AW19" s="177">
        <v>44820.0</v>
      </c>
      <c r="AX19" s="162"/>
      <c r="AY19" s="177">
        <v>44827.0</v>
      </c>
      <c r="AZ19" s="162"/>
      <c r="BA19" s="177">
        <v>44834.0</v>
      </c>
      <c r="BB19" s="162"/>
      <c r="BC19" s="177">
        <v>44841.0</v>
      </c>
      <c r="BD19" s="162"/>
      <c r="BE19" s="177">
        <v>44848.0</v>
      </c>
      <c r="BF19" s="162"/>
      <c r="BG19" s="177">
        <v>44855.0</v>
      </c>
      <c r="BH19" s="162"/>
      <c r="BI19" s="177">
        <v>44862.0</v>
      </c>
      <c r="BJ19" s="162"/>
      <c r="BK19" s="177">
        <v>44911.0</v>
      </c>
      <c r="BL19" s="162"/>
      <c r="BM19" s="177">
        <v>44918.0</v>
      </c>
      <c r="BN19" s="162"/>
      <c r="BO19" s="177">
        <v>44925.0</v>
      </c>
      <c r="BP19" s="162"/>
    </row>
    <row r="20">
      <c r="A20" s="178" t="s">
        <v>4627</v>
      </c>
      <c r="B20" s="179">
        <f>COUNTIFS(Seeds!D:D,"=Pendiente de revisión",Seeds!Y:Y,"=Geometría")+B21</f>
        <v>79</v>
      </c>
      <c r="C20" s="194">
        <f>B20/B26</f>
        <v>1</v>
      </c>
      <c r="D20" s="175"/>
      <c r="E20" s="181">
        <v>0.0</v>
      </c>
      <c r="F20" s="182">
        <f>E20/E26</f>
        <v>0</v>
      </c>
      <c r="G20" s="181">
        <v>16.0</v>
      </c>
      <c r="H20" s="182">
        <f>G20/G26</f>
        <v>0.2025316456</v>
      </c>
      <c r="I20" s="181">
        <v>41.0</v>
      </c>
      <c r="J20" s="182">
        <f>I20/I26</f>
        <v>0.5189873418</v>
      </c>
      <c r="K20" s="181">
        <v>42.0</v>
      </c>
      <c r="L20" s="182">
        <f>K20/K26</f>
        <v>0.5316455696</v>
      </c>
      <c r="M20" s="181">
        <v>42.0</v>
      </c>
      <c r="N20" s="182">
        <f>M20/M26</f>
        <v>0.5316455696</v>
      </c>
      <c r="O20" s="181">
        <v>47.0</v>
      </c>
      <c r="P20" s="182">
        <f>O20/O26</f>
        <v>0.5949367089</v>
      </c>
      <c r="Q20" s="181">
        <v>47.0</v>
      </c>
      <c r="R20" s="182">
        <f>Q20/Q26</f>
        <v>0.5949367089</v>
      </c>
      <c r="S20" s="181">
        <v>47.0</v>
      </c>
      <c r="T20" s="182">
        <f>S20/S26</f>
        <v>0.5949367089</v>
      </c>
      <c r="U20" s="181">
        <v>47.0</v>
      </c>
      <c r="V20" s="182">
        <f>U20/U26</f>
        <v>0.5949367089</v>
      </c>
      <c r="W20" s="181">
        <v>47.0</v>
      </c>
      <c r="X20" s="182">
        <f>W20/W26</f>
        <v>0.5949367089</v>
      </c>
      <c r="Y20" s="181">
        <v>59.0</v>
      </c>
      <c r="Z20" s="182">
        <f>Y20/Y26</f>
        <v>0.746835443</v>
      </c>
      <c r="AA20" s="181">
        <v>63.0</v>
      </c>
      <c r="AB20" s="182">
        <f>AA20/AA26</f>
        <v>0.7974683544</v>
      </c>
      <c r="AC20" s="181">
        <v>63.0</v>
      </c>
      <c r="AD20" s="182">
        <f>AC20/AC26</f>
        <v>0.7974683544</v>
      </c>
      <c r="AE20" s="181">
        <v>62.0</v>
      </c>
      <c r="AF20" s="182">
        <f>AE20/AE26</f>
        <v>0.7848101266</v>
      </c>
      <c r="AG20" s="181">
        <v>60.0</v>
      </c>
      <c r="AH20" s="182">
        <f>AG20/AG26</f>
        <v>0.7594936709</v>
      </c>
      <c r="AI20" s="181">
        <v>91.0</v>
      </c>
      <c r="AJ20" s="182">
        <f>AI20/AI26</f>
        <v>1.151898734</v>
      </c>
      <c r="AK20" s="181">
        <v>96.0</v>
      </c>
      <c r="AL20" s="182">
        <f>AK20/AK26</f>
        <v>1.215189873</v>
      </c>
      <c r="AM20" s="181">
        <v>96.0</v>
      </c>
      <c r="AN20" s="182">
        <f>AM20/AM26</f>
        <v>1.215189873</v>
      </c>
      <c r="AO20" s="181">
        <v>117.0</v>
      </c>
      <c r="AP20" s="182">
        <f>AO20/AO26</f>
        <v>1.481012658</v>
      </c>
      <c r="AQ20" s="181">
        <v>117.0</v>
      </c>
      <c r="AR20" s="182">
        <f>AQ20/AQ26</f>
        <v>1.481012658</v>
      </c>
      <c r="AS20" s="181">
        <v>117.0</v>
      </c>
      <c r="AT20" s="182">
        <f>AS20/AS26</f>
        <v>1.481012658</v>
      </c>
      <c r="AU20" s="181">
        <v>117.0</v>
      </c>
      <c r="AV20" s="182">
        <f>AU20/AU26</f>
        <v>1.481012658</v>
      </c>
      <c r="AW20" s="181">
        <v>117.0</v>
      </c>
      <c r="AX20" s="182">
        <f>AW20/AW26</f>
        <v>1.481012658</v>
      </c>
      <c r="AY20" s="181">
        <v>117.0</v>
      </c>
      <c r="AZ20" s="182">
        <f>AY20/AY26</f>
        <v>1.481012658</v>
      </c>
      <c r="BA20" s="181">
        <v>117.0</v>
      </c>
      <c r="BB20" s="182">
        <f>BA20/BA26</f>
        <v>1.481012658</v>
      </c>
      <c r="BC20" s="181">
        <v>117.0</v>
      </c>
      <c r="BD20" s="182">
        <f>BC20/BC26</f>
        <v>1.481012658</v>
      </c>
      <c r="BE20" s="181">
        <v>117.0</v>
      </c>
      <c r="BF20" s="182">
        <f>BE20/BE26</f>
        <v>1.481012658</v>
      </c>
      <c r="BG20" s="181">
        <v>117.0</v>
      </c>
      <c r="BH20" s="182">
        <f>BG20/BG26</f>
        <v>1.481012658</v>
      </c>
      <c r="BI20" s="181">
        <v>117.0</v>
      </c>
      <c r="BJ20" s="182">
        <f>BI20/BI26</f>
        <v>1.481012658</v>
      </c>
      <c r="BK20" s="181">
        <v>117.0</v>
      </c>
      <c r="BL20" s="182">
        <f>BK20/BK26</f>
        <v>1.481012658</v>
      </c>
      <c r="BM20" s="181"/>
      <c r="BN20" s="182">
        <f>BM20/BM26</f>
        <v>0</v>
      </c>
      <c r="BO20" s="181"/>
      <c r="BP20" s="182">
        <f>BO20/BO26</f>
        <v>0</v>
      </c>
    </row>
    <row r="21">
      <c r="A21" s="183" t="s">
        <v>4630</v>
      </c>
      <c r="B21" s="179">
        <f>COUNTIFS(Seeds!D:D,"=Ortografía+cast",Seeds!Y:Y,"=Geometría")+B22</f>
        <v>79</v>
      </c>
      <c r="C21" s="194">
        <f>B21/B26</f>
        <v>1</v>
      </c>
      <c r="D21" s="175"/>
      <c r="E21" s="181">
        <v>0.0</v>
      </c>
      <c r="F21" s="182">
        <f>E21/E26</f>
        <v>0</v>
      </c>
      <c r="G21" s="181">
        <v>0.0</v>
      </c>
      <c r="H21" s="182">
        <f>G21/G26</f>
        <v>0</v>
      </c>
      <c r="I21" s="181">
        <v>0.0</v>
      </c>
      <c r="J21" s="182">
        <f>I21/I26</f>
        <v>0</v>
      </c>
      <c r="K21" s="181">
        <v>0.0</v>
      </c>
      <c r="L21" s="182">
        <f>K21/K26</f>
        <v>0</v>
      </c>
      <c r="M21" s="181">
        <v>42.0</v>
      </c>
      <c r="N21" s="182">
        <f>M21/M26</f>
        <v>0.5316455696</v>
      </c>
      <c r="O21" s="181">
        <v>47.0</v>
      </c>
      <c r="P21" s="182">
        <f>O21/O26</f>
        <v>0.5949367089</v>
      </c>
      <c r="Q21" s="181">
        <v>47.0</v>
      </c>
      <c r="R21" s="182">
        <f>Q21/Q26</f>
        <v>0.5949367089</v>
      </c>
      <c r="S21" s="181">
        <v>47.0</v>
      </c>
      <c r="T21" s="182">
        <f>S21/S26</f>
        <v>0.5949367089</v>
      </c>
      <c r="U21" s="181">
        <v>47.0</v>
      </c>
      <c r="V21" s="182">
        <f>U21/U26</f>
        <v>0.5949367089</v>
      </c>
      <c r="W21" s="181">
        <v>47.0</v>
      </c>
      <c r="X21" s="182">
        <f>W21/W26</f>
        <v>0.5949367089</v>
      </c>
      <c r="Y21" s="181">
        <v>45.0</v>
      </c>
      <c r="Z21" s="182">
        <f>Y21/Y26</f>
        <v>0.5696202532</v>
      </c>
      <c r="AA21" s="181">
        <v>45.0</v>
      </c>
      <c r="AB21" s="182">
        <f>AA21/AA26</f>
        <v>0.5696202532</v>
      </c>
      <c r="AC21" s="181">
        <v>63.0</v>
      </c>
      <c r="AD21" s="182">
        <f>AC21/AC26</f>
        <v>0.7974683544</v>
      </c>
      <c r="AE21" s="181">
        <v>62.0</v>
      </c>
      <c r="AF21" s="182">
        <f>AE21/AE26</f>
        <v>0.7848101266</v>
      </c>
      <c r="AG21" s="181">
        <v>60.0</v>
      </c>
      <c r="AH21" s="182">
        <f>AG21/AG26</f>
        <v>0.7594936709</v>
      </c>
      <c r="AI21" s="181">
        <v>60.0</v>
      </c>
      <c r="AJ21" s="182">
        <f>AI21/AI26</f>
        <v>0.7594936709</v>
      </c>
      <c r="AK21" s="181">
        <v>96.0</v>
      </c>
      <c r="AL21" s="182">
        <f>AK21/AK26</f>
        <v>1.215189873</v>
      </c>
      <c r="AM21" s="181">
        <v>96.0</v>
      </c>
      <c r="AN21" s="182">
        <f>AM21/AM26</f>
        <v>1.215189873</v>
      </c>
      <c r="AO21" s="181">
        <v>96.0</v>
      </c>
      <c r="AP21" s="182">
        <f>AO21/AO26</f>
        <v>1.215189873</v>
      </c>
      <c r="AQ21" s="181">
        <v>105.0</v>
      </c>
      <c r="AR21" s="182">
        <f>AQ21/AQ26</f>
        <v>1.329113924</v>
      </c>
      <c r="AS21" s="181">
        <v>113.0</v>
      </c>
      <c r="AT21" s="182">
        <f>AS21/AS26</f>
        <v>1.430379747</v>
      </c>
      <c r="AU21" s="181">
        <v>113.0</v>
      </c>
      <c r="AV21" s="182">
        <f>AU21/AU26</f>
        <v>1.430379747</v>
      </c>
      <c r="AW21" s="181">
        <v>113.0</v>
      </c>
      <c r="AX21" s="182">
        <f>AW21/AW26</f>
        <v>1.430379747</v>
      </c>
      <c r="AY21" s="181">
        <v>113.0</v>
      </c>
      <c r="AZ21" s="182">
        <f>AY21/AY26</f>
        <v>1.430379747</v>
      </c>
      <c r="BA21" s="181">
        <v>115.0</v>
      </c>
      <c r="BB21" s="182">
        <f>BA21/BA26</f>
        <v>1.455696203</v>
      </c>
      <c r="BC21" s="181">
        <v>117.0</v>
      </c>
      <c r="BD21" s="182">
        <f>BC21/BC26</f>
        <v>1.481012658</v>
      </c>
      <c r="BE21" s="181">
        <v>117.0</v>
      </c>
      <c r="BF21" s="182">
        <f>BE21/BE26</f>
        <v>1.481012658</v>
      </c>
      <c r="BG21" s="181">
        <v>117.0</v>
      </c>
      <c r="BH21" s="182">
        <f>BG21/BG26</f>
        <v>1.481012658</v>
      </c>
      <c r="BI21" s="181">
        <v>117.0</v>
      </c>
      <c r="BJ21" s="182">
        <f>BI21/BI26</f>
        <v>1.481012658</v>
      </c>
      <c r="BK21" s="181">
        <v>117.0</v>
      </c>
      <c r="BL21" s="182">
        <f>BK21/BK26</f>
        <v>1.481012658</v>
      </c>
      <c r="BM21" s="181"/>
      <c r="BN21" s="182">
        <f>BM21/BM26</f>
        <v>0</v>
      </c>
      <c r="BO21" s="181"/>
      <c r="BP21" s="182">
        <f>BO21/BO26</f>
        <v>0</v>
      </c>
    </row>
    <row r="22">
      <c r="A22" s="178" t="s">
        <v>4632</v>
      </c>
      <c r="B22" s="179">
        <f>COUNTIFS(Seeds!D:D,"=JSON sin imagen",Seeds!Y:Y,"=Geometría")+B23</f>
        <v>79</v>
      </c>
      <c r="C22" s="194">
        <f>B22/B26</f>
        <v>1</v>
      </c>
      <c r="D22" s="175"/>
      <c r="E22" s="181">
        <v>0.0</v>
      </c>
      <c r="F22" s="182">
        <f>E22/E26</f>
        <v>0</v>
      </c>
      <c r="G22" s="181">
        <v>0.0</v>
      </c>
      <c r="H22" s="182">
        <f>G22/G26</f>
        <v>0</v>
      </c>
      <c r="I22" s="181">
        <v>0.0</v>
      </c>
      <c r="J22" s="182">
        <f>I22/I26</f>
        <v>0</v>
      </c>
      <c r="K22" s="181">
        <v>0.0</v>
      </c>
      <c r="L22" s="182">
        <f>K22/K26</f>
        <v>0</v>
      </c>
      <c r="M22" s="181">
        <v>8.0</v>
      </c>
      <c r="N22" s="182">
        <f>M22/M26</f>
        <v>0.1012658228</v>
      </c>
      <c r="O22" s="181">
        <v>37.0</v>
      </c>
      <c r="P22" s="182">
        <f>O22/O26</f>
        <v>0.4683544304</v>
      </c>
      <c r="Q22" s="181">
        <v>37.0</v>
      </c>
      <c r="R22" s="182">
        <f>Q22/Q26</f>
        <v>0.4683544304</v>
      </c>
      <c r="S22" s="181">
        <v>37.0</v>
      </c>
      <c r="T22" s="182">
        <f>S22/S26</f>
        <v>0.4683544304</v>
      </c>
      <c r="U22" s="181">
        <v>39.0</v>
      </c>
      <c r="V22" s="182">
        <f>U22/U26</f>
        <v>0.4936708861</v>
      </c>
      <c r="W22" s="181">
        <v>45.0</v>
      </c>
      <c r="X22" s="182">
        <f>W22/W26</f>
        <v>0.5696202532</v>
      </c>
      <c r="Y22" s="181">
        <v>44.0</v>
      </c>
      <c r="Z22" s="182">
        <f>Y22/Y26</f>
        <v>0.5569620253</v>
      </c>
      <c r="AA22" s="181">
        <v>44.0</v>
      </c>
      <c r="AB22" s="182">
        <f>AA22/AA26</f>
        <v>0.5569620253</v>
      </c>
      <c r="AC22" s="181">
        <v>44.0</v>
      </c>
      <c r="AD22" s="182">
        <f>AC22/AC26</f>
        <v>0.5569620253</v>
      </c>
      <c r="AE22" s="181">
        <v>43.0</v>
      </c>
      <c r="AF22" s="182">
        <f>AE22/AE26</f>
        <v>0.5443037975</v>
      </c>
      <c r="AG22" s="181">
        <v>46.0</v>
      </c>
      <c r="AH22" s="182">
        <f>AG22/AG26</f>
        <v>0.582278481</v>
      </c>
      <c r="AI22" s="181">
        <v>52.0</v>
      </c>
      <c r="AJ22" s="182">
        <f>AI22/AI26</f>
        <v>0.6582278481</v>
      </c>
      <c r="AK22" s="181">
        <v>52.0</v>
      </c>
      <c r="AL22" s="182">
        <f>AK22/AK26</f>
        <v>0.6582278481</v>
      </c>
      <c r="AM22" s="181">
        <v>52.0</v>
      </c>
      <c r="AN22" s="182">
        <f>AM22/AM26</f>
        <v>0.6582278481</v>
      </c>
      <c r="AO22" s="181">
        <v>68.0</v>
      </c>
      <c r="AP22" s="182">
        <f>AO22/AO26</f>
        <v>0.8607594937</v>
      </c>
      <c r="AQ22" s="181">
        <v>98.0</v>
      </c>
      <c r="AR22" s="182">
        <f>AQ22/AQ26</f>
        <v>1.240506329</v>
      </c>
      <c r="AS22" s="181">
        <v>106.0</v>
      </c>
      <c r="AT22" s="182">
        <f>AS22/AS26</f>
        <v>1.341772152</v>
      </c>
      <c r="AU22" s="181">
        <v>106.0</v>
      </c>
      <c r="AV22" s="182">
        <f>AU22/AU26</f>
        <v>1.341772152</v>
      </c>
      <c r="AW22" s="181">
        <v>106.0</v>
      </c>
      <c r="AX22" s="182">
        <f>AW22/AW26</f>
        <v>1.341772152</v>
      </c>
      <c r="AY22" s="181">
        <v>108.0</v>
      </c>
      <c r="AZ22" s="182">
        <f>AY22/AY26</f>
        <v>1.367088608</v>
      </c>
      <c r="BA22" s="181">
        <v>110.0</v>
      </c>
      <c r="BB22" s="182">
        <f>BA22/BA26</f>
        <v>1.392405063</v>
      </c>
      <c r="BC22" s="181">
        <v>117.0</v>
      </c>
      <c r="BD22" s="182">
        <f>BC22/BC26</f>
        <v>1.481012658</v>
      </c>
      <c r="BE22" s="181">
        <v>117.0</v>
      </c>
      <c r="BF22" s="182">
        <f>BE22/BE26</f>
        <v>1.481012658</v>
      </c>
      <c r="BG22" s="181">
        <v>117.0</v>
      </c>
      <c r="BH22" s="182">
        <f>BG22/BG26</f>
        <v>1.481012658</v>
      </c>
      <c r="BI22" s="181">
        <v>117.0</v>
      </c>
      <c r="BJ22" s="182">
        <f>BI22/BI26</f>
        <v>1.481012658</v>
      </c>
      <c r="BK22" s="181">
        <v>117.0</v>
      </c>
      <c r="BL22" s="182">
        <f>BK22/BK26</f>
        <v>1.481012658</v>
      </c>
      <c r="BM22" s="181"/>
      <c r="BN22" s="182">
        <f>BM22/BM26</f>
        <v>0</v>
      </c>
      <c r="BO22" s="181"/>
      <c r="BP22" s="182">
        <f>BO22/BO26</f>
        <v>0</v>
      </c>
    </row>
    <row r="23">
      <c r="A23" s="178" t="s">
        <v>4634</v>
      </c>
      <c r="B23" s="179">
        <f>COUNTIFS(Seeds!D:D,"=JSON con imagen",Seeds!Y:Y,"=Geometría")+B24</f>
        <v>79</v>
      </c>
      <c r="C23" s="194">
        <f>B23/B26</f>
        <v>1</v>
      </c>
      <c r="D23" s="175"/>
      <c r="E23" s="181">
        <v>0.0</v>
      </c>
      <c r="F23" s="182">
        <f>E23/E26</f>
        <v>0</v>
      </c>
      <c r="G23" s="181">
        <v>0.0</v>
      </c>
      <c r="H23" s="182">
        <f>G23/G26</f>
        <v>0</v>
      </c>
      <c r="I23" s="181">
        <v>0.0</v>
      </c>
      <c r="J23" s="182">
        <f>I23/I26</f>
        <v>0</v>
      </c>
      <c r="K23" s="181">
        <v>0.0</v>
      </c>
      <c r="L23" s="182">
        <f>K23/K26</f>
        <v>0</v>
      </c>
      <c r="M23" s="181">
        <v>2.0</v>
      </c>
      <c r="N23" s="182">
        <f>M23/M26</f>
        <v>0.0253164557</v>
      </c>
      <c r="O23" s="181">
        <v>9.0</v>
      </c>
      <c r="P23" s="182">
        <f>O23/O26</f>
        <v>0.1139240506</v>
      </c>
      <c r="Q23" s="181">
        <v>26.0</v>
      </c>
      <c r="R23" s="182">
        <f>Q23/Q26</f>
        <v>0.3291139241</v>
      </c>
      <c r="S23" s="181">
        <v>26.0</v>
      </c>
      <c r="T23" s="182">
        <f>S23/S26</f>
        <v>0.3291139241</v>
      </c>
      <c r="U23" s="181">
        <v>28.0</v>
      </c>
      <c r="V23" s="182">
        <f>U23/U26</f>
        <v>0.3544303797</v>
      </c>
      <c r="W23" s="181">
        <v>31.0</v>
      </c>
      <c r="X23" s="182">
        <f>W23/W26</f>
        <v>0.3924050633</v>
      </c>
      <c r="Y23" s="181">
        <v>31.0</v>
      </c>
      <c r="Z23" s="182">
        <f>Y23/Y26</f>
        <v>0.3924050633</v>
      </c>
      <c r="AA23" s="181">
        <v>31.0</v>
      </c>
      <c r="AB23" s="182">
        <f>AA23/AA26</f>
        <v>0.3924050633</v>
      </c>
      <c r="AC23" s="181">
        <v>31.0</v>
      </c>
      <c r="AD23" s="182">
        <f>AC23/AC26</f>
        <v>0.3924050633</v>
      </c>
      <c r="AE23" s="181">
        <v>30.0</v>
      </c>
      <c r="AF23" s="182">
        <f>AE23/AE26</f>
        <v>0.3797468354</v>
      </c>
      <c r="AG23" s="181">
        <v>33.0</v>
      </c>
      <c r="AH23" s="182">
        <f>AG23/AG26</f>
        <v>0.417721519</v>
      </c>
      <c r="AI23" s="181">
        <v>52.0</v>
      </c>
      <c r="AJ23" s="182">
        <f>AI23/AI26</f>
        <v>0.6582278481</v>
      </c>
      <c r="AK23" s="181">
        <v>52.0</v>
      </c>
      <c r="AL23" s="182">
        <f>AK23/AK26</f>
        <v>0.6582278481</v>
      </c>
      <c r="AM23" s="181">
        <v>52.0</v>
      </c>
      <c r="AN23" s="182">
        <f>AM23/AM26</f>
        <v>0.6582278481</v>
      </c>
      <c r="AO23" s="181">
        <v>66.0</v>
      </c>
      <c r="AP23" s="182">
        <f>AO23/AO26</f>
        <v>0.835443038</v>
      </c>
      <c r="AQ23" s="181">
        <v>70.0</v>
      </c>
      <c r="AR23" s="182">
        <f>AQ23/AQ26</f>
        <v>0.8860759494</v>
      </c>
      <c r="AS23" s="181">
        <v>67.0</v>
      </c>
      <c r="AT23" s="182">
        <f>AS23/AS26</f>
        <v>0.8481012658</v>
      </c>
      <c r="AU23" s="181">
        <v>67.0</v>
      </c>
      <c r="AV23" s="182">
        <f>AU23/AU26</f>
        <v>0.8481012658</v>
      </c>
      <c r="AW23" s="181">
        <v>67.0</v>
      </c>
      <c r="AX23" s="182">
        <f>AW23/AW26</f>
        <v>0.8481012658</v>
      </c>
      <c r="AY23" s="181">
        <v>73.0</v>
      </c>
      <c r="AZ23" s="182">
        <f>AY23/AY26</f>
        <v>0.9240506329</v>
      </c>
      <c r="BA23" s="181">
        <v>77.0</v>
      </c>
      <c r="BB23" s="182">
        <f>BA23/BA26</f>
        <v>0.9746835443</v>
      </c>
      <c r="BC23" s="181">
        <v>108.0</v>
      </c>
      <c r="BD23" s="182">
        <f>BC23/BC26</f>
        <v>1.367088608</v>
      </c>
      <c r="BE23" s="181">
        <v>111.0</v>
      </c>
      <c r="BF23" s="182">
        <f>BE23/BE26</f>
        <v>1.405063291</v>
      </c>
      <c r="BG23" s="181">
        <v>117.0</v>
      </c>
      <c r="BH23" s="182">
        <f>BG23/BG26</f>
        <v>1.481012658</v>
      </c>
      <c r="BI23" s="181">
        <v>117.0</v>
      </c>
      <c r="BJ23" s="182">
        <f>BI23/BI26</f>
        <v>1.481012658</v>
      </c>
      <c r="BK23" s="181">
        <v>117.0</v>
      </c>
      <c r="BL23" s="182">
        <f>BK23/BK26</f>
        <v>1.481012658</v>
      </c>
      <c r="BM23" s="181"/>
      <c r="BN23" s="182">
        <f>BM23/BM26</f>
        <v>0</v>
      </c>
      <c r="BO23" s="181"/>
      <c r="BP23" s="182">
        <f>BO23/BO26</f>
        <v>0</v>
      </c>
    </row>
    <row r="24">
      <c r="A24" s="178" t="s">
        <v>36</v>
      </c>
      <c r="B24" s="179">
        <f>COUNTIFS(Seeds!D:D,"=JSON revisado",Seeds!Y:Y,"=Geometría")</f>
        <v>79</v>
      </c>
      <c r="C24" s="194">
        <f>B24/B26</f>
        <v>1</v>
      </c>
      <c r="D24" s="175"/>
      <c r="E24" s="181">
        <v>0.0</v>
      </c>
      <c r="F24" s="182">
        <f>E24/E26</f>
        <v>0</v>
      </c>
      <c r="G24" s="181">
        <v>0.0</v>
      </c>
      <c r="H24" s="182">
        <f>G24/G26</f>
        <v>0</v>
      </c>
      <c r="I24" s="181">
        <v>0.0</v>
      </c>
      <c r="J24" s="182">
        <f>I24/I26</f>
        <v>0</v>
      </c>
      <c r="K24" s="181">
        <v>0.0</v>
      </c>
      <c r="L24" s="182">
        <f>K24/K26</f>
        <v>0</v>
      </c>
      <c r="M24" s="181">
        <v>0.0</v>
      </c>
      <c r="N24" s="182">
        <f>M24/M26</f>
        <v>0</v>
      </c>
      <c r="O24" s="181">
        <v>1.0</v>
      </c>
      <c r="P24" s="182">
        <f>O24/O26</f>
        <v>0.01265822785</v>
      </c>
      <c r="Q24" s="181">
        <v>1.0</v>
      </c>
      <c r="R24" s="182">
        <f>Q24/Q26</f>
        <v>0.01265822785</v>
      </c>
      <c r="S24" s="181">
        <v>1.0</v>
      </c>
      <c r="T24" s="182">
        <f>S24/S26</f>
        <v>0.01265822785</v>
      </c>
      <c r="U24" s="181">
        <v>3.0</v>
      </c>
      <c r="V24" s="182">
        <f>U24/U26</f>
        <v>0.03797468354</v>
      </c>
      <c r="W24" s="181">
        <v>5.0</v>
      </c>
      <c r="X24" s="182">
        <f>W24/W26</f>
        <v>0.06329113924</v>
      </c>
      <c r="Y24" s="181">
        <v>5.0</v>
      </c>
      <c r="Z24" s="182">
        <f>Y24/Y26</f>
        <v>0.06329113924</v>
      </c>
      <c r="AA24" s="181">
        <v>5.0</v>
      </c>
      <c r="AB24" s="182">
        <f>AA24/AA26</f>
        <v>0.06329113924</v>
      </c>
      <c r="AC24" s="181">
        <v>5.0</v>
      </c>
      <c r="AD24" s="182">
        <f>AC24/AC26</f>
        <v>0.06329113924</v>
      </c>
      <c r="AE24" s="181">
        <v>5.0</v>
      </c>
      <c r="AF24" s="182">
        <f>AE24/AE26</f>
        <v>0.06329113924</v>
      </c>
      <c r="AG24" s="181">
        <v>5.0</v>
      </c>
      <c r="AH24" s="182">
        <f>AG24/AG26</f>
        <v>0.06329113924</v>
      </c>
      <c r="AI24" s="181">
        <v>5.0</v>
      </c>
      <c r="AJ24" s="182">
        <f>AI24/AI26</f>
        <v>0.06329113924</v>
      </c>
      <c r="AK24" s="181">
        <v>5.0</v>
      </c>
      <c r="AL24" s="182">
        <f>AK24/AK26</f>
        <v>0.06329113924</v>
      </c>
      <c r="AM24" s="181">
        <v>5.0</v>
      </c>
      <c r="AN24" s="182">
        <f>AM24/AM26</f>
        <v>0.06329113924</v>
      </c>
      <c r="AO24" s="181">
        <v>8.0</v>
      </c>
      <c r="AP24" s="182">
        <f>AO24/AO26</f>
        <v>0.1012658228</v>
      </c>
      <c r="AQ24" s="181">
        <v>9.0</v>
      </c>
      <c r="AR24" s="182">
        <f>AQ24/AQ26</f>
        <v>0.1139240506</v>
      </c>
      <c r="AS24" s="181">
        <v>35.0</v>
      </c>
      <c r="AT24" s="182">
        <f>AS24/AS26</f>
        <v>0.4430379747</v>
      </c>
      <c r="AU24" s="181">
        <v>35.0</v>
      </c>
      <c r="AV24" s="182">
        <f>AU24/AU26</f>
        <v>0.4430379747</v>
      </c>
      <c r="AW24" s="181">
        <v>35.0</v>
      </c>
      <c r="AX24" s="182">
        <f>AW24/AW26</f>
        <v>0.4430379747</v>
      </c>
      <c r="AY24" s="181">
        <v>40.0</v>
      </c>
      <c r="AZ24" s="182">
        <f>AY24/AY26</f>
        <v>0.5063291139</v>
      </c>
      <c r="BA24" s="181">
        <v>46.0</v>
      </c>
      <c r="BB24" s="182">
        <f>BA24/BA26</f>
        <v>0.582278481</v>
      </c>
      <c r="BC24" s="181">
        <v>70.0</v>
      </c>
      <c r="BD24" s="182">
        <f>BC24/BC26</f>
        <v>0.8860759494</v>
      </c>
      <c r="BE24" s="181">
        <v>70.0</v>
      </c>
      <c r="BF24" s="182">
        <f>BE24/BE26</f>
        <v>0.8860759494</v>
      </c>
      <c r="BG24" s="181">
        <v>81.0</v>
      </c>
      <c r="BH24" s="182">
        <f>BG24/BG26</f>
        <v>1.025316456</v>
      </c>
      <c r="BI24" s="181">
        <v>81.0</v>
      </c>
      <c r="BJ24" s="182">
        <f>BI24/BI26</f>
        <v>1.025316456</v>
      </c>
      <c r="BK24" s="181">
        <v>81.0</v>
      </c>
      <c r="BL24" s="182">
        <f>BK24/BK26</f>
        <v>1.025316456</v>
      </c>
      <c r="BM24" s="181"/>
      <c r="BN24" s="182">
        <f>BM24/BM26</f>
        <v>0</v>
      </c>
      <c r="BO24" s="181"/>
      <c r="BP24" s="182">
        <f>BO24/BO26</f>
        <v>0</v>
      </c>
    </row>
    <row r="25">
      <c r="A25" s="183" t="s">
        <v>4648</v>
      </c>
      <c r="B25" s="195">
        <f>COUNTIFS(Seeds!E:E,"=Sí",Seeds!Y:Y,"=Geometría")</f>
        <v>0</v>
      </c>
      <c r="C25" s="194">
        <f>B25/B26</f>
        <v>0</v>
      </c>
      <c r="D25" s="175"/>
      <c r="E25" s="181">
        <v>0.0</v>
      </c>
      <c r="F25" s="182">
        <f>E25/E26</f>
        <v>0</v>
      </c>
      <c r="G25" s="181">
        <v>0.0</v>
      </c>
      <c r="H25" s="182">
        <f>G25/G26</f>
        <v>0</v>
      </c>
      <c r="I25" s="181">
        <v>0.0</v>
      </c>
      <c r="J25" s="182">
        <f>I25/I26</f>
        <v>0</v>
      </c>
      <c r="K25" s="181">
        <v>0.0</v>
      </c>
      <c r="L25" s="182">
        <f>K25/K26</f>
        <v>0</v>
      </c>
      <c r="M25" s="181">
        <v>0.0</v>
      </c>
      <c r="N25" s="182">
        <f>M25/M26</f>
        <v>0</v>
      </c>
      <c r="O25" s="181">
        <v>0.0</v>
      </c>
      <c r="P25" s="182">
        <f>O25/O26</f>
        <v>0</v>
      </c>
      <c r="Q25" s="181">
        <v>5.0</v>
      </c>
      <c r="R25" s="182">
        <f>Q25/Q26</f>
        <v>0.06329113924</v>
      </c>
      <c r="S25" s="181">
        <v>5.0</v>
      </c>
      <c r="T25" s="182">
        <f>S25/S26</f>
        <v>0.06329113924</v>
      </c>
      <c r="U25" s="181">
        <v>5.0</v>
      </c>
      <c r="V25" s="182">
        <f>U25/U26</f>
        <v>0.06329113924</v>
      </c>
      <c r="W25" s="181">
        <v>5.0</v>
      </c>
      <c r="X25" s="182">
        <f>W25/W26</f>
        <v>0.06329113924</v>
      </c>
      <c r="Y25" s="181">
        <v>5.0</v>
      </c>
      <c r="Z25" s="182">
        <f>Y25/Y26</f>
        <v>0.06329113924</v>
      </c>
      <c r="AA25" s="181">
        <v>5.0</v>
      </c>
      <c r="AB25" s="182">
        <f>AA25/AA26</f>
        <v>0.06329113924</v>
      </c>
      <c r="AC25" s="181">
        <v>5.0</v>
      </c>
      <c r="AD25" s="182">
        <f>AC25/AC26</f>
        <v>0.06329113924</v>
      </c>
      <c r="AE25" s="181">
        <v>5.0</v>
      </c>
      <c r="AF25" s="182">
        <f>AE25/AE26</f>
        <v>0.06329113924</v>
      </c>
      <c r="AG25" s="181">
        <v>5.0</v>
      </c>
      <c r="AH25" s="182">
        <f>AG25/AG26</f>
        <v>0.06329113924</v>
      </c>
      <c r="AI25" s="181">
        <v>5.0</v>
      </c>
      <c r="AJ25" s="182">
        <f>AI25/AI26</f>
        <v>0.06329113924</v>
      </c>
      <c r="AK25" s="181">
        <v>5.0</v>
      </c>
      <c r="AL25" s="182">
        <f>AK25/AK26</f>
        <v>0.06329113924</v>
      </c>
      <c r="AM25" s="181">
        <v>5.0</v>
      </c>
      <c r="AN25" s="182">
        <f>AM25/AM26</f>
        <v>0.06329113924</v>
      </c>
      <c r="AO25" s="181">
        <v>5.0</v>
      </c>
      <c r="AP25" s="182">
        <f>AO25/AO26</f>
        <v>0.06329113924</v>
      </c>
      <c r="AQ25" s="181">
        <v>5.0</v>
      </c>
      <c r="AR25" s="182">
        <f>AQ25/AQ26</f>
        <v>0.06329113924</v>
      </c>
      <c r="AS25" s="181">
        <v>8.0</v>
      </c>
      <c r="AT25" s="182">
        <f>AS25/AS26</f>
        <v>0.1012658228</v>
      </c>
      <c r="AU25" s="181">
        <v>8.0</v>
      </c>
      <c r="AV25" s="182">
        <f>AU25/AU26</f>
        <v>0.1012658228</v>
      </c>
      <c r="AW25" s="181">
        <v>9.0</v>
      </c>
      <c r="AX25" s="182">
        <f>AW25/AW26</f>
        <v>0.1139240506</v>
      </c>
      <c r="AY25" s="181">
        <v>7.0</v>
      </c>
      <c r="AZ25" s="182">
        <f>AY25/AY26</f>
        <v>0.08860759494</v>
      </c>
      <c r="BA25" s="181">
        <v>7.0</v>
      </c>
      <c r="BB25" s="182">
        <f>BA25/BA26</f>
        <v>0.08860759494</v>
      </c>
      <c r="BC25" s="181">
        <v>7.0</v>
      </c>
      <c r="BD25" s="182">
        <f>BC25/BC26</f>
        <v>0.08860759494</v>
      </c>
      <c r="BE25" s="181">
        <v>7.0</v>
      </c>
      <c r="BF25" s="182">
        <f>BE25/BE26</f>
        <v>0.08860759494</v>
      </c>
      <c r="BG25" s="181">
        <v>6.0</v>
      </c>
      <c r="BH25" s="182">
        <f>BG25/BG26</f>
        <v>0.07594936709</v>
      </c>
      <c r="BI25" s="181">
        <v>6.0</v>
      </c>
      <c r="BJ25" s="182">
        <f>BI25/BI26</f>
        <v>0.07594936709</v>
      </c>
      <c r="BK25" s="181">
        <v>0.0</v>
      </c>
      <c r="BL25" s="182">
        <f>BK25/BK26</f>
        <v>0</v>
      </c>
      <c r="BM25" s="181"/>
      <c r="BN25" s="182">
        <f>BM25/BM26</f>
        <v>0</v>
      </c>
      <c r="BO25" s="181"/>
      <c r="BP25" s="182">
        <f>BO25/BO26</f>
        <v>0</v>
      </c>
    </row>
    <row r="26">
      <c r="A26" s="183" t="s">
        <v>268</v>
      </c>
      <c r="B26" s="179">
        <f>COUNTIFS(Seeds!Y:Y,"=Geometría")-COUNTIFS(Seeds!Y:Y,"=Geometría",Seeds!D:D,"=No hacer")</f>
        <v>79</v>
      </c>
      <c r="C26" s="186">
        <f>SUM(C20:C24)/5</f>
        <v>1</v>
      </c>
      <c r="D26" s="175"/>
      <c r="E26" s="202">
        <f>B26</f>
        <v>79</v>
      </c>
      <c r="F26" s="188">
        <f>SUM(F20:F24)/7</f>
        <v>0</v>
      </c>
      <c r="G26" s="202">
        <f>B26</f>
        <v>79</v>
      </c>
      <c r="H26" s="188">
        <f>SUM(H20:H24)/7</f>
        <v>0.02893309222</v>
      </c>
      <c r="I26" s="202">
        <f>B26</f>
        <v>79</v>
      </c>
      <c r="J26" s="188">
        <f>SUM(J20:J24)/7</f>
        <v>0.07414104882</v>
      </c>
      <c r="K26" s="202">
        <f>B26</f>
        <v>79</v>
      </c>
      <c r="L26" s="188">
        <f>SUM(L20:L24)/7</f>
        <v>0.07594936709</v>
      </c>
      <c r="M26" s="202">
        <f>B26</f>
        <v>79</v>
      </c>
      <c r="N26" s="188">
        <f>SUM(N20:N24)/7</f>
        <v>0.1699819168</v>
      </c>
      <c r="O26" s="202">
        <f>B26</f>
        <v>79</v>
      </c>
      <c r="P26" s="188">
        <f>SUM(P20:P24)/7</f>
        <v>0.2549728752</v>
      </c>
      <c r="Q26" s="202">
        <f>B26</f>
        <v>79</v>
      </c>
      <c r="R26" s="188">
        <f>SUM(R20:R24)/7</f>
        <v>0.2857142857</v>
      </c>
      <c r="S26" s="202">
        <f>B26</f>
        <v>79</v>
      </c>
      <c r="T26" s="188">
        <f>SUM(T20:T24)/7</f>
        <v>0.2857142857</v>
      </c>
      <c r="U26" s="202">
        <f>B26</f>
        <v>79</v>
      </c>
      <c r="V26" s="188">
        <f>SUM(V20:V24)/7</f>
        <v>0.2965641953</v>
      </c>
      <c r="W26" s="202">
        <f>B26</f>
        <v>79</v>
      </c>
      <c r="X26" s="197"/>
      <c r="Y26" s="202">
        <f>B26</f>
        <v>79</v>
      </c>
      <c r="Z26" s="197"/>
      <c r="AA26" s="187">
        <f>B26</f>
        <v>79</v>
      </c>
      <c r="AB26" s="188">
        <f>SUM(AB20:AB24)/5</f>
        <v>0.4759493671</v>
      </c>
      <c r="AC26" s="187">
        <f>B26</f>
        <v>79</v>
      </c>
      <c r="AD26" s="188">
        <f>SUM(AD20:AD24)/5</f>
        <v>0.5215189873</v>
      </c>
      <c r="AE26" s="187">
        <f>B26</f>
        <v>79</v>
      </c>
      <c r="AF26" s="188">
        <f>SUM(AF20:AF24)/5</f>
        <v>0.5113924051</v>
      </c>
      <c r="AG26" s="187">
        <f>B26</f>
        <v>79</v>
      </c>
      <c r="AH26" s="188">
        <f>SUM(AH20:AH24)/5</f>
        <v>0.5164556962</v>
      </c>
      <c r="AI26" s="187">
        <f>B26</f>
        <v>79</v>
      </c>
      <c r="AJ26" s="188">
        <f>SUM(AJ20:AJ24)/5</f>
        <v>0.6582278481</v>
      </c>
      <c r="AK26" s="187">
        <f>B26</f>
        <v>79</v>
      </c>
      <c r="AL26" s="188">
        <f>SUM(AL20:AL24)/5</f>
        <v>0.7620253165</v>
      </c>
      <c r="AM26" s="187">
        <f>B26</f>
        <v>79</v>
      </c>
      <c r="AN26" s="188">
        <f>SUM(AN20:AN24)/5</f>
        <v>0.7620253165</v>
      </c>
      <c r="AO26" s="187">
        <f>B26</f>
        <v>79</v>
      </c>
      <c r="AP26" s="188">
        <f>SUM(AP20:AP24)/5</f>
        <v>0.8987341772</v>
      </c>
      <c r="AQ26" s="187">
        <f>B26</f>
        <v>79</v>
      </c>
      <c r="AR26" s="188">
        <f>SUM(AR20:AR24)/5</f>
        <v>1.010126582</v>
      </c>
      <c r="AS26" s="187">
        <f>B26</f>
        <v>79</v>
      </c>
      <c r="AT26" s="188">
        <f>SUM(AT20:AT24)/5</f>
        <v>1.108860759</v>
      </c>
      <c r="AU26" s="187">
        <f>B26</f>
        <v>79</v>
      </c>
      <c r="AV26" s="188">
        <f>SUM(AV20:AV24)/5</f>
        <v>1.108860759</v>
      </c>
      <c r="AW26" s="187">
        <f>B26</f>
        <v>79</v>
      </c>
      <c r="AX26" s="188">
        <f>SUM(AX20:AX24)/5</f>
        <v>1.108860759</v>
      </c>
      <c r="AY26" s="187">
        <f>B26</f>
        <v>79</v>
      </c>
      <c r="AZ26" s="188">
        <f>SUM(AZ20:AZ24)/5</f>
        <v>1.141772152</v>
      </c>
      <c r="BA26" s="187">
        <f>B26</f>
        <v>79</v>
      </c>
      <c r="BB26" s="188">
        <f>SUM(BB20:BB24)/5</f>
        <v>1.17721519</v>
      </c>
      <c r="BC26" s="187">
        <f>B26</f>
        <v>79</v>
      </c>
      <c r="BD26" s="188">
        <f>SUM(BD20:BD24)/5</f>
        <v>1.339240506</v>
      </c>
      <c r="BE26" s="187">
        <f>B26</f>
        <v>79</v>
      </c>
      <c r="BF26" s="188">
        <f>SUM(BF20:BF24)/5</f>
        <v>1.346835443</v>
      </c>
      <c r="BG26" s="187">
        <f>B26</f>
        <v>79</v>
      </c>
      <c r="BH26" s="188">
        <f>SUM(BH20:BH24)/5</f>
        <v>1.389873418</v>
      </c>
      <c r="BI26" s="187">
        <f>B26</f>
        <v>79</v>
      </c>
      <c r="BJ26" s="188">
        <f>SUM(BJ20:BJ24)/5</f>
        <v>1.389873418</v>
      </c>
      <c r="BK26" s="187">
        <f>B26</f>
        <v>79</v>
      </c>
      <c r="BL26" s="188">
        <f>SUM(BL20:BL24)/5</f>
        <v>1.389873418</v>
      </c>
      <c r="BM26" s="187">
        <f>B26</f>
        <v>79</v>
      </c>
      <c r="BN26" s="188">
        <f>SUM(BN20:BN24)/5</f>
        <v>0</v>
      </c>
      <c r="BO26" s="187">
        <f>B26</f>
        <v>79</v>
      </c>
      <c r="BP26" s="188">
        <f>SUM(BP20:BP24)/5</f>
        <v>0</v>
      </c>
    </row>
    <row r="27">
      <c r="A27" s="189"/>
      <c r="B27" s="175"/>
      <c r="C27" s="198"/>
      <c r="D27" s="175"/>
      <c r="E27" s="189"/>
      <c r="F27" s="199"/>
      <c r="G27" s="189"/>
      <c r="H27" s="199"/>
      <c r="I27" s="189"/>
      <c r="J27" s="199"/>
      <c r="K27" s="189"/>
      <c r="L27" s="199"/>
      <c r="M27" s="189"/>
      <c r="N27" s="199"/>
      <c r="O27" s="189"/>
      <c r="P27" s="199"/>
      <c r="Q27" s="189"/>
      <c r="R27" s="199"/>
      <c r="S27" s="189"/>
      <c r="T27" s="200"/>
      <c r="U27" s="189"/>
      <c r="V27" s="200"/>
      <c r="W27" s="189"/>
      <c r="X27" s="200"/>
      <c r="Y27" s="201"/>
      <c r="Z27" s="200"/>
      <c r="AA27" s="189"/>
      <c r="AB27" s="200"/>
      <c r="AC27" s="189"/>
      <c r="AD27" s="200"/>
      <c r="AE27" s="199"/>
      <c r="AF27" s="200"/>
      <c r="AG27" s="199"/>
      <c r="AH27" s="200"/>
      <c r="AI27" s="199"/>
      <c r="AJ27" s="200"/>
      <c r="AK27" s="199"/>
      <c r="AL27" s="200"/>
      <c r="AM27" s="199"/>
      <c r="AN27" s="200"/>
      <c r="AO27" s="199"/>
      <c r="AP27" s="200"/>
      <c r="AQ27" s="199"/>
      <c r="AR27" s="200"/>
      <c r="AS27" s="199"/>
      <c r="AT27" s="200"/>
      <c r="AU27" s="199"/>
      <c r="AV27" s="200"/>
      <c r="AW27" s="199"/>
      <c r="AX27" s="200"/>
      <c r="AY27" s="199"/>
      <c r="AZ27" s="200"/>
      <c r="BA27" s="199"/>
      <c r="BB27" s="200"/>
      <c r="BC27" s="199"/>
      <c r="BD27" s="200"/>
      <c r="BE27" s="199"/>
      <c r="BF27" s="200"/>
      <c r="BG27" s="199"/>
      <c r="BH27" s="200"/>
      <c r="BI27" s="199"/>
      <c r="BJ27" s="200"/>
      <c r="BK27" s="199"/>
      <c r="BL27" s="200"/>
      <c r="BM27" s="199"/>
      <c r="BN27" s="200"/>
      <c r="BO27" s="199"/>
      <c r="BP27" s="200"/>
    </row>
    <row r="28">
      <c r="A28" s="193" t="s">
        <v>1410</v>
      </c>
      <c r="B28" s="161"/>
      <c r="C28" s="162"/>
      <c r="D28" s="175"/>
      <c r="E28" s="176">
        <v>44669.0</v>
      </c>
      <c r="F28" s="162"/>
      <c r="G28" s="176">
        <v>44676.0</v>
      </c>
      <c r="H28" s="162"/>
      <c r="I28" s="176">
        <v>44683.0</v>
      </c>
      <c r="J28" s="162"/>
      <c r="K28" s="176">
        <v>44690.0</v>
      </c>
      <c r="L28" s="162"/>
      <c r="M28" s="176">
        <v>44697.0</v>
      </c>
      <c r="N28" s="162"/>
      <c r="O28" s="176">
        <v>44704.0</v>
      </c>
      <c r="P28" s="162"/>
      <c r="Q28" s="176">
        <v>44711.0</v>
      </c>
      <c r="R28" s="162"/>
      <c r="S28" s="177">
        <v>44718.0</v>
      </c>
      <c r="T28" s="162"/>
      <c r="U28" s="177">
        <v>44725.0</v>
      </c>
      <c r="V28" s="162"/>
      <c r="W28" s="177">
        <v>44732.0</v>
      </c>
      <c r="X28" s="162"/>
      <c r="Y28" s="177">
        <v>44739.0</v>
      </c>
      <c r="Z28" s="162"/>
      <c r="AA28" s="177">
        <v>44746.0</v>
      </c>
      <c r="AB28" s="162"/>
      <c r="AC28" s="177">
        <v>44753.0</v>
      </c>
      <c r="AD28" s="162"/>
      <c r="AE28" s="177">
        <v>44760.0</v>
      </c>
      <c r="AF28" s="162"/>
      <c r="AG28" s="177">
        <v>44767.0</v>
      </c>
      <c r="AH28" s="162"/>
      <c r="AI28" s="177">
        <v>44771.0</v>
      </c>
      <c r="AJ28" s="162"/>
      <c r="AK28" s="177">
        <v>44778.0</v>
      </c>
      <c r="AL28" s="162"/>
      <c r="AM28" s="177">
        <v>44785.0</v>
      </c>
      <c r="AN28" s="162"/>
      <c r="AO28" s="177">
        <v>44792.0</v>
      </c>
      <c r="AP28" s="162"/>
      <c r="AQ28" s="177">
        <v>44799.0</v>
      </c>
      <c r="AR28" s="162"/>
      <c r="AS28" s="177">
        <v>44806.0</v>
      </c>
      <c r="AT28" s="162"/>
      <c r="AU28" s="177">
        <v>44813.0</v>
      </c>
      <c r="AV28" s="162"/>
      <c r="AW28" s="177">
        <v>44820.0</v>
      </c>
      <c r="AX28" s="162"/>
      <c r="AY28" s="177">
        <v>44827.0</v>
      </c>
      <c r="AZ28" s="162"/>
      <c r="BA28" s="177">
        <v>44834.0</v>
      </c>
      <c r="BB28" s="162"/>
      <c r="BC28" s="177">
        <v>44841.0</v>
      </c>
      <c r="BD28" s="162"/>
      <c r="BE28" s="177">
        <v>44848.0</v>
      </c>
      <c r="BF28" s="162"/>
      <c r="BG28" s="177">
        <v>44855.0</v>
      </c>
      <c r="BH28" s="162"/>
      <c r="BI28" s="177">
        <v>44862.0</v>
      </c>
      <c r="BJ28" s="162"/>
      <c r="BK28" s="177">
        <v>44911.0</v>
      </c>
      <c r="BL28" s="162"/>
      <c r="BM28" s="177">
        <v>44918.0</v>
      </c>
      <c r="BN28" s="162"/>
      <c r="BO28" s="177">
        <v>44925.0</v>
      </c>
      <c r="BP28" s="162"/>
    </row>
    <row r="29">
      <c r="A29" s="178" t="s">
        <v>4627</v>
      </c>
      <c r="B29" s="179">
        <f>COUNTIFS(Seeds!D:D,"=Pendiente de revisión",Seeds!Y:Y,"=Magnitudes y medida")+B30</f>
        <v>223</v>
      </c>
      <c r="C29" s="194">
        <f>B29/B35</f>
        <v>1</v>
      </c>
      <c r="D29" s="175"/>
      <c r="E29" s="181">
        <v>4.0</v>
      </c>
      <c r="F29" s="182">
        <f>E29/E35</f>
        <v>0.01793721973</v>
      </c>
      <c r="G29" s="181">
        <v>15.0</v>
      </c>
      <c r="H29" s="182">
        <f>G29/G35</f>
        <v>0.06726457399</v>
      </c>
      <c r="I29" s="181">
        <v>15.0</v>
      </c>
      <c r="J29" s="182">
        <f>I29/I35</f>
        <v>0.06726457399</v>
      </c>
      <c r="K29" s="181">
        <v>15.0</v>
      </c>
      <c r="L29" s="182">
        <f>K29/K35</f>
        <v>0.06726457399</v>
      </c>
      <c r="M29" s="181">
        <v>15.0</v>
      </c>
      <c r="N29" s="182">
        <f>M29/M35</f>
        <v>0.06726457399</v>
      </c>
      <c r="O29" s="181">
        <v>73.0</v>
      </c>
      <c r="P29" s="182">
        <f>O29/O35</f>
        <v>0.3273542601</v>
      </c>
      <c r="Q29" s="181">
        <v>80.0</v>
      </c>
      <c r="R29" s="182">
        <f>Q29/Q35</f>
        <v>0.3587443946</v>
      </c>
      <c r="S29" s="181">
        <v>80.0</v>
      </c>
      <c r="T29" s="182">
        <f>S29/S35</f>
        <v>0.3587443946</v>
      </c>
      <c r="U29" s="181">
        <v>80.0</v>
      </c>
      <c r="V29" s="182">
        <f>U29/U35</f>
        <v>0.3587443946</v>
      </c>
      <c r="W29" s="181">
        <v>80.0</v>
      </c>
      <c r="X29" s="182">
        <f>W29/W35</f>
        <v>0.3587443946</v>
      </c>
      <c r="Y29" s="181">
        <v>80.0</v>
      </c>
      <c r="Z29" s="182">
        <f>Y29/Y35</f>
        <v>0.3587443946</v>
      </c>
      <c r="AA29" s="181">
        <v>80.0</v>
      </c>
      <c r="AB29" s="182">
        <f>AA29/AA35</f>
        <v>0.3587443946</v>
      </c>
      <c r="AC29" s="181">
        <v>80.0</v>
      </c>
      <c r="AD29" s="182">
        <f>AC29/AC35</f>
        <v>0.3587443946</v>
      </c>
      <c r="AE29" s="181">
        <v>97.0</v>
      </c>
      <c r="AF29" s="182">
        <f>AE29/AE35</f>
        <v>0.4349775785</v>
      </c>
      <c r="AG29" s="181">
        <v>125.0</v>
      </c>
      <c r="AH29" s="182">
        <f>AG29/AG35</f>
        <v>0.5605381166</v>
      </c>
      <c r="AI29" s="181">
        <v>179.0</v>
      </c>
      <c r="AJ29" s="182">
        <f>AI29/AI35</f>
        <v>0.802690583</v>
      </c>
      <c r="AK29" s="181">
        <v>187.0</v>
      </c>
      <c r="AL29" s="182">
        <f>AK29/AK35</f>
        <v>0.8385650224</v>
      </c>
      <c r="AM29" s="181">
        <v>187.0</v>
      </c>
      <c r="AN29" s="182">
        <f>AM29/AM35</f>
        <v>0.8385650224</v>
      </c>
      <c r="AO29" s="181">
        <v>188.0</v>
      </c>
      <c r="AP29" s="182">
        <f>AO29/AO35</f>
        <v>0.8430493274</v>
      </c>
      <c r="AQ29" s="181">
        <v>194.0</v>
      </c>
      <c r="AR29" s="182">
        <f>AQ29/AQ35</f>
        <v>0.869955157</v>
      </c>
      <c r="AS29" s="181">
        <v>203.0</v>
      </c>
      <c r="AT29" s="182">
        <f>AS29/AS35</f>
        <v>0.9103139013</v>
      </c>
      <c r="AU29" s="181">
        <v>222.0</v>
      </c>
      <c r="AV29" s="182">
        <f>AU29/AU35</f>
        <v>0.9955156951</v>
      </c>
      <c r="AW29" s="181">
        <v>222.0</v>
      </c>
      <c r="AX29" s="182">
        <f>AW29/AW35</f>
        <v>0.9955156951</v>
      </c>
      <c r="AY29" s="181">
        <v>247.0</v>
      </c>
      <c r="AZ29" s="182">
        <f>AY29/AY35</f>
        <v>1.107623318</v>
      </c>
      <c r="BA29" s="181">
        <v>247.0</v>
      </c>
      <c r="BB29" s="182">
        <f>BA29/BA35</f>
        <v>1.107623318</v>
      </c>
      <c r="BC29" s="181">
        <v>247.0</v>
      </c>
      <c r="BD29" s="182">
        <f>BC29/BC35</f>
        <v>1.107623318</v>
      </c>
      <c r="BE29" s="181">
        <v>247.0</v>
      </c>
      <c r="BF29" s="182">
        <f>BE29/BE35</f>
        <v>1.107623318</v>
      </c>
      <c r="BG29" s="181">
        <v>247.0</v>
      </c>
      <c r="BH29" s="182">
        <f>BG29/BG35</f>
        <v>1.107623318</v>
      </c>
      <c r="BI29" s="181">
        <v>247.0</v>
      </c>
      <c r="BJ29" s="182">
        <f>BI29/BI35</f>
        <v>1.107623318</v>
      </c>
      <c r="BK29" s="181">
        <v>253.0</v>
      </c>
      <c r="BL29" s="182">
        <f>BK29/BK35</f>
        <v>1.134529148</v>
      </c>
      <c r="BM29" s="181"/>
      <c r="BN29" s="182">
        <f>BM29/BM35</f>
        <v>0</v>
      </c>
      <c r="BO29" s="181"/>
      <c r="BP29" s="182">
        <f>BO29/BO35</f>
        <v>0</v>
      </c>
    </row>
    <row r="30">
      <c r="A30" s="183" t="s">
        <v>4630</v>
      </c>
      <c r="B30" s="179">
        <f>COUNTIFS(Seeds!D:D,"=Ortografía+cast",Seeds!Y:Y,"=Magnitudes y medida")+B31</f>
        <v>223</v>
      </c>
      <c r="C30" s="194">
        <f>B30/B35</f>
        <v>1</v>
      </c>
      <c r="D30" s="175"/>
      <c r="E30" s="181">
        <v>0.0</v>
      </c>
      <c r="F30" s="182">
        <f>E30/E35</f>
        <v>0</v>
      </c>
      <c r="G30" s="181">
        <v>0.0</v>
      </c>
      <c r="H30" s="182">
        <f>G30/G35</f>
        <v>0</v>
      </c>
      <c r="I30" s="181">
        <v>0.0</v>
      </c>
      <c r="J30" s="182">
        <f>I30/I35</f>
        <v>0</v>
      </c>
      <c r="K30" s="181">
        <v>0.0</v>
      </c>
      <c r="L30" s="182">
        <f>K30/K35</f>
        <v>0</v>
      </c>
      <c r="M30" s="181">
        <v>15.0</v>
      </c>
      <c r="N30" s="182">
        <f>M30/M35</f>
        <v>0.06726457399</v>
      </c>
      <c r="O30" s="181">
        <v>38.0</v>
      </c>
      <c r="P30" s="182">
        <f>O30/O35</f>
        <v>0.1704035874</v>
      </c>
      <c r="Q30" s="181">
        <v>73.0</v>
      </c>
      <c r="R30" s="182">
        <f>Q30/Q35</f>
        <v>0.3273542601</v>
      </c>
      <c r="S30" s="181">
        <v>73.0</v>
      </c>
      <c r="T30" s="182">
        <f>S30/S35</f>
        <v>0.3273542601</v>
      </c>
      <c r="U30" s="181">
        <v>73.0</v>
      </c>
      <c r="V30" s="182">
        <f>U30/U35</f>
        <v>0.3273542601</v>
      </c>
      <c r="W30" s="181">
        <v>73.0</v>
      </c>
      <c r="X30" s="182">
        <f>W30/W35</f>
        <v>0.3273542601</v>
      </c>
      <c r="Y30" s="181">
        <v>73.0</v>
      </c>
      <c r="Z30" s="182">
        <f>Y30/Y35</f>
        <v>0.3273542601</v>
      </c>
      <c r="AA30" s="181">
        <v>73.0</v>
      </c>
      <c r="AB30" s="182">
        <f>AA30/AA35</f>
        <v>0.3273542601</v>
      </c>
      <c r="AC30" s="181">
        <v>80.0</v>
      </c>
      <c r="AD30" s="182">
        <f>AC30/AC35</f>
        <v>0.3587443946</v>
      </c>
      <c r="AE30" s="181">
        <v>77.0</v>
      </c>
      <c r="AF30" s="182">
        <f>AE30/AE35</f>
        <v>0.3452914798</v>
      </c>
      <c r="AG30" s="181">
        <v>85.0</v>
      </c>
      <c r="AH30" s="182">
        <f>AG30/AG35</f>
        <v>0.3811659193</v>
      </c>
      <c r="AI30" s="181">
        <v>85.0</v>
      </c>
      <c r="AJ30" s="182">
        <f>AI30/AI35</f>
        <v>0.3811659193</v>
      </c>
      <c r="AK30" s="181">
        <v>186.0</v>
      </c>
      <c r="AL30" s="182">
        <f>AK30/AK35</f>
        <v>0.8340807175</v>
      </c>
      <c r="AM30" s="181">
        <v>187.0</v>
      </c>
      <c r="AN30" s="182">
        <f>AM30/AM35</f>
        <v>0.8385650224</v>
      </c>
      <c r="AO30" s="181">
        <v>188.0</v>
      </c>
      <c r="AP30" s="182">
        <f>AO30/AO35</f>
        <v>0.8430493274</v>
      </c>
      <c r="AQ30" s="181">
        <v>194.0</v>
      </c>
      <c r="AR30" s="182">
        <f>AQ30/AQ35</f>
        <v>0.869955157</v>
      </c>
      <c r="AS30" s="181">
        <v>199.0</v>
      </c>
      <c r="AT30" s="182">
        <f>AS30/AS35</f>
        <v>0.8923766816</v>
      </c>
      <c r="AU30" s="181">
        <v>217.0</v>
      </c>
      <c r="AV30" s="182">
        <f>AU30/AU35</f>
        <v>0.9730941704</v>
      </c>
      <c r="AW30" s="181">
        <v>217.0</v>
      </c>
      <c r="AX30" s="182">
        <f>AW30/AW35</f>
        <v>0.9730941704</v>
      </c>
      <c r="AY30" s="181">
        <v>242.0</v>
      </c>
      <c r="AZ30" s="182">
        <f>AY30/AY35</f>
        <v>1.085201794</v>
      </c>
      <c r="BA30" s="181">
        <v>242.0</v>
      </c>
      <c r="BB30" s="182">
        <f>BA30/BA35</f>
        <v>1.085201794</v>
      </c>
      <c r="BC30" s="181">
        <v>247.0</v>
      </c>
      <c r="BD30" s="182">
        <f>BC30/BC35</f>
        <v>1.107623318</v>
      </c>
      <c r="BE30" s="181">
        <v>247.0</v>
      </c>
      <c r="BF30" s="182">
        <f>BE30/BE35</f>
        <v>1.107623318</v>
      </c>
      <c r="BG30" s="181">
        <v>247.0</v>
      </c>
      <c r="BH30" s="182">
        <f>BG30/BG35</f>
        <v>1.107623318</v>
      </c>
      <c r="BI30" s="181">
        <v>247.0</v>
      </c>
      <c r="BJ30" s="182">
        <f>BI30/BI35</f>
        <v>1.107623318</v>
      </c>
      <c r="BK30" s="181">
        <v>253.0</v>
      </c>
      <c r="BL30" s="182">
        <f>BK30/BK35</f>
        <v>1.134529148</v>
      </c>
      <c r="BM30" s="181"/>
      <c r="BN30" s="182">
        <f>BM30/BM35</f>
        <v>0</v>
      </c>
      <c r="BO30" s="181"/>
      <c r="BP30" s="182">
        <f>BO30/BO35</f>
        <v>0</v>
      </c>
    </row>
    <row r="31">
      <c r="A31" s="178" t="s">
        <v>4632</v>
      </c>
      <c r="B31" s="179">
        <f>COUNTIFS(Seeds!D:D,"=JSON sin imagen",Seeds!Y:Y,"=Magnitudes y medida")+B32</f>
        <v>223</v>
      </c>
      <c r="C31" s="194">
        <f>B31/B35</f>
        <v>1</v>
      </c>
      <c r="D31" s="175"/>
      <c r="E31" s="181">
        <v>0.0</v>
      </c>
      <c r="F31" s="182">
        <f>E31/E35</f>
        <v>0</v>
      </c>
      <c r="G31" s="181">
        <v>0.0</v>
      </c>
      <c r="H31" s="182">
        <f>G31/G35</f>
        <v>0</v>
      </c>
      <c r="I31" s="181">
        <v>0.0</v>
      </c>
      <c r="J31" s="182">
        <f>I31/I35</f>
        <v>0</v>
      </c>
      <c r="K31" s="181">
        <v>0.0</v>
      </c>
      <c r="L31" s="182">
        <f>K31/K35</f>
        <v>0</v>
      </c>
      <c r="M31" s="181">
        <v>11.0</v>
      </c>
      <c r="N31" s="182">
        <f>M31/M35</f>
        <v>0.04932735426</v>
      </c>
      <c r="O31" s="181">
        <v>17.0</v>
      </c>
      <c r="P31" s="182">
        <f>O31/O35</f>
        <v>0.07623318386</v>
      </c>
      <c r="Q31" s="181">
        <v>56.0</v>
      </c>
      <c r="R31" s="182">
        <f>Q31/Q35</f>
        <v>0.2511210762</v>
      </c>
      <c r="S31" s="181">
        <v>56.0</v>
      </c>
      <c r="T31" s="182">
        <f>S31/S35</f>
        <v>0.2511210762</v>
      </c>
      <c r="U31" s="181">
        <v>62.0</v>
      </c>
      <c r="V31" s="182">
        <f>U31/U35</f>
        <v>0.2780269058</v>
      </c>
      <c r="W31" s="181">
        <v>62.0</v>
      </c>
      <c r="X31" s="182">
        <f>W31/W35</f>
        <v>0.2780269058</v>
      </c>
      <c r="Y31" s="181">
        <v>62.0</v>
      </c>
      <c r="Z31" s="182">
        <f>Y31/Y35</f>
        <v>0.2780269058</v>
      </c>
      <c r="AA31" s="181">
        <v>62.0</v>
      </c>
      <c r="AB31" s="182">
        <f>AA31/AA35</f>
        <v>0.2780269058</v>
      </c>
      <c r="AC31" s="181">
        <v>62.0</v>
      </c>
      <c r="AD31" s="182">
        <f>AC31/AC35</f>
        <v>0.2780269058</v>
      </c>
      <c r="AE31" s="181">
        <v>64.0</v>
      </c>
      <c r="AF31" s="182">
        <f>AE31/AE35</f>
        <v>0.2869955157</v>
      </c>
      <c r="AG31" s="181">
        <v>66.0</v>
      </c>
      <c r="AH31" s="182">
        <f>AG31/AG35</f>
        <v>0.2959641256</v>
      </c>
      <c r="AI31" s="181">
        <v>80.0</v>
      </c>
      <c r="AJ31" s="182">
        <f>AI31/AI35</f>
        <v>0.3587443946</v>
      </c>
      <c r="AK31" s="181">
        <v>85.0</v>
      </c>
      <c r="AL31" s="182">
        <f>AK31/AK35</f>
        <v>0.3811659193</v>
      </c>
      <c r="AM31" s="181">
        <v>120.0</v>
      </c>
      <c r="AN31" s="182">
        <f>AM31/AM35</f>
        <v>0.5381165919</v>
      </c>
      <c r="AO31" s="181">
        <v>183.0</v>
      </c>
      <c r="AP31" s="182">
        <f>AO31/AO35</f>
        <v>0.8206278027</v>
      </c>
      <c r="AQ31" s="181">
        <v>194.0</v>
      </c>
      <c r="AR31" s="182">
        <f>AQ31/AQ35</f>
        <v>0.869955157</v>
      </c>
      <c r="AS31" s="181">
        <v>199.0</v>
      </c>
      <c r="AT31" s="182">
        <f>AS31/AS35</f>
        <v>0.8923766816</v>
      </c>
      <c r="AU31" s="181">
        <v>208.0</v>
      </c>
      <c r="AV31" s="182">
        <f>AU31/AU35</f>
        <v>0.932735426</v>
      </c>
      <c r="AW31" s="181">
        <v>208.0</v>
      </c>
      <c r="AX31" s="182">
        <f>AW31/AW35</f>
        <v>0.932735426</v>
      </c>
      <c r="AY31" s="181">
        <v>221.0</v>
      </c>
      <c r="AZ31" s="182">
        <f>AY31/AY35</f>
        <v>0.9910313901</v>
      </c>
      <c r="BA31" s="181">
        <v>232.0</v>
      </c>
      <c r="BB31" s="182">
        <f>BA31/BA35</f>
        <v>1.040358744</v>
      </c>
      <c r="BC31" s="181">
        <v>242.0</v>
      </c>
      <c r="BD31" s="182">
        <f>BC31/BC35</f>
        <v>1.085201794</v>
      </c>
      <c r="BE31" s="181">
        <v>242.0</v>
      </c>
      <c r="BF31" s="182">
        <f>BE31/BE35</f>
        <v>1.085201794</v>
      </c>
      <c r="BG31" s="181">
        <v>247.0</v>
      </c>
      <c r="BH31" s="182">
        <f>BG31/BG35</f>
        <v>1.107623318</v>
      </c>
      <c r="BI31" s="181">
        <v>247.0</v>
      </c>
      <c r="BJ31" s="182">
        <f>BI31/BI35</f>
        <v>1.107623318</v>
      </c>
      <c r="BK31" s="181">
        <v>253.0</v>
      </c>
      <c r="BL31" s="182">
        <f>BK31/BK35</f>
        <v>1.134529148</v>
      </c>
      <c r="BM31" s="181"/>
      <c r="BN31" s="182">
        <f>BM31/BM35</f>
        <v>0</v>
      </c>
      <c r="BO31" s="181"/>
      <c r="BP31" s="182">
        <f>BO31/BO35</f>
        <v>0</v>
      </c>
    </row>
    <row r="32">
      <c r="A32" s="178" t="s">
        <v>4634</v>
      </c>
      <c r="B32" s="179">
        <f>COUNTIFS(Seeds!D:D,"=JSON con imagen",Seeds!Y:Y,"=Magnitudes y medida")+B33</f>
        <v>223</v>
      </c>
      <c r="C32" s="194">
        <f>B32/B35</f>
        <v>1</v>
      </c>
      <c r="D32" s="175"/>
      <c r="E32" s="181">
        <v>0.0</v>
      </c>
      <c r="F32" s="182">
        <f>E32/E35</f>
        <v>0</v>
      </c>
      <c r="G32" s="181">
        <v>0.0</v>
      </c>
      <c r="H32" s="182">
        <f>G32/G35</f>
        <v>0</v>
      </c>
      <c r="I32" s="181">
        <v>0.0</v>
      </c>
      <c r="J32" s="182">
        <f>I32/I35</f>
        <v>0</v>
      </c>
      <c r="K32" s="181">
        <v>0.0</v>
      </c>
      <c r="L32" s="182">
        <f>K32/K35</f>
        <v>0</v>
      </c>
      <c r="M32" s="181">
        <v>4.0</v>
      </c>
      <c r="N32" s="182">
        <f>M32/M35</f>
        <v>0.01793721973</v>
      </c>
      <c r="O32" s="181">
        <v>17.0</v>
      </c>
      <c r="P32" s="182">
        <f>O32/O35</f>
        <v>0.07623318386</v>
      </c>
      <c r="Q32" s="181">
        <v>56.0</v>
      </c>
      <c r="R32" s="182">
        <f>Q32/Q35</f>
        <v>0.2511210762</v>
      </c>
      <c r="S32" s="181">
        <v>56.0</v>
      </c>
      <c r="T32" s="182">
        <f>S32/S35</f>
        <v>0.2511210762</v>
      </c>
      <c r="U32" s="181">
        <v>62.0</v>
      </c>
      <c r="V32" s="182">
        <f>U32/U35</f>
        <v>0.2780269058</v>
      </c>
      <c r="W32" s="181">
        <v>62.0</v>
      </c>
      <c r="X32" s="182">
        <f>W32/W35</f>
        <v>0.2780269058</v>
      </c>
      <c r="Y32" s="181">
        <v>62.0</v>
      </c>
      <c r="Z32" s="182">
        <f>Y32/Y35</f>
        <v>0.2780269058</v>
      </c>
      <c r="AA32" s="181">
        <v>62.0</v>
      </c>
      <c r="AB32" s="182">
        <f>AA32/AA35</f>
        <v>0.2780269058</v>
      </c>
      <c r="AC32" s="181">
        <v>62.0</v>
      </c>
      <c r="AD32" s="182">
        <f>AC32/AC35</f>
        <v>0.2780269058</v>
      </c>
      <c r="AE32" s="181">
        <v>63.0</v>
      </c>
      <c r="AF32" s="182">
        <f>AE32/AE35</f>
        <v>0.2825112108</v>
      </c>
      <c r="AG32" s="181">
        <v>63.0</v>
      </c>
      <c r="AH32" s="182">
        <f>AG32/AG35</f>
        <v>0.2825112108</v>
      </c>
      <c r="AI32" s="181">
        <v>79.0</v>
      </c>
      <c r="AJ32" s="182">
        <f>AI32/AI35</f>
        <v>0.3542600897</v>
      </c>
      <c r="AK32" s="181">
        <v>84.0</v>
      </c>
      <c r="AL32" s="182">
        <f>AK32/AK35</f>
        <v>0.3766816143</v>
      </c>
      <c r="AM32" s="181">
        <v>119.0</v>
      </c>
      <c r="AN32" s="182">
        <f>AM32/AM35</f>
        <v>0.533632287</v>
      </c>
      <c r="AO32" s="181">
        <v>171.0</v>
      </c>
      <c r="AP32" s="182">
        <f>AO32/AO35</f>
        <v>0.7668161435</v>
      </c>
      <c r="AQ32" s="181">
        <v>180.0</v>
      </c>
      <c r="AR32" s="182">
        <f>AQ32/AQ35</f>
        <v>0.8071748879</v>
      </c>
      <c r="AS32" s="181">
        <v>187.0</v>
      </c>
      <c r="AT32" s="182">
        <f>AS32/AS35</f>
        <v>0.8385650224</v>
      </c>
      <c r="AU32" s="181">
        <v>195.0</v>
      </c>
      <c r="AV32" s="182">
        <f>AU32/AU35</f>
        <v>0.8744394619</v>
      </c>
      <c r="AW32" s="181">
        <v>195.0</v>
      </c>
      <c r="AX32" s="182">
        <f>AW32/AW35</f>
        <v>0.8744394619</v>
      </c>
      <c r="AY32" s="181">
        <v>204.0</v>
      </c>
      <c r="AZ32" s="182">
        <f>AY32/AY35</f>
        <v>0.9147982063</v>
      </c>
      <c r="BA32" s="181">
        <v>215.0</v>
      </c>
      <c r="BB32" s="182">
        <f>BA32/BA35</f>
        <v>0.9641255605</v>
      </c>
      <c r="BC32" s="181">
        <v>242.0</v>
      </c>
      <c r="BD32" s="182">
        <f>BC32/BC35</f>
        <v>1.085201794</v>
      </c>
      <c r="BE32" s="181">
        <v>242.0</v>
      </c>
      <c r="BF32" s="182">
        <f>BE32/BE35</f>
        <v>1.085201794</v>
      </c>
      <c r="BG32" s="181">
        <v>247.0</v>
      </c>
      <c r="BH32" s="182">
        <f>BG32/BG35</f>
        <v>1.107623318</v>
      </c>
      <c r="BI32" s="181">
        <v>247.0</v>
      </c>
      <c r="BJ32" s="182">
        <f>BI32/BI35</f>
        <v>1.107623318</v>
      </c>
      <c r="BK32" s="181">
        <v>247.0</v>
      </c>
      <c r="BL32" s="182">
        <f>BK32/BK35</f>
        <v>1.107623318</v>
      </c>
      <c r="BM32" s="181"/>
      <c r="BN32" s="182">
        <f>BM32/BM35</f>
        <v>0</v>
      </c>
      <c r="BO32" s="181"/>
      <c r="BP32" s="182">
        <f>BO32/BO35</f>
        <v>0</v>
      </c>
    </row>
    <row r="33">
      <c r="A33" s="178" t="s">
        <v>36</v>
      </c>
      <c r="B33" s="195">
        <f>COUNTIFS(Seeds!D:D,"=JSON revisado",Seeds!Y:Y,"=Magnitudes y medida")</f>
        <v>223</v>
      </c>
      <c r="C33" s="194">
        <f>B33/B35</f>
        <v>1</v>
      </c>
      <c r="D33" s="175"/>
      <c r="E33" s="181">
        <v>0.0</v>
      </c>
      <c r="F33" s="182">
        <f>E33/E35</f>
        <v>0</v>
      </c>
      <c r="G33" s="181">
        <v>0.0</v>
      </c>
      <c r="H33" s="182">
        <f>G33/G35</f>
        <v>0</v>
      </c>
      <c r="I33" s="181">
        <v>0.0</v>
      </c>
      <c r="J33" s="182">
        <f>I33/I35</f>
        <v>0</v>
      </c>
      <c r="K33" s="181">
        <v>0.0</v>
      </c>
      <c r="L33" s="182">
        <f>K33/K35</f>
        <v>0</v>
      </c>
      <c r="M33" s="181">
        <v>0.0</v>
      </c>
      <c r="N33" s="182">
        <f>M33/M35</f>
        <v>0</v>
      </c>
      <c r="O33" s="181">
        <v>9.0</v>
      </c>
      <c r="P33" s="182">
        <f>O33/O35</f>
        <v>0.04035874439</v>
      </c>
      <c r="Q33" s="181">
        <v>9.0</v>
      </c>
      <c r="R33" s="182">
        <f>Q33/Q35</f>
        <v>0.04035874439</v>
      </c>
      <c r="S33" s="181">
        <v>9.0</v>
      </c>
      <c r="T33" s="182">
        <f>S33/S35</f>
        <v>0.04035874439</v>
      </c>
      <c r="U33" s="181">
        <v>30.0</v>
      </c>
      <c r="V33" s="182">
        <f>U33/U35</f>
        <v>0.134529148</v>
      </c>
      <c r="W33" s="181">
        <v>36.0</v>
      </c>
      <c r="X33" s="182">
        <f>W33/W35</f>
        <v>0.1614349776</v>
      </c>
      <c r="Y33" s="181">
        <v>36.0</v>
      </c>
      <c r="Z33" s="182">
        <f>Y33/Y35</f>
        <v>0.1614349776</v>
      </c>
      <c r="AA33" s="181">
        <v>36.0</v>
      </c>
      <c r="AB33" s="182">
        <f>AA33/AA35</f>
        <v>0.1614349776</v>
      </c>
      <c r="AC33" s="181">
        <v>36.0</v>
      </c>
      <c r="AD33" s="182">
        <f>AC33/AC35</f>
        <v>0.1614349776</v>
      </c>
      <c r="AE33" s="181">
        <v>15.0</v>
      </c>
      <c r="AF33" s="182">
        <f>AE33/AE35</f>
        <v>0.06726457399</v>
      </c>
      <c r="AG33" s="181">
        <v>10.0</v>
      </c>
      <c r="AH33" s="182">
        <f>AG33/AG35</f>
        <v>0.04484304933</v>
      </c>
      <c r="AI33" s="181">
        <v>10.0</v>
      </c>
      <c r="AJ33" s="182">
        <f>AI33/AI35</f>
        <v>0.04484304933</v>
      </c>
      <c r="AK33" s="181">
        <v>10.0</v>
      </c>
      <c r="AL33" s="182">
        <f>AK33/AK35</f>
        <v>0.04484304933</v>
      </c>
      <c r="AM33" s="181">
        <v>10.0</v>
      </c>
      <c r="AN33" s="182">
        <f>AM33/AM35</f>
        <v>0.04484304933</v>
      </c>
      <c r="AO33" s="181">
        <v>26.0</v>
      </c>
      <c r="AP33" s="182">
        <f>AO33/AO35</f>
        <v>0.1165919283</v>
      </c>
      <c r="AQ33" s="181">
        <v>139.0</v>
      </c>
      <c r="AR33" s="182">
        <f>AQ33/AQ35</f>
        <v>0.6233183857</v>
      </c>
      <c r="AS33" s="181">
        <v>168.0</v>
      </c>
      <c r="AT33" s="182">
        <f>AS33/AS35</f>
        <v>0.7533632287</v>
      </c>
      <c r="AU33" s="181">
        <v>178.0</v>
      </c>
      <c r="AV33" s="182">
        <f>AU33/AU35</f>
        <v>0.798206278</v>
      </c>
      <c r="AW33" s="181">
        <v>178.0</v>
      </c>
      <c r="AX33" s="182">
        <f>AW33/AW35</f>
        <v>0.798206278</v>
      </c>
      <c r="AY33" s="181">
        <v>178.0</v>
      </c>
      <c r="AZ33" s="182">
        <f>AY33/AY35</f>
        <v>0.798206278</v>
      </c>
      <c r="BA33" s="181">
        <v>196.0</v>
      </c>
      <c r="BB33" s="182">
        <f>BA33/BA35</f>
        <v>0.8789237668</v>
      </c>
      <c r="BC33" s="181">
        <v>217.0</v>
      </c>
      <c r="BD33" s="182">
        <f>BC33/BC35</f>
        <v>0.9730941704</v>
      </c>
      <c r="BE33" s="181">
        <v>217.0</v>
      </c>
      <c r="BF33" s="182">
        <f>BE33/BE35</f>
        <v>0.9730941704</v>
      </c>
      <c r="BG33" s="181">
        <v>225.0</v>
      </c>
      <c r="BH33" s="182">
        <f>BG33/BG35</f>
        <v>1.00896861</v>
      </c>
      <c r="BI33" s="181">
        <v>230.0</v>
      </c>
      <c r="BJ33" s="182">
        <f>BI33/BI35</f>
        <v>1.031390135</v>
      </c>
      <c r="BK33" s="181">
        <v>230.0</v>
      </c>
      <c r="BL33" s="182">
        <f>BK33/BK35</f>
        <v>1.031390135</v>
      </c>
      <c r="BM33" s="181"/>
      <c r="BN33" s="182">
        <f>BM33/BM35</f>
        <v>0</v>
      </c>
      <c r="BO33" s="181"/>
      <c r="BP33" s="182">
        <f>BO33/BO35</f>
        <v>0</v>
      </c>
    </row>
    <row r="34">
      <c r="A34" s="183" t="s">
        <v>4648</v>
      </c>
      <c r="B34" s="179">
        <f>COUNTIFS(Seeds!E:E,"=Sí",Seeds!Y:Y,"=Magnitudes y medida")</f>
        <v>0</v>
      </c>
      <c r="C34" s="194">
        <f>B34/B35</f>
        <v>0</v>
      </c>
      <c r="D34" s="175"/>
      <c r="E34" s="181">
        <v>0.0</v>
      </c>
      <c r="F34" s="182">
        <f>E34/E35</f>
        <v>0</v>
      </c>
      <c r="G34" s="181">
        <v>0.0</v>
      </c>
      <c r="H34" s="182">
        <f>G34/G35</f>
        <v>0</v>
      </c>
      <c r="I34" s="181">
        <v>0.0</v>
      </c>
      <c r="J34" s="182">
        <f>I34/I35</f>
        <v>0</v>
      </c>
      <c r="K34" s="181">
        <v>0.0</v>
      </c>
      <c r="L34" s="182">
        <f>K34/K35</f>
        <v>0</v>
      </c>
      <c r="M34" s="181">
        <v>0.0</v>
      </c>
      <c r="N34" s="182">
        <f>M34/M35</f>
        <v>0</v>
      </c>
      <c r="O34" s="181">
        <v>0.0</v>
      </c>
      <c r="P34" s="182">
        <f>O34/O35</f>
        <v>0</v>
      </c>
      <c r="Q34" s="181">
        <v>0.0</v>
      </c>
      <c r="R34" s="182">
        <f>Q34/Q35</f>
        <v>0</v>
      </c>
      <c r="S34" s="181">
        <v>0.0</v>
      </c>
      <c r="T34" s="182">
        <f>S34/S35</f>
        <v>0</v>
      </c>
      <c r="U34" s="181">
        <v>0.0</v>
      </c>
      <c r="V34" s="182">
        <f>U34/U35</f>
        <v>0</v>
      </c>
      <c r="W34" s="181">
        <v>0.0</v>
      </c>
      <c r="X34" s="182">
        <f>W34/W35</f>
        <v>0</v>
      </c>
      <c r="Y34" s="181">
        <v>0.0</v>
      </c>
      <c r="Z34" s="182">
        <f>Y34/Y35</f>
        <v>0</v>
      </c>
      <c r="AA34" s="181">
        <v>0.0</v>
      </c>
      <c r="AB34" s="182">
        <f>AA34/AA35</f>
        <v>0</v>
      </c>
      <c r="AC34" s="181">
        <v>0.0</v>
      </c>
      <c r="AD34" s="182">
        <f>AC34/AC35</f>
        <v>0</v>
      </c>
      <c r="AE34" s="181">
        <v>0.0</v>
      </c>
      <c r="AF34" s="182">
        <f>AE34/AE35</f>
        <v>0</v>
      </c>
      <c r="AG34" s="181">
        <v>0.0</v>
      </c>
      <c r="AH34" s="182">
        <f>AG34/AG35</f>
        <v>0</v>
      </c>
      <c r="AI34" s="181">
        <v>0.0</v>
      </c>
      <c r="AJ34" s="182">
        <f>AI34/AI35</f>
        <v>0</v>
      </c>
      <c r="AK34" s="181">
        <v>0.0</v>
      </c>
      <c r="AL34" s="182">
        <f>AK34/AK35</f>
        <v>0</v>
      </c>
      <c r="AM34" s="181">
        <v>0.0</v>
      </c>
      <c r="AN34" s="182">
        <f>AM34/AM35</f>
        <v>0</v>
      </c>
      <c r="AO34" s="181">
        <v>0.0</v>
      </c>
      <c r="AP34" s="182">
        <f>AO34/AO35</f>
        <v>0</v>
      </c>
      <c r="AQ34" s="181">
        <v>0.0</v>
      </c>
      <c r="AR34" s="182">
        <f>AQ34/AQ35</f>
        <v>0</v>
      </c>
      <c r="AS34" s="181">
        <v>0.0</v>
      </c>
      <c r="AT34" s="182">
        <f>AS34/AS35</f>
        <v>0</v>
      </c>
      <c r="AU34" s="181">
        <v>0.0</v>
      </c>
      <c r="AV34" s="182">
        <f>AU34/AU35</f>
        <v>0</v>
      </c>
      <c r="AW34" s="181">
        <v>0.0</v>
      </c>
      <c r="AX34" s="182">
        <f>AW34/AW35</f>
        <v>0</v>
      </c>
      <c r="AY34" s="181">
        <v>0.0</v>
      </c>
      <c r="AZ34" s="182">
        <f>AY34/AY35</f>
        <v>0</v>
      </c>
      <c r="BA34" s="181">
        <v>0.0</v>
      </c>
      <c r="BB34" s="182">
        <f>BA34/BA35</f>
        <v>0</v>
      </c>
      <c r="BC34" s="181">
        <v>0.0</v>
      </c>
      <c r="BD34" s="182">
        <f>BC34/BC35</f>
        <v>0</v>
      </c>
      <c r="BE34" s="181">
        <v>0.0</v>
      </c>
      <c r="BF34" s="182">
        <f>BE34/BE35</f>
        <v>0</v>
      </c>
      <c r="BG34" s="181">
        <v>0.0</v>
      </c>
      <c r="BH34" s="182">
        <f>BG34/BG35</f>
        <v>0</v>
      </c>
      <c r="BI34" s="181">
        <v>5.0</v>
      </c>
      <c r="BJ34" s="182">
        <f>BI34/BI35</f>
        <v>0.02242152466</v>
      </c>
      <c r="BK34" s="181">
        <v>5.0</v>
      </c>
      <c r="BL34" s="182">
        <f>BK34/BK35</f>
        <v>0.02242152466</v>
      </c>
      <c r="BM34" s="181"/>
      <c r="BN34" s="182">
        <f>BM34/BM35</f>
        <v>0</v>
      </c>
      <c r="BO34" s="181"/>
      <c r="BP34" s="182">
        <f>BO34/BO35</f>
        <v>0</v>
      </c>
    </row>
    <row r="35">
      <c r="A35" s="183" t="s">
        <v>268</v>
      </c>
      <c r="B35" s="179">
        <f>COUNTIFS(Seeds!Y:Y,"=Magnitudes y medida")-COUNTIFS(Seeds!Y:Y,"=Magnitudes y medida",Seeds!D:D,"=No hacer")</f>
        <v>223</v>
      </c>
      <c r="C35" s="186">
        <f>SUM(C29:C33)/5</f>
        <v>1</v>
      </c>
      <c r="D35" s="175"/>
      <c r="E35" s="202">
        <f>B35</f>
        <v>223</v>
      </c>
      <c r="F35" s="196"/>
      <c r="G35" s="202">
        <f>B35</f>
        <v>223</v>
      </c>
      <c r="H35" s="196"/>
      <c r="I35" s="202">
        <f>B35</f>
        <v>223</v>
      </c>
      <c r="J35" s="196"/>
      <c r="K35" s="202">
        <f>B35</f>
        <v>223</v>
      </c>
      <c r="L35" s="196"/>
      <c r="M35" s="202">
        <f>B35</f>
        <v>223</v>
      </c>
      <c r="N35" s="203"/>
      <c r="O35" s="202">
        <f>B35</f>
        <v>223</v>
      </c>
      <c r="P35" s="196"/>
      <c r="Q35" s="202">
        <f>B35</f>
        <v>223</v>
      </c>
      <c r="R35" s="196"/>
      <c r="S35" s="202">
        <f>B35</f>
        <v>223</v>
      </c>
      <c r="T35" s="197"/>
      <c r="U35" s="202">
        <f>B35</f>
        <v>223</v>
      </c>
      <c r="V35" s="197"/>
      <c r="W35" s="202">
        <f>B35</f>
        <v>223</v>
      </c>
      <c r="X35" s="197"/>
      <c r="Y35" s="202">
        <f>B35</f>
        <v>223</v>
      </c>
      <c r="Z35" s="197"/>
      <c r="AA35" s="187">
        <f>B35</f>
        <v>223</v>
      </c>
      <c r="AB35" s="188">
        <f>SUM(AB29:AB33)/5</f>
        <v>0.2807174888</v>
      </c>
      <c r="AC35" s="187">
        <f>B35</f>
        <v>223</v>
      </c>
      <c r="AD35" s="188">
        <f>SUM(AD29:AD33)/5</f>
        <v>0.2869955157</v>
      </c>
      <c r="AE35" s="187">
        <f>B35</f>
        <v>223</v>
      </c>
      <c r="AF35" s="188">
        <f>SUM(AF29:AF33)/5</f>
        <v>0.2834080717</v>
      </c>
      <c r="AG35" s="187">
        <f>B35</f>
        <v>223</v>
      </c>
      <c r="AH35" s="188">
        <f>SUM(AH29:AH33)/5</f>
        <v>0.3130044843</v>
      </c>
      <c r="AI35" s="187">
        <f>B35</f>
        <v>223</v>
      </c>
      <c r="AJ35" s="188">
        <f>SUM(AJ29:AJ33)/5</f>
        <v>0.3883408072</v>
      </c>
      <c r="AK35" s="187">
        <f>B35</f>
        <v>223</v>
      </c>
      <c r="AL35" s="188">
        <f>SUM(AL29:AL33)/5</f>
        <v>0.4950672646</v>
      </c>
      <c r="AM35" s="187">
        <f>B35</f>
        <v>223</v>
      </c>
      <c r="AN35" s="188">
        <f>SUM(AN29:AN33)/5</f>
        <v>0.5587443946</v>
      </c>
      <c r="AO35" s="187">
        <f>B35</f>
        <v>223</v>
      </c>
      <c r="AP35" s="188">
        <f>SUM(AP29:AP33)/5</f>
        <v>0.6780269058</v>
      </c>
      <c r="AQ35" s="187">
        <f>B35</f>
        <v>223</v>
      </c>
      <c r="AR35" s="188">
        <f>SUM(AR29:AR33)/5</f>
        <v>0.8080717489</v>
      </c>
      <c r="AS35" s="187">
        <f>B35</f>
        <v>223</v>
      </c>
      <c r="AT35" s="188">
        <f>SUM(AT29:AT33)/5</f>
        <v>0.8573991031</v>
      </c>
      <c r="AU35" s="187">
        <f>B35</f>
        <v>223</v>
      </c>
      <c r="AV35" s="188">
        <f>SUM(AV29:AV33)/5</f>
        <v>0.9147982063</v>
      </c>
      <c r="AW35" s="187">
        <f>B35</f>
        <v>223</v>
      </c>
      <c r="AX35" s="188">
        <f>SUM(AX29:AX33)/5</f>
        <v>0.9147982063</v>
      </c>
      <c r="AY35" s="187">
        <f>B35</f>
        <v>223</v>
      </c>
      <c r="AZ35" s="188">
        <f>SUM(AZ29:AZ33)/5</f>
        <v>0.9793721973</v>
      </c>
      <c r="BA35" s="187">
        <f>B35</f>
        <v>223</v>
      </c>
      <c r="BB35" s="188">
        <f>SUM(BB29:BB33)/5</f>
        <v>1.015246637</v>
      </c>
      <c r="BC35" s="187">
        <f>B35</f>
        <v>223</v>
      </c>
      <c r="BD35" s="188">
        <f>SUM(BD29:BD33)/5</f>
        <v>1.071748879</v>
      </c>
      <c r="BE35" s="187">
        <f>B35</f>
        <v>223</v>
      </c>
      <c r="BF35" s="188">
        <f>SUM(BF29:BF33)/5</f>
        <v>1.071748879</v>
      </c>
      <c r="BG35" s="187">
        <f>B35</f>
        <v>223</v>
      </c>
      <c r="BH35" s="188">
        <f>SUM(BH29:BH33)/5</f>
        <v>1.087892377</v>
      </c>
      <c r="BI35" s="187">
        <f>B35</f>
        <v>223</v>
      </c>
      <c r="BJ35" s="188">
        <f>SUM(BJ29:BJ33)/5</f>
        <v>1.092376682</v>
      </c>
      <c r="BK35" s="187">
        <f>B35</f>
        <v>223</v>
      </c>
      <c r="BL35" s="188">
        <f>SUM(BL29:BL33)/5</f>
        <v>1.108520179</v>
      </c>
      <c r="BM35" s="187">
        <f>B35</f>
        <v>223</v>
      </c>
      <c r="BN35" s="188">
        <f>SUM(BN29:BN33)/5</f>
        <v>0</v>
      </c>
      <c r="BO35" s="187">
        <f>B35</f>
        <v>223</v>
      </c>
      <c r="BP35" s="188">
        <f>SUM(BP29:BP33)/5</f>
        <v>0</v>
      </c>
    </row>
    <row r="36">
      <c r="A36" s="189"/>
      <c r="B36" s="175"/>
      <c r="C36" s="198"/>
      <c r="D36" s="175"/>
      <c r="E36" s="189"/>
      <c r="F36" s="199"/>
      <c r="G36" s="189"/>
      <c r="H36" s="199"/>
      <c r="I36" s="189"/>
      <c r="J36" s="199"/>
      <c r="K36" s="189"/>
      <c r="L36" s="199"/>
      <c r="M36" s="189"/>
      <c r="N36" s="199"/>
      <c r="O36" s="189"/>
      <c r="P36" s="199"/>
      <c r="Q36" s="189"/>
      <c r="R36" s="199"/>
      <c r="S36" s="189"/>
      <c r="T36" s="200"/>
      <c r="U36" s="189"/>
      <c r="V36" s="200"/>
      <c r="W36" s="189"/>
      <c r="X36" s="200"/>
      <c r="Y36" s="201"/>
      <c r="Z36" s="200"/>
      <c r="AA36" s="189"/>
      <c r="AB36" s="200"/>
      <c r="AC36" s="189"/>
      <c r="AD36" s="200"/>
      <c r="AE36" s="199"/>
      <c r="AF36" s="200"/>
      <c r="AG36" s="199"/>
      <c r="AH36" s="200"/>
      <c r="AI36" s="199"/>
      <c r="AJ36" s="200"/>
      <c r="AK36" s="199"/>
      <c r="AL36" s="200"/>
      <c r="AM36" s="199"/>
      <c r="AN36" s="200"/>
      <c r="AO36" s="199"/>
      <c r="AP36" s="200"/>
      <c r="AQ36" s="199"/>
      <c r="AR36" s="200"/>
      <c r="AS36" s="199"/>
      <c r="AT36" s="200"/>
      <c r="AU36" s="199"/>
      <c r="AV36" s="200"/>
      <c r="AW36" s="199"/>
      <c r="AX36" s="200"/>
      <c r="AY36" s="199"/>
      <c r="AZ36" s="200"/>
      <c r="BA36" s="199"/>
      <c r="BB36" s="200"/>
      <c r="BC36" s="199"/>
      <c r="BD36" s="200"/>
      <c r="BE36" s="199"/>
      <c r="BF36" s="200"/>
      <c r="BG36" s="199"/>
      <c r="BH36" s="200"/>
      <c r="BI36" s="199"/>
      <c r="BJ36" s="200"/>
      <c r="BK36" s="199"/>
      <c r="BL36" s="200"/>
      <c r="BM36" s="199"/>
      <c r="BN36" s="200"/>
      <c r="BO36" s="199"/>
      <c r="BP36" s="200"/>
    </row>
    <row r="37">
      <c r="A37" s="193" t="s">
        <v>2966</v>
      </c>
      <c r="B37" s="161"/>
      <c r="C37" s="162"/>
      <c r="D37" s="175"/>
      <c r="E37" s="176">
        <v>44669.0</v>
      </c>
      <c r="F37" s="162"/>
      <c r="G37" s="176">
        <v>44676.0</v>
      </c>
      <c r="H37" s="162"/>
      <c r="I37" s="176">
        <v>44683.0</v>
      </c>
      <c r="J37" s="162"/>
      <c r="K37" s="176">
        <v>44690.0</v>
      </c>
      <c r="L37" s="162"/>
      <c r="M37" s="176">
        <v>44697.0</v>
      </c>
      <c r="N37" s="162"/>
      <c r="O37" s="176">
        <v>44704.0</v>
      </c>
      <c r="P37" s="162"/>
      <c r="Q37" s="176">
        <v>44711.0</v>
      </c>
      <c r="R37" s="162"/>
      <c r="S37" s="177">
        <v>44718.0</v>
      </c>
      <c r="T37" s="162"/>
      <c r="U37" s="177">
        <v>44725.0</v>
      </c>
      <c r="V37" s="162"/>
      <c r="W37" s="177">
        <v>44732.0</v>
      </c>
      <c r="X37" s="162"/>
      <c r="Y37" s="177">
        <v>44739.0</v>
      </c>
      <c r="Z37" s="162"/>
      <c r="AA37" s="177">
        <v>44746.0</v>
      </c>
      <c r="AB37" s="162"/>
      <c r="AC37" s="177">
        <v>44753.0</v>
      </c>
      <c r="AD37" s="162"/>
      <c r="AE37" s="177">
        <v>44760.0</v>
      </c>
      <c r="AF37" s="162"/>
      <c r="AG37" s="177">
        <v>44767.0</v>
      </c>
      <c r="AH37" s="162"/>
      <c r="AI37" s="177">
        <v>44771.0</v>
      </c>
      <c r="AJ37" s="162"/>
      <c r="AK37" s="177">
        <v>44778.0</v>
      </c>
      <c r="AL37" s="162"/>
      <c r="AM37" s="177">
        <v>44785.0</v>
      </c>
      <c r="AN37" s="162"/>
      <c r="AO37" s="177">
        <v>44792.0</v>
      </c>
      <c r="AP37" s="162"/>
      <c r="AQ37" s="177">
        <v>44799.0</v>
      </c>
      <c r="AR37" s="162"/>
      <c r="AS37" s="177">
        <v>44806.0</v>
      </c>
      <c r="AT37" s="162"/>
      <c r="AU37" s="177">
        <v>44813.0</v>
      </c>
      <c r="AV37" s="162"/>
      <c r="AW37" s="177">
        <v>44820.0</v>
      </c>
      <c r="AX37" s="162"/>
      <c r="AY37" s="177">
        <v>44827.0</v>
      </c>
      <c r="AZ37" s="162"/>
      <c r="BA37" s="177">
        <v>44834.0</v>
      </c>
      <c r="BB37" s="162"/>
      <c r="BC37" s="177">
        <v>44841.0</v>
      </c>
      <c r="BD37" s="162"/>
      <c r="BE37" s="177">
        <v>44848.0</v>
      </c>
      <c r="BF37" s="162"/>
      <c r="BG37" s="177">
        <v>44855.0</v>
      </c>
      <c r="BH37" s="162"/>
      <c r="BI37" s="177">
        <v>44862.0</v>
      </c>
      <c r="BJ37" s="162"/>
      <c r="BK37" s="177">
        <v>44911.0</v>
      </c>
      <c r="BL37" s="162"/>
      <c r="BM37" s="177">
        <v>44918.0</v>
      </c>
      <c r="BN37" s="162"/>
      <c r="BO37" s="177">
        <v>44925.0</v>
      </c>
      <c r="BP37" s="162"/>
    </row>
    <row r="38">
      <c r="A38" s="178" t="s">
        <v>4627</v>
      </c>
      <c r="B38" s="179">
        <f>COUNTIFS(Seeds!D:D,"=Pendiente de revisión",Seeds!Y:Y,"=Estadística y probabilidad")+B39</f>
        <v>38</v>
      </c>
      <c r="C38" s="194">
        <f>B38/B44</f>
        <v>1</v>
      </c>
      <c r="D38" s="175"/>
      <c r="E38" s="181">
        <v>0.0</v>
      </c>
      <c r="F38" s="182">
        <f>E38/E44</f>
        <v>0</v>
      </c>
      <c r="G38" s="181">
        <v>0.0</v>
      </c>
      <c r="H38" s="182">
        <f>G38/G44</f>
        <v>0</v>
      </c>
      <c r="I38" s="181">
        <v>9.0</v>
      </c>
      <c r="J38" s="182">
        <f>I38/I44</f>
        <v>0.2368421053</v>
      </c>
      <c r="K38" s="181">
        <v>9.0</v>
      </c>
      <c r="L38" s="182">
        <f>K38/K44</f>
        <v>0.2368421053</v>
      </c>
      <c r="M38" s="181">
        <v>9.0</v>
      </c>
      <c r="N38" s="182">
        <f>M38/M44</f>
        <v>0.2368421053</v>
      </c>
      <c r="O38" s="181">
        <v>11.0</v>
      </c>
      <c r="P38" s="182">
        <f>O38/O44</f>
        <v>0.2894736842</v>
      </c>
      <c r="Q38" s="181">
        <v>11.0</v>
      </c>
      <c r="R38" s="182">
        <f>Q38/Q44</f>
        <v>0.2894736842</v>
      </c>
      <c r="S38" s="181">
        <v>11.0</v>
      </c>
      <c r="T38" s="182">
        <f>S38/S44</f>
        <v>0.2894736842</v>
      </c>
      <c r="U38" s="181">
        <v>11.0</v>
      </c>
      <c r="V38" s="182">
        <f>U38/U44</f>
        <v>0.2894736842</v>
      </c>
      <c r="W38" s="181">
        <v>11.0</v>
      </c>
      <c r="X38" s="182">
        <f>W38/W44</f>
        <v>0.2894736842</v>
      </c>
      <c r="Y38" s="181">
        <v>11.0</v>
      </c>
      <c r="Z38" s="182">
        <f>Y38/Y44</f>
        <v>0.2894736842</v>
      </c>
      <c r="AA38" s="181">
        <v>11.0</v>
      </c>
      <c r="AB38" s="182">
        <f>AA38/AA44</f>
        <v>0.2894736842</v>
      </c>
      <c r="AC38" s="181">
        <v>11.0</v>
      </c>
      <c r="AD38" s="182">
        <f>AC38/AC44</f>
        <v>0.2894736842</v>
      </c>
      <c r="AE38" s="181">
        <v>11.0</v>
      </c>
      <c r="AF38" s="182">
        <f>AE38/AE44</f>
        <v>0.2894736842</v>
      </c>
      <c r="AG38" s="181">
        <v>19.0</v>
      </c>
      <c r="AH38" s="182">
        <f>AG38/AG44</f>
        <v>0.5</v>
      </c>
      <c r="AI38" s="181">
        <v>23.0</v>
      </c>
      <c r="AJ38" s="182">
        <f>AI38/AI44</f>
        <v>0.6052631579</v>
      </c>
      <c r="AK38" s="181">
        <v>25.0</v>
      </c>
      <c r="AL38" s="182">
        <f>AK38/AK44</f>
        <v>0.6578947368</v>
      </c>
      <c r="AM38" s="181">
        <v>26.0</v>
      </c>
      <c r="AN38" s="182">
        <f>AM38/AM44</f>
        <v>0.6842105263</v>
      </c>
      <c r="AO38" s="181">
        <v>35.0</v>
      </c>
      <c r="AP38" s="182">
        <f>AO38/AO44</f>
        <v>0.9210526316</v>
      </c>
      <c r="AQ38" s="181">
        <v>35.0</v>
      </c>
      <c r="AR38" s="182">
        <f>AQ38/AQ44</f>
        <v>0.9210526316</v>
      </c>
      <c r="AS38" s="181">
        <v>35.0</v>
      </c>
      <c r="AT38" s="182">
        <f>AS38/AS44</f>
        <v>0.9210526316</v>
      </c>
      <c r="AU38" s="181">
        <v>35.0</v>
      </c>
      <c r="AV38" s="182">
        <f>AU38/AU44</f>
        <v>0.9210526316</v>
      </c>
      <c r="AW38" s="181">
        <v>35.0</v>
      </c>
      <c r="AX38" s="182">
        <f>AW38/AW44</f>
        <v>0.9210526316</v>
      </c>
      <c r="AY38" s="181">
        <v>35.0</v>
      </c>
      <c r="AZ38" s="182">
        <f>AY38/AY44</f>
        <v>0.9210526316</v>
      </c>
      <c r="BA38" s="181">
        <v>35.0</v>
      </c>
      <c r="BB38" s="182">
        <f>BA38/BA44</f>
        <v>0.9210526316</v>
      </c>
      <c r="BC38" s="181">
        <v>35.0</v>
      </c>
      <c r="BD38" s="182">
        <f>BC38/BC44</f>
        <v>0.9210526316</v>
      </c>
      <c r="BE38" s="181">
        <v>35.0</v>
      </c>
      <c r="BF38" s="182">
        <f>BE38/BE44</f>
        <v>0.9210526316</v>
      </c>
      <c r="BG38" s="181">
        <v>35.0</v>
      </c>
      <c r="BH38" s="182">
        <f>BG38/BG44</f>
        <v>0.9210526316</v>
      </c>
      <c r="BI38" s="181">
        <v>35.0</v>
      </c>
      <c r="BJ38" s="182">
        <f>BI38/BI44</f>
        <v>0.9210526316</v>
      </c>
      <c r="BK38" s="181">
        <v>35.0</v>
      </c>
      <c r="BL38" s="182">
        <f>BK38/BK44</f>
        <v>0.9210526316</v>
      </c>
      <c r="BM38" s="181"/>
      <c r="BN38" s="182">
        <f>BM38/BM44</f>
        <v>0</v>
      </c>
      <c r="BO38" s="181"/>
      <c r="BP38" s="182">
        <f>BO38/BO44</f>
        <v>0</v>
      </c>
    </row>
    <row r="39">
      <c r="A39" s="183" t="s">
        <v>4630</v>
      </c>
      <c r="B39" s="179">
        <f>COUNTIFS(Seeds!D:D,"=Ortografía+cast",Seeds!Y:Y,"=Estadística y probabilidad")+B40</f>
        <v>38</v>
      </c>
      <c r="C39" s="194">
        <f>B39/B44</f>
        <v>1</v>
      </c>
      <c r="D39" s="175"/>
      <c r="E39" s="181">
        <v>0.0</v>
      </c>
      <c r="F39" s="182">
        <f>E39/E44</f>
        <v>0</v>
      </c>
      <c r="G39" s="181">
        <v>0.0</v>
      </c>
      <c r="H39" s="182">
        <f>G39/G44</f>
        <v>0</v>
      </c>
      <c r="I39" s="181">
        <v>0.0</v>
      </c>
      <c r="J39" s="182">
        <f>I39/I44</f>
        <v>0</v>
      </c>
      <c r="K39" s="181">
        <v>0.0</v>
      </c>
      <c r="L39" s="182">
        <f>K39/K44</f>
        <v>0</v>
      </c>
      <c r="M39" s="181">
        <v>9.0</v>
      </c>
      <c r="N39" s="182">
        <f>M39/M44</f>
        <v>0.2368421053</v>
      </c>
      <c r="O39" s="181">
        <v>11.0</v>
      </c>
      <c r="P39" s="182">
        <f>O39/O44</f>
        <v>0.2894736842</v>
      </c>
      <c r="Q39" s="181">
        <v>11.0</v>
      </c>
      <c r="R39" s="182">
        <f>Q39/Q44</f>
        <v>0.2894736842</v>
      </c>
      <c r="S39" s="181">
        <v>11.0</v>
      </c>
      <c r="T39" s="182">
        <f>S39/S44</f>
        <v>0.2894736842</v>
      </c>
      <c r="U39" s="181">
        <v>11.0</v>
      </c>
      <c r="V39" s="182">
        <f>U39/U44</f>
        <v>0.2894736842</v>
      </c>
      <c r="W39" s="181">
        <v>11.0</v>
      </c>
      <c r="X39" s="182">
        <f>W39/W44</f>
        <v>0.2894736842</v>
      </c>
      <c r="Y39" s="181">
        <v>11.0</v>
      </c>
      <c r="Z39" s="182">
        <f>Y39/Y44</f>
        <v>0.2894736842</v>
      </c>
      <c r="AA39" s="181">
        <v>11.0</v>
      </c>
      <c r="AB39" s="182">
        <f>AA39/AA44</f>
        <v>0.2894736842</v>
      </c>
      <c r="AC39" s="181">
        <v>11.0</v>
      </c>
      <c r="AD39" s="182">
        <f>AC39/AC44</f>
        <v>0.2894736842</v>
      </c>
      <c r="AE39" s="181">
        <v>11.0</v>
      </c>
      <c r="AF39" s="182">
        <f>AE39/AE44</f>
        <v>0.2894736842</v>
      </c>
      <c r="AG39" s="181">
        <v>11.0</v>
      </c>
      <c r="AH39" s="182">
        <f>AG39/AG44</f>
        <v>0.2894736842</v>
      </c>
      <c r="AI39" s="181">
        <v>11.0</v>
      </c>
      <c r="AJ39" s="182">
        <f>AI39/AI44</f>
        <v>0.2894736842</v>
      </c>
      <c r="AK39" s="181">
        <v>25.0</v>
      </c>
      <c r="AL39" s="182">
        <f>AK39/AK44</f>
        <v>0.6578947368</v>
      </c>
      <c r="AM39" s="181">
        <v>26.0</v>
      </c>
      <c r="AN39" s="182">
        <f>AM39/AM44</f>
        <v>0.6842105263</v>
      </c>
      <c r="AO39" s="181">
        <v>26.0</v>
      </c>
      <c r="AP39" s="182">
        <f>AO39/AO44</f>
        <v>0.6842105263</v>
      </c>
      <c r="AQ39" s="181">
        <v>33.0</v>
      </c>
      <c r="AR39" s="182">
        <f>AQ39/AQ44</f>
        <v>0.8684210526</v>
      </c>
      <c r="AS39" s="181">
        <v>33.0</v>
      </c>
      <c r="AT39" s="182">
        <f>AS39/AS44</f>
        <v>0.8684210526</v>
      </c>
      <c r="AU39" s="181">
        <v>33.0</v>
      </c>
      <c r="AV39" s="182">
        <f>AU39/AU44</f>
        <v>0.8684210526</v>
      </c>
      <c r="AW39" s="181">
        <v>33.0</v>
      </c>
      <c r="AX39" s="182">
        <f>AW39/AW44</f>
        <v>0.8684210526</v>
      </c>
      <c r="AY39" s="181">
        <v>33.0</v>
      </c>
      <c r="AZ39" s="182">
        <f>AY39/AY44</f>
        <v>0.8684210526</v>
      </c>
      <c r="BA39" s="181">
        <v>33.0</v>
      </c>
      <c r="BB39" s="182">
        <f>BA39/BA44</f>
        <v>0.8684210526</v>
      </c>
      <c r="BC39" s="181">
        <v>33.0</v>
      </c>
      <c r="BD39" s="182">
        <f>BC39/BC44</f>
        <v>0.8684210526</v>
      </c>
      <c r="BE39" s="181">
        <v>33.0</v>
      </c>
      <c r="BF39" s="182">
        <f>BE39/BE44</f>
        <v>0.8684210526</v>
      </c>
      <c r="BG39" s="181">
        <v>33.0</v>
      </c>
      <c r="BH39" s="182">
        <f>BG39/BG44</f>
        <v>0.8684210526</v>
      </c>
      <c r="BI39" s="181">
        <v>33.0</v>
      </c>
      <c r="BJ39" s="182">
        <f>BI39/BI44</f>
        <v>0.8684210526</v>
      </c>
      <c r="BK39" s="181">
        <v>35.0</v>
      </c>
      <c r="BL39" s="182">
        <f>BK39/BK44</f>
        <v>0.9210526316</v>
      </c>
      <c r="BM39" s="181"/>
      <c r="BN39" s="182">
        <f>BM39/BM44</f>
        <v>0</v>
      </c>
      <c r="BO39" s="181"/>
      <c r="BP39" s="182">
        <f>BO39/BO44</f>
        <v>0</v>
      </c>
    </row>
    <row r="40">
      <c r="A40" s="178" t="s">
        <v>4632</v>
      </c>
      <c r="B40" s="179">
        <f>COUNTIFS(Seeds!D:D,"=JSON sin imagen",Seeds!Y:Y,"=Estadística y probabilidad")+B41</f>
        <v>38</v>
      </c>
      <c r="C40" s="194">
        <f>B40/B44</f>
        <v>1</v>
      </c>
      <c r="D40" s="175"/>
      <c r="E40" s="181">
        <v>0.0</v>
      </c>
      <c r="F40" s="182">
        <f>E40/E44</f>
        <v>0</v>
      </c>
      <c r="G40" s="181">
        <v>0.0</v>
      </c>
      <c r="H40" s="182">
        <f>G40/G44</f>
        <v>0</v>
      </c>
      <c r="I40" s="181">
        <v>0.0</v>
      </c>
      <c r="J40" s="182">
        <f>I40/I44</f>
        <v>0</v>
      </c>
      <c r="K40" s="181">
        <v>0.0</v>
      </c>
      <c r="L40" s="182">
        <f>K40/K44</f>
        <v>0</v>
      </c>
      <c r="M40" s="181">
        <v>9.0</v>
      </c>
      <c r="N40" s="182">
        <f>M40/M44</f>
        <v>0.2368421053</v>
      </c>
      <c r="O40" s="181">
        <v>9.0</v>
      </c>
      <c r="P40" s="182">
        <f>O40/O44</f>
        <v>0.2368421053</v>
      </c>
      <c r="Q40" s="181">
        <v>9.0</v>
      </c>
      <c r="R40" s="182">
        <f>Q40/Q44</f>
        <v>0.2368421053</v>
      </c>
      <c r="S40" s="181">
        <v>9.0</v>
      </c>
      <c r="T40" s="182">
        <f>S40/S44</f>
        <v>0.2368421053</v>
      </c>
      <c r="U40" s="181">
        <v>9.0</v>
      </c>
      <c r="V40" s="182">
        <f>U40/U44</f>
        <v>0.2368421053</v>
      </c>
      <c r="W40" s="181">
        <v>9.0</v>
      </c>
      <c r="X40" s="182">
        <f>W40/W44</f>
        <v>0.2368421053</v>
      </c>
      <c r="Y40" s="181">
        <v>9.0</v>
      </c>
      <c r="Z40" s="182">
        <f>Y40/Y44</f>
        <v>0.2368421053</v>
      </c>
      <c r="AA40" s="181">
        <v>9.0</v>
      </c>
      <c r="AB40" s="182">
        <f>AA40/AA44</f>
        <v>0.2368421053</v>
      </c>
      <c r="AC40" s="181">
        <v>9.0</v>
      </c>
      <c r="AD40" s="182">
        <f>AC40/AC44</f>
        <v>0.2368421053</v>
      </c>
      <c r="AE40" s="181">
        <v>11.0</v>
      </c>
      <c r="AF40" s="182">
        <f>AE40/AE44</f>
        <v>0.2894736842</v>
      </c>
      <c r="AG40" s="181">
        <v>11.0</v>
      </c>
      <c r="AH40" s="182">
        <f>AG40/AG44</f>
        <v>0.2894736842</v>
      </c>
      <c r="AI40" s="181">
        <v>11.0</v>
      </c>
      <c r="AJ40" s="182">
        <f>AI40/AI44</f>
        <v>0.2894736842</v>
      </c>
      <c r="AK40" s="181">
        <v>11.0</v>
      </c>
      <c r="AL40" s="182">
        <f>AK40/AK44</f>
        <v>0.2894736842</v>
      </c>
      <c r="AM40" s="181">
        <v>11.0</v>
      </c>
      <c r="AN40" s="182">
        <f>AM40/AM44</f>
        <v>0.2894736842</v>
      </c>
      <c r="AO40" s="181">
        <v>24.0</v>
      </c>
      <c r="AP40" s="182">
        <f>AO40/AO44</f>
        <v>0.6315789474</v>
      </c>
      <c r="AQ40" s="181">
        <v>28.0</v>
      </c>
      <c r="AR40" s="182">
        <f>AQ40/AQ44</f>
        <v>0.7368421053</v>
      </c>
      <c r="AS40" s="181">
        <v>28.0</v>
      </c>
      <c r="AT40" s="182">
        <f>AS40/AS44</f>
        <v>0.7368421053</v>
      </c>
      <c r="AU40" s="181">
        <v>28.0</v>
      </c>
      <c r="AV40" s="182">
        <f>AU40/AU44</f>
        <v>0.7368421053</v>
      </c>
      <c r="AW40" s="181">
        <v>28.0</v>
      </c>
      <c r="AX40" s="182">
        <f>AW40/AW44</f>
        <v>0.7368421053</v>
      </c>
      <c r="AY40" s="181">
        <v>28.0</v>
      </c>
      <c r="AZ40" s="182">
        <f>AY40/AY44</f>
        <v>0.7368421053</v>
      </c>
      <c r="BA40" s="181">
        <v>28.0</v>
      </c>
      <c r="BB40" s="182">
        <f>BA40/BA44</f>
        <v>0.7368421053</v>
      </c>
      <c r="BC40" s="181">
        <v>28.0</v>
      </c>
      <c r="BD40" s="182">
        <f>BC40/BC44</f>
        <v>0.7368421053</v>
      </c>
      <c r="BE40" s="181">
        <v>28.0</v>
      </c>
      <c r="BF40" s="182">
        <f>BE40/BE44</f>
        <v>0.7368421053</v>
      </c>
      <c r="BG40" s="181">
        <v>33.0</v>
      </c>
      <c r="BH40" s="182">
        <f>BG40/BG44</f>
        <v>0.8684210526</v>
      </c>
      <c r="BI40" s="181">
        <v>33.0</v>
      </c>
      <c r="BJ40" s="182">
        <f>BI40/BI44</f>
        <v>0.8684210526</v>
      </c>
      <c r="BK40" s="181">
        <v>35.0</v>
      </c>
      <c r="BL40" s="182">
        <f>BK40/BK44</f>
        <v>0.9210526316</v>
      </c>
      <c r="BM40" s="181"/>
      <c r="BN40" s="182">
        <f>BM40/BM44</f>
        <v>0</v>
      </c>
      <c r="BO40" s="181"/>
      <c r="BP40" s="182">
        <f>BO40/BO44</f>
        <v>0</v>
      </c>
    </row>
    <row r="41">
      <c r="A41" s="178" t="s">
        <v>4634</v>
      </c>
      <c r="B41" s="179">
        <f>COUNTIFS(Seeds!D:D,"=JSON con imagen",Seeds!Y:Y,"=Estadística y probabilidad")+B42</f>
        <v>38</v>
      </c>
      <c r="C41" s="194">
        <f>B41/B44</f>
        <v>1</v>
      </c>
      <c r="D41" s="175"/>
      <c r="E41" s="181">
        <v>0.0</v>
      </c>
      <c r="F41" s="182">
        <f>E41/E44</f>
        <v>0</v>
      </c>
      <c r="G41" s="181">
        <v>0.0</v>
      </c>
      <c r="H41" s="182">
        <f>G41/G44</f>
        <v>0</v>
      </c>
      <c r="I41" s="181">
        <v>0.0</v>
      </c>
      <c r="J41" s="182">
        <f>I41/I44</f>
        <v>0</v>
      </c>
      <c r="K41" s="181">
        <v>0.0</v>
      </c>
      <c r="L41" s="182">
        <f>K41/K44</f>
        <v>0</v>
      </c>
      <c r="M41" s="181">
        <v>9.0</v>
      </c>
      <c r="N41" s="182">
        <f>M41/M44</f>
        <v>0.2368421053</v>
      </c>
      <c r="O41" s="181">
        <v>6.0</v>
      </c>
      <c r="P41" s="182">
        <f>O41/O44</f>
        <v>0.1578947368</v>
      </c>
      <c r="Q41" s="181">
        <v>9.0</v>
      </c>
      <c r="R41" s="182">
        <f>Q41/Q44</f>
        <v>0.2368421053</v>
      </c>
      <c r="S41" s="181">
        <v>9.0</v>
      </c>
      <c r="T41" s="182">
        <f>S41/S44</f>
        <v>0.2368421053</v>
      </c>
      <c r="U41" s="181">
        <v>9.0</v>
      </c>
      <c r="V41" s="182">
        <f>U41/U44</f>
        <v>0.2368421053</v>
      </c>
      <c r="W41" s="181">
        <v>9.0</v>
      </c>
      <c r="X41" s="182">
        <f>W41/W44</f>
        <v>0.2368421053</v>
      </c>
      <c r="Y41" s="181">
        <v>9.0</v>
      </c>
      <c r="Z41" s="182">
        <f>Y41/Y44</f>
        <v>0.2368421053</v>
      </c>
      <c r="AA41" s="181">
        <v>9.0</v>
      </c>
      <c r="AB41" s="182">
        <f>AA41/AA44</f>
        <v>0.2368421053</v>
      </c>
      <c r="AC41" s="181">
        <v>9.0</v>
      </c>
      <c r="AD41" s="182">
        <f>AC41/AC44</f>
        <v>0.2368421053</v>
      </c>
      <c r="AE41" s="181">
        <v>11.0</v>
      </c>
      <c r="AF41" s="182">
        <f>AE41/AE44</f>
        <v>0.2894736842</v>
      </c>
      <c r="AG41" s="181">
        <v>11.0</v>
      </c>
      <c r="AH41" s="182">
        <f>AG41/AG44</f>
        <v>0.2894736842</v>
      </c>
      <c r="AI41" s="181">
        <v>11.0</v>
      </c>
      <c r="AJ41" s="182">
        <f>AI41/AI44</f>
        <v>0.2894736842</v>
      </c>
      <c r="AK41" s="181">
        <v>11.0</v>
      </c>
      <c r="AL41" s="182">
        <f>AK41/AK44</f>
        <v>0.2894736842</v>
      </c>
      <c r="AM41" s="181">
        <v>11.0</v>
      </c>
      <c r="AN41" s="182">
        <f>AM41/AM44</f>
        <v>0.2894736842</v>
      </c>
      <c r="AO41" s="181">
        <v>23.0</v>
      </c>
      <c r="AP41" s="182">
        <f>AO41/AO44</f>
        <v>0.6052631579</v>
      </c>
      <c r="AQ41" s="181">
        <v>28.0</v>
      </c>
      <c r="AR41" s="182">
        <f>AQ41/AQ44</f>
        <v>0.7368421053</v>
      </c>
      <c r="AS41" s="181">
        <v>28.0</v>
      </c>
      <c r="AT41" s="182">
        <f>AS41/AS44</f>
        <v>0.7368421053</v>
      </c>
      <c r="AU41" s="181">
        <v>28.0</v>
      </c>
      <c r="AV41" s="182">
        <f>AU41/AU44</f>
        <v>0.7368421053</v>
      </c>
      <c r="AW41" s="181">
        <v>28.0</v>
      </c>
      <c r="AX41" s="182">
        <f>AW41/AW44</f>
        <v>0.7368421053</v>
      </c>
      <c r="AY41" s="181">
        <v>28.0</v>
      </c>
      <c r="AZ41" s="182">
        <f>AY41/AY44</f>
        <v>0.7368421053</v>
      </c>
      <c r="BA41" s="181">
        <v>28.0</v>
      </c>
      <c r="BB41" s="182">
        <f>BA41/BA44</f>
        <v>0.7368421053</v>
      </c>
      <c r="BC41" s="181">
        <v>28.0</v>
      </c>
      <c r="BD41" s="182">
        <f>BC41/BC44</f>
        <v>0.7368421053</v>
      </c>
      <c r="BE41" s="181">
        <v>28.0</v>
      </c>
      <c r="BF41" s="182">
        <f>BE41/BE44</f>
        <v>0.7368421053</v>
      </c>
      <c r="BG41" s="181">
        <v>33.0</v>
      </c>
      <c r="BH41" s="182">
        <f>BG41/BG44</f>
        <v>0.8684210526</v>
      </c>
      <c r="BI41" s="181">
        <v>33.0</v>
      </c>
      <c r="BJ41" s="182">
        <f>BI41/BI44</f>
        <v>0.8684210526</v>
      </c>
      <c r="BK41" s="181">
        <v>35.0</v>
      </c>
      <c r="BL41" s="182">
        <f>BK41/BK44</f>
        <v>0.9210526316</v>
      </c>
      <c r="BM41" s="181"/>
      <c r="BN41" s="182">
        <f>BM41/BM44</f>
        <v>0</v>
      </c>
      <c r="BO41" s="181"/>
      <c r="BP41" s="182">
        <f>BO41/BO44</f>
        <v>0</v>
      </c>
    </row>
    <row r="42">
      <c r="A42" s="178" t="s">
        <v>36</v>
      </c>
      <c r="B42" s="179">
        <f>COUNTIFS(Seeds!D:D,"=JSON revisado",Seeds!Y:Y,"=Estadística y probabilidad")</f>
        <v>38</v>
      </c>
      <c r="C42" s="194">
        <f>B42/B44</f>
        <v>1</v>
      </c>
      <c r="D42" s="175"/>
      <c r="E42" s="181">
        <v>0.0</v>
      </c>
      <c r="F42" s="182">
        <f>E42/E44</f>
        <v>0</v>
      </c>
      <c r="G42" s="181">
        <v>0.0</v>
      </c>
      <c r="H42" s="182">
        <f>G42/G44</f>
        <v>0</v>
      </c>
      <c r="I42" s="181">
        <v>0.0</v>
      </c>
      <c r="J42" s="182">
        <f>I42/I44</f>
        <v>0</v>
      </c>
      <c r="K42" s="181">
        <v>0.0</v>
      </c>
      <c r="L42" s="182">
        <f>K42/K44</f>
        <v>0</v>
      </c>
      <c r="M42" s="181">
        <v>0.0</v>
      </c>
      <c r="N42" s="182">
        <f>M42/M44</f>
        <v>0</v>
      </c>
      <c r="O42" s="181">
        <v>6.0</v>
      </c>
      <c r="P42" s="182">
        <f>O42/O44</f>
        <v>0.1578947368</v>
      </c>
      <c r="Q42" s="181">
        <v>6.0</v>
      </c>
      <c r="R42" s="182">
        <f>Q42/Q44</f>
        <v>0.1578947368</v>
      </c>
      <c r="S42" s="181">
        <v>6.0</v>
      </c>
      <c r="T42" s="182">
        <f>S42/S44</f>
        <v>0.1578947368</v>
      </c>
      <c r="U42" s="181">
        <v>6.0</v>
      </c>
      <c r="V42" s="182">
        <f>U42/U44</f>
        <v>0.1578947368</v>
      </c>
      <c r="W42" s="181">
        <v>6.0</v>
      </c>
      <c r="X42" s="182">
        <f>W42/W44</f>
        <v>0.1578947368</v>
      </c>
      <c r="Y42" s="181">
        <v>6.0</v>
      </c>
      <c r="Z42" s="182">
        <f>Y42/Y44</f>
        <v>0.1578947368</v>
      </c>
      <c r="AA42" s="181">
        <v>6.0</v>
      </c>
      <c r="AB42" s="182">
        <f>AA42/AA44</f>
        <v>0.1578947368</v>
      </c>
      <c r="AC42" s="181">
        <v>6.0</v>
      </c>
      <c r="AD42" s="182">
        <f>AC42/AC44</f>
        <v>0.1578947368</v>
      </c>
      <c r="AE42" s="181">
        <v>6.0</v>
      </c>
      <c r="AF42" s="182">
        <f>AE42/AE44</f>
        <v>0.1578947368</v>
      </c>
      <c r="AG42" s="181">
        <v>6.0</v>
      </c>
      <c r="AH42" s="182">
        <f>AG42/AG44</f>
        <v>0.1578947368</v>
      </c>
      <c r="AI42" s="181">
        <v>6.0</v>
      </c>
      <c r="AJ42" s="182">
        <f>AI42/AI44</f>
        <v>0.1578947368</v>
      </c>
      <c r="AK42" s="181">
        <v>6.0</v>
      </c>
      <c r="AL42" s="182">
        <f>AK42/AK44</f>
        <v>0.1578947368</v>
      </c>
      <c r="AM42" s="181">
        <v>6.0</v>
      </c>
      <c r="AN42" s="182">
        <f>AM42/AM44</f>
        <v>0.1578947368</v>
      </c>
      <c r="AO42" s="181">
        <v>9.0</v>
      </c>
      <c r="AP42" s="182">
        <f>AO42/AO44</f>
        <v>0.2368421053</v>
      </c>
      <c r="AQ42" s="181">
        <v>18.0</v>
      </c>
      <c r="AR42" s="182">
        <f>AQ42/AQ44</f>
        <v>0.4736842105</v>
      </c>
      <c r="AS42" s="181">
        <v>21.0</v>
      </c>
      <c r="AT42" s="182">
        <f>AS42/AS44</f>
        <v>0.5526315789</v>
      </c>
      <c r="AU42" s="181">
        <v>28.0</v>
      </c>
      <c r="AV42" s="182">
        <f>AU42/AU44</f>
        <v>0.7368421053</v>
      </c>
      <c r="AW42" s="181">
        <v>28.0</v>
      </c>
      <c r="AX42" s="182">
        <f>AW42/AW44</f>
        <v>0.7368421053</v>
      </c>
      <c r="AY42" s="181">
        <v>28.0</v>
      </c>
      <c r="AZ42" s="182">
        <f>AY42/AY44</f>
        <v>0.7368421053</v>
      </c>
      <c r="BA42" s="181">
        <v>28.0</v>
      </c>
      <c r="BB42" s="182">
        <f>BA42/BA44</f>
        <v>0.7368421053</v>
      </c>
      <c r="BC42" s="181">
        <v>28.0</v>
      </c>
      <c r="BD42" s="182">
        <f>BC42/BC44</f>
        <v>0.7368421053</v>
      </c>
      <c r="BE42" s="181">
        <v>28.0</v>
      </c>
      <c r="BF42" s="182">
        <f>BE42/BE44</f>
        <v>0.7368421053</v>
      </c>
      <c r="BG42" s="181">
        <v>33.0</v>
      </c>
      <c r="BH42" s="182">
        <f>BG42/BG44</f>
        <v>0.8684210526</v>
      </c>
      <c r="BI42" s="181">
        <v>33.0</v>
      </c>
      <c r="BJ42" s="182">
        <f>BI42/BI44</f>
        <v>0.8684210526</v>
      </c>
      <c r="BK42" s="181">
        <v>33.0</v>
      </c>
      <c r="BL42" s="182">
        <f>BK42/BK44</f>
        <v>0.8684210526</v>
      </c>
      <c r="BM42" s="181"/>
      <c r="BN42" s="182">
        <f>BM42/BM44</f>
        <v>0</v>
      </c>
      <c r="BO42" s="181"/>
      <c r="BP42" s="182">
        <f>BO42/BO44</f>
        <v>0</v>
      </c>
    </row>
    <row r="43">
      <c r="A43" s="185" t="s">
        <v>4648</v>
      </c>
      <c r="B43" s="179">
        <f>COUNTIFS(Seeds!E:E,"=Sí",Seeds!Y:Y,"=Estadística y probabilidad")</f>
        <v>0</v>
      </c>
      <c r="C43" s="194">
        <f>B43/B44</f>
        <v>0</v>
      </c>
      <c r="D43" s="175"/>
      <c r="E43" s="181">
        <v>0.0</v>
      </c>
      <c r="F43" s="182">
        <f>E43/E44</f>
        <v>0</v>
      </c>
      <c r="G43" s="181">
        <v>0.0</v>
      </c>
      <c r="H43" s="182">
        <f>G43/G44</f>
        <v>0</v>
      </c>
      <c r="I43" s="181">
        <v>0.0</v>
      </c>
      <c r="J43" s="182">
        <f>I43/I44</f>
        <v>0</v>
      </c>
      <c r="K43" s="181">
        <v>0.0</v>
      </c>
      <c r="L43" s="182">
        <f>K43/K44</f>
        <v>0</v>
      </c>
      <c r="M43" s="181">
        <v>0.0</v>
      </c>
      <c r="N43" s="182">
        <f>M43/M44</f>
        <v>0</v>
      </c>
      <c r="O43" s="181">
        <v>0.0</v>
      </c>
      <c r="P43" s="182">
        <f>O43/O44</f>
        <v>0</v>
      </c>
      <c r="Q43" s="181">
        <v>0.0</v>
      </c>
      <c r="R43" s="182">
        <f>Q43/Q44</f>
        <v>0</v>
      </c>
      <c r="S43" s="181">
        <v>0.0</v>
      </c>
      <c r="T43" s="182">
        <f>S43/S44</f>
        <v>0</v>
      </c>
      <c r="U43" s="181">
        <v>0.0</v>
      </c>
      <c r="V43" s="182">
        <f>U43/U44</f>
        <v>0</v>
      </c>
      <c r="W43" s="181">
        <v>0.0</v>
      </c>
      <c r="X43" s="182">
        <f>W43/W44</f>
        <v>0</v>
      </c>
      <c r="Y43" s="181">
        <v>0.0</v>
      </c>
      <c r="Z43" s="182">
        <f>Y43/Y44</f>
        <v>0</v>
      </c>
      <c r="AA43" s="181">
        <v>0.0</v>
      </c>
      <c r="AB43" s="182">
        <f>AA43/AA44</f>
        <v>0</v>
      </c>
      <c r="AC43" s="181">
        <v>0.0</v>
      </c>
      <c r="AD43" s="182">
        <f>AC43/AC44</f>
        <v>0</v>
      </c>
      <c r="AE43" s="181">
        <v>0.0</v>
      </c>
      <c r="AF43" s="182">
        <f>AE43/AE44</f>
        <v>0</v>
      </c>
      <c r="AG43" s="181">
        <v>0.0</v>
      </c>
      <c r="AH43" s="182">
        <f>AG43/AG44</f>
        <v>0</v>
      </c>
      <c r="AI43" s="181">
        <v>0.0</v>
      </c>
      <c r="AJ43" s="182">
        <f>AI43/AI44</f>
        <v>0</v>
      </c>
      <c r="AK43" s="181">
        <v>0.0</v>
      </c>
      <c r="AL43" s="182">
        <f>AK43/AK44</f>
        <v>0</v>
      </c>
      <c r="AM43" s="181">
        <v>0.0</v>
      </c>
      <c r="AN43" s="182">
        <f>AM43/AM44</f>
        <v>0</v>
      </c>
      <c r="AO43" s="181">
        <v>0.0</v>
      </c>
      <c r="AP43" s="182">
        <f>AO43/AO44</f>
        <v>0</v>
      </c>
      <c r="AQ43" s="181">
        <v>0.0</v>
      </c>
      <c r="AR43" s="182">
        <f>AQ43/AQ44</f>
        <v>0</v>
      </c>
      <c r="AS43" s="181">
        <v>0.0</v>
      </c>
      <c r="AT43" s="182">
        <f>AS43/AS44</f>
        <v>0</v>
      </c>
      <c r="AU43" s="181">
        <v>0.0</v>
      </c>
      <c r="AV43" s="182">
        <f>AU43/AU44</f>
        <v>0</v>
      </c>
      <c r="AW43" s="181">
        <v>0.0</v>
      </c>
      <c r="AX43" s="182">
        <f>AW43/AW44</f>
        <v>0</v>
      </c>
      <c r="AY43" s="181">
        <v>0.0</v>
      </c>
      <c r="AZ43" s="182">
        <f>AY43/AY44</f>
        <v>0</v>
      </c>
      <c r="BA43" s="181">
        <v>0.0</v>
      </c>
      <c r="BB43" s="182">
        <f>BA43/BA44</f>
        <v>0</v>
      </c>
      <c r="BC43" s="181">
        <v>0.0</v>
      </c>
      <c r="BD43" s="182">
        <f>BC43/BC44</f>
        <v>0</v>
      </c>
      <c r="BE43" s="181">
        <v>0.0</v>
      </c>
      <c r="BF43" s="182">
        <f>BE43/BE44</f>
        <v>0</v>
      </c>
      <c r="BG43" s="181">
        <v>0.0</v>
      </c>
      <c r="BH43" s="182">
        <f>BG43/BG44</f>
        <v>0</v>
      </c>
      <c r="BI43" s="181">
        <v>0.0</v>
      </c>
      <c r="BJ43" s="182">
        <f>BI43/BI44</f>
        <v>0</v>
      </c>
      <c r="BK43" s="181">
        <v>0.0</v>
      </c>
      <c r="BL43" s="182">
        <f>BK43/BK44</f>
        <v>0</v>
      </c>
      <c r="BM43" s="181"/>
      <c r="BN43" s="182">
        <f>BM43/BM44</f>
        <v>0</v>
      </c>
      <c r="BO43" s="181"/>
      <c r="BP43" s="182">
        <f>BO43/BO44</f>
        <v>0</v>
      </c>
    </row>
    <row r="44">
      <c r="A44" s="185" t="s">
        <v>268</v>
      </c>
      <c r="B44" s="179">
        <f>COUNTIFS(Seeds!Y:Y,"=Estadística y probabilidad")-COUNTIFS(Seeds!Y:Y,"=Estadística y probabilidad",Seeds!D:D,"=No hacer")</f>
        <v>38</v>
      </c>
      <c r="C44" s="186">
        <f>SUM(C38:C42)/5</f>
        <v>1</v>
      </c>
      <c r="D44" s="175"/>
      <c r="E44" s="187">
        <f>B44</f>
        <v>38</v>
      </c>
      <c r="F44" s="196"/>
      <c r="G44" s="187">
        <f>B44</f>
        <v>38</v>
      </c>
      <c r="H44" s="196"/>
      <c r="I44" s="187">
        <f>B44</f>
        <v>38</v>
      </c>
      <c r="J44" s="196"/>
      <c r="K44" s="187">
        <f>B44</f>
        <v>38</v>
      </c>
      <c r="L44" s="196"/>
      <c r="M44" s="187">
        <f>B44</f>
        <v>38</v>
      </c>
      <c r="N44" s="196"/>
      <c r="O44" s="187">
        <f>B44</f>
        <v>38</v>
      </c>
      <c r="P44" s="196"/>
      <c r="Q44" s="187">
        <f>B44</f>
        <v>38</v>
      </c>
      <c r="R44" s="196"/>
      <c r="S44" s="187">
        <f>B44</f>
        <v>38</v>
      </c>
      <c r="T44" s="197"/>
      <c r="U44" s="187">
        <f>B44</f>
        <v>38</v>
      </c>
      <c r="V44" s="197"/>
      <c r="W44" s="187">
        <f>B44</f>
        <v>38</v>
      </c>
      <c r="X44" s="197"/>
      <c r="Y44" s="187">
        <f>B44</f>
        <v>38</v>
      </c>
      <c r="Z44" s="197"/>
      <c r="AA44" s="187">
        <f>B44</f>
        <v>38</v>
      </c>
      <c r="AB44" s="188">
        <f>SUM(AB38:AB42)/5</f>
        <v>0.2421052632</v>
      </c>
      <c r="AC44" s="187">
        <f>B44</f>
        <v>38</v>
      </c>
      <c r="AD44" s="188">
        <f>SUM(AD38:AD42)/5</f>
        <v>0.2421052632</v>
      </c>
      <c r="AE44" s="187">
        <f>B44</f>
        <v>38</v>
      </c>
      <c r="AF44" s="188">
        <f>SUM(AF38:AF42)/5</f>
        <v>0.2631578947</v>
      </c>
      <c r="AG44" s="187">
        <f>B44</f>
        <v>38</v>
      </c>
      <c r="AH44" s="188">
        <f>SUM(AH38:AH42)/5</f>
        <v>0.3052631579</v>
      </c>
      <c r="AI44" s="187">
        <f>B44</f>
        <v>38</v>
      </c>
      <c r="AJ44" s="188">
        <f>SUM(AJ38:AJ42)/5</f>
        <v>0.3263157895</v>
      </c>
      <c r="AK44" s="187">
        <f>B44</f>
        <v>38</v>
      </c>
      <c r="AL44" s="188">
        <f>SUM(AL38:AL42)/5</f>
        <v>0.4105263158</v>
      </c>
      <c r="AM44" s="187">
        <f>B44</f>
        <v>38</v>
      </c>
      <c r="AN44" s="188">
        <f>SUM(AN38:AN42)/5</f>
        <v>0.4210526316</v>
      </c>
      <c r="AO44" s="187">
        <f>B44</f>
        <v>38</v>
      </c>
      <c r="AP44" s="188">
        <f>SUM(AP38:AP42)/5</f>
        <v>0.6157894737</v>
      </c>
      <c r="AQ44" s="187">
        <f>B44</f>
        <v>38</v>
      </c>
      <c r="AR44" s="188">
        <f>SUM(AR38:AR42)/5</f>
        <v>0.7473684211</v>
      </c>
      <c r="AS44" s="187">
        <f>B44</f>
        <v>38</v>
      </c>
      <c r="AT44" s="188">
        <f>SUM(AT38:AT42)/5</f>
        <v>0.7631578947</v>
      </c>
      <c r="AU44" s="187">
        <f>B44</f>
        <v>38</v>
      </c>
      <c r="AV44" s="188">
        <f>SUM(AV38:AV42)/5</f>
        <v>0.8</v>
      </c>
      <c r="AW44" s="187">
        <f>B44</f>
        <v>38</v>
      </c>
      <c r="AX44" s="188">
        <f>SUM(AX38:AX42)/5</f>
        <v>0.8</v>
      </c>
      <c r="AY44" s="187">
        <f>B44</f>
        <v>38</v>
      </c>
      <c r="AZ44" s="188">
        <f>SUM(AZ38:AZ42)/5</f>
        <v>0.8</v>
      </c>
      <c r="BA44" s="187">
        <f>B44</f>
        <v>38</v>
      </c>
      <c r="BB44" s="188">
        <f>SUM(BB38:BB42)/5</f>
        <v>0.8</v>
      </c>
      <c r="BC44" s="187">
        <f>B44</f>
        <v>38</v>
      </c>
      <c r="BD44" s="188">
        <f>SUM(BD38:BD42)/5</f>
        <v>0.8</v>
      </c>
      <c r="BE44" s="187">
        <f>B44</f>
        <v>38</v>
      </c>
      <c r="BF44" s="188">
        <f>SUM(BF38:BF42)/5</f>
        <v>0.8</v>
      </c>
      <c r="BG44" s="187">
        <f>B44</f>
        <v>38</v>
      </c>
      <c r="BH44" s="188">
        <f>SUM(BH38:BH42)/5</f>
        <v>0.8789473684</v>
      </c>
      <c r="BI44" s="187">
        <f>B44</f>
        <v>38</v>
      </c>
      <c r="BJ44" s="188">
        <f>SUM(BJ38:BJ42)/5</f>
        <v>0.8789473684</v>
      </c>
      <c r="BK44" s="187">
        <f>B44</f>
        <v>38</v>
      </c>
      <c r="BL44" s="188">
        <f>SUM(BL38:BL42)/5</f>
        <v>0.9105263158</v>
      </c>
      <c r="BM44" s="187">
        <f>B44</f>
        <v>38</v>
      </c>
      <c r="BN44" s="188">
        <f>SUM(BN38:BN42)/5</f>
        <v>0</v>
      </c>
      <c r="BO44" s="187">
        <f>B44</f>
        <v>38</v>
      </c>
      <c r="BP44" s="188">
        <f>SUM(BP38:BP42)/5</f>
        <v>0</v>
      </c>
    </row>
  </sheetData>
  <mergeCells count="165">
    <mergeCell ref="BK10:BL10"/>
    <mergeCell ref="BM10:BN10"/>
    <mergeCell ref="AW10:AX10"/>
    <mergeCell ref="AY10:AZ10"/>
    <mergeCell ref="BA10:BB10"/>
    <mergeCell ref="BC10:BD10"/>
    <mergeCell ref="BE10:BF10"/>
    <mergeCell ref="BG10:BH10"/>
    <mergeCell ref="BI10:BJ10"/>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BK1:BL1"/>
    <mergeCell ref="BM1:BN1"/>
    <mergeCell ref="BO1:BP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BO10:BP10"/>
    <mergeCell ref="AS10:AT10"/>
    <mergeCell ref="AU10:AV10"/>
    <mergeCell ref="AE10:AF10"/>
    <mergeCell ref="AG10:AH10"/>
    <mergeCell ref="AI10:AJ10"/>
    <mergeCell ref="AK10:AL10"/>
    <mergeCell ref="AM10:AN10"/>
    <mergeCell ref="AO10:AP10"/>
    <mergeCell ref="AQ10:AR10"/>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BG19:BH19"/>
    <mergeCell ref="BI19:BJ19"/>
    <mergeCell ref="BK19:BL19"/>
    <mergeCell ref="BM19:BN19"/>
    <mergeCell ref="BO19:BP19"/>
    <mergeCell ref="AS19:AT19"/>
    <mergeCell ref="AU19:AV19"/>
    <mergeCell ref="AW19:AX19"/>
    <mergeCell ref="AY19:AZ19"/>
    <mergeCell ref="BA19:BB19"/>
    <mergeCell ref="BC19:BD19"/>
    <mergeCell ref="BE19:BF19"/>
    <mergeCell ref="A19:C19"/>
    <mergeCell ref="E19:F19"/>
    <mergeCell ref="G19:H19"/>
    <mergeCell ref="I19:J19"/>
    <mergeCell ref="K19:L19"/>
    <mergeCell ref="M19:N19"/>
    <mergeCell ref="O19:P19"/>
    <mergeCell ref="AS37:AT37"/>
    <mergeCell ref="AU37:AV37"/>
    <mergeCell ref="AE37:AF37"/>
    <mergeCell ref="AG37:AH37"/>
    <mergeCell ref="AI37:AJ37"/>
    <mergeCell ref="AK37:AL37"/>
    <mergeCell ref="AM37:AN37"/>
    <mergeCell ref="AO37:AP37"/>
    <mergeCell ref="AQ37:AR37"/>
    <mergeCell ref="BK37:BL37"/>
    <mergeCell ref="BM37:BN37"/>
    <mergeCell ref="AW37:AX37"/>
    <mergeCell ref="AY37:AZ37"/>
    <mergeCell ref="BA37:BB37"/>
    <mergeCell ref="BC37:BD37"/>
    <mergeCell ref="BE37:BF37"/>
    <mergeCell ref="BG37:BH37"/>
    <mergeCell ref="BI37:BJ37"/>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BG28:BH28"/>
    <mergeCell ref="BI28:BJ28"/>
    <mergeCell ref="BK28:BL28"/>
    <mergeCell ref="BM28:BN28"/>
    <mergeCell ref="BO28:BP28"/>
    <mergeCell ref="AS28:AT28"/>
    <mergeCell ref="AU28:AV28"/>
    <mergeCell ref="AW28:AX28"/>
    <mergeCell ref="AY28:AZ28"/>
    <mergeCell ref="BA28:BB28"/>
    <mergeCell ref="BC28:BD28"/>
    <mergeCell ref="BE28:BF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BO37:BP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04"/>
      <c r="B1" s="205"/>
      <c r="C1" s="206" t="s">
        <v>35</v>
      </c>
      <c r="D1" s="206" t="s">
        <v>50</v>
      </c>
      <c r="E1" s="207" t="s">
        <v>68</v>
      </c>
      <c r="F1" s="207" t="s">
        <v>268</v>
      </c>
    </row>
    <row r="2">
      <c r="A2" s="208" t="s">
        <v>4649</v>
      </c>
      <c r="B2" s="209" t="s">
        <v>4650</v>
      </c>
      <c r="C2" s="210" t="str">
        <f>COUNTIFS(Seeds!C:C,"=Identificar",#REF!,"*ct-chart*",#REF!,"*bar*")</f>
        <v>#VALUE!</v>
      </c>
      <c r="D2" s="210" t="str">
        <f>COUNTIFS(Seeds!C:C,"=Evocar",#REF!,"=*ct-chart*",#REF!,"*bar*")</f>
        <v>#VALUE!</v>
      </c>
      <c r="E2" s="210" t="str">
        <f>COUNTIFS(Seeds!C:C,"=Aplicar",#REF!,"=*ct-chart*",#REF!,"*bar*")</f>
        <v>#VALUE!</v>
      </c>
      <c r="F2" s="210" t="str">
        <f t="shared" ref="F2:F20" si="1">SUM(C2:E2)</f>
        <v>#VALUE!</v>
      </c>
    </row>
    <row r="3">
      <c r="A3" s="208" t="s">
        <v>4651</v>
      </c>
      <c r="B3" s="211" t="s">
        <v>4652</v>
      </c>
      <c r="C3" s="210" t="str">
        <f>COUNTIFS(Seeds!C:C,"=Identificar",#REF!,"*ct-chart*",#REF!,"*line*")</f>
        <v>#VALUE!</v>
      </c>
      <c r="D3" s="210" t="str">
        <f>COUNTIFS(Seeds!C:C,"=Evocar",#REF!,"=*ct-chart*",#REF!,"*line*")</f>
        <v>#VALUE!</v>
      </c>
      <c r="E3" s="210" t="str">
        <f>COUNTIFS(Seeds!C:C,"=Aplicar",#REF!,"=*ct-chart*",#REF!,"*line*")</f>
        <v>#VALUE!</v>
      </c>
      <c r="F3" s="210" t="str">
        <f t="shared" si="1"/>
        <v>#VALUE!</v>
      </c>
    </row>
    <row r="4">
      <c r="A4" s="208" t="s">
        <v>4653</v>
      </c>
      <c r="B4" s="209" t="s">
        <v>4654</v>
      </c>
      <c r="C4" s="210" t="str">
        <f>COUNTIFS(Seeds!C:C,"=Identificar",#REF!,"*ct-chart*",#REF!,"*pie*")</f>
        <v>#VALUE!</v>
      </c>
      <c r="D4" s="210" t="str">
        <f>COUNTIFS(Seeds!C:C,"=Evocar",#REF!,"=*ct-chart*",#REF!,"*pie*")</f>
        <v>#VALUE!</v>
      </c>
      <c r="E4" s="210" t="str">
        <f>COUNTIFS(Seeds!C:C,"=Aplicar",#REF!,"=*ct-chart*",#REF!,"*pie*")</f>
        <v>#VALUE!</v>
      </c>
      <c r="F4" s="210" t="str">
        <f t="shared" si="1"/>
        <v>#VALUE!</v>
      </c>
    </row>
    <row r="5">
      <c r="A5" s="208" t="s">
        <v>4655</v>
      </c>
      <c r="B5" s="209" t="s">
        <v>4656</v>
      </c>
      <c r="C5" s="210" t="str">
        <f>COUNTIFS(Seeds!C:C,"=Identificar",#REF!,"*Choice matrix – inline*")</f>
        <v>#VALUE!</v>
      </c>
      <c r="D5" s="210" t="str">
        <f>COUNTIFS(Seeds!C:C,"=Evocar",#REF!,"=*Choice matrix – inline*")</f>
        <v>#VALUE!</v>
      </c>
      <c r="E5" s="210" t="str">
        <f>COUNTIFS(Seeds!C:C,"=Aplicar",#REF!,"=*Choice matrix – inline*")</f>
        <v>#VALUE!</v>
      </c>
      <c r="F5" s="210" t="str">
        <f t="shared" si="1"/>
        <v>#VALUE!</v>
      </c>
    </row>
    <row r="6">
      <c r="A6" s="208" t="s">
        <v>4657</v>
      </c>
      <c r="B6" s="209" t="s">
        <v>4658</v>
      </c>
      <c r="C6" s="210" t="str">
        <f>COUNTIFS(Seeds!C:C,"=Identificar",#REF!,"*clock*")</f>
        <v>#VALUE!</v>
      </c>
      <c r="D6" s="210" t="str">
        <f>COUNTIFS(Seeds!C:C,"=Evocar",#REF!,"=*clock*")</f>
        <v>#VALUE!</v>
      </c>
      <c r="E6" s="210" t="str">
        <f>COUNTIFS(Seeds!C:C,"=Aplicar",#REF!,"=*clock*")</f>
        <v>#VALUE!</v>
      </c>
      <c r="F6" s="210" t="str">
        <f t="shared" si="1"/>
        <v>#VALUE!</v>
      </c>
    </row>
    <row r="7">
      <c r="A7" s="208" t="s">
        <v>4659</v>
      </c>
      <c r="B7" s="209" t="s">
        <v>509</v>
      </c>
      <c r="C7" s="210" t="str">
        <f>COUNTIFS(Seeds!C:C,"=Identificar",#REF!,"*Cloze with drag &amp; drop*",#REF!,"*calculateoperation*")</f>
        <v>#VALUE!</v>
      </c>
      <c r="D7" s="210" t="str">
        <f>COUNTIFS(Seeds!C:C,"=Evocar",#REF!,"=*Cloze with drag &amp; drop*",#REF!,"*calculateoperation*")</f>
        <v>#VALUE!</v>
      </c>
      <c r="E7" s="210" t="str">
        <f>COUNTIFS(Seeds!C:C,"=Aplicar",#REF!,"=*Cloze with drag &amp; drop*",#REF!,"*calculateoperation*")</f>
        <v>#VALUE!</v>
      </c>
      <c r="F7" s="210" t="str">
        <f t="shared" si="1"/>
        <v>#VALUE!</v>
      </c>
    </row>
    <row r="8">
      <c r="A8" s="208" t="s">
        <v>4660</v>
      </c>
      <c r="B8" s="209" t="s">
        <v>962</v>
      </c>
      <c r="C8" s="210" t="str">
        <f>COUNTIFS(Seeds!C:C,"=Identificar",#REF!,"*Cloze with drop down*")</f>
        <v>#VALUE!</v>
      </c>
      <c r="D8" s="210" t="str">
        <f>COUNTIFS(Seeds!C:C,"=Evocar",#REF!,"=*Cloze with drop down*")</f>
        <v>#VALUE!</v>
      </c>
      <c r="E8" s="210" t="str">
        <f>COUNTIFS(Seeds!C:C,"=Aplicar",#REF!,"=*Cloze with drop down*")</f>
        <v>#VALUE!</v>
      </c>
      <c r="F8" s="210" t="str">
        <f t="shared" si="1"/>
        <v>#VALUE!</v>
      </c>
    </row>
    <row r="9">
      <c r="A9" s="208" t="s">
        <v>52</v>
      </c>
      <c r="B9" s="209" t="s">
        <v>52</v>
      </c>
      <c r="C9" s="210" t="str">
        <f>COUNTIFS(Seeds!C:C,"=Identificar",#REF!,"*Cloze with text*")</f>
        <v>#VALUE!</v>
      </c>
      <c r="D9" s="210" t="str">
        <f>COUNTIFS(Seeds!C:C,"=Evocar",#REF!,"=*Cloze with text*")</f>
        <v>#VALUE!</v>
      </c>
      <c r="E9" s="210" t="str">
        <f>COUNTIFS(Seeds!C:C,"=Aplicar",#REF!,"=*Cloze with text*")</f>
        <v>#VALUE!</v>
      </c>
      <c r="F9" s="210" t="str">
        <f t="shared" si="1"/>
        <v>#VALUE!</v>
      </c>
    </row>
    <row r="10">
      <c r="A10" s="208" t="s">
        <v>4661</v>
      </c>
      <c r="B10" s="209" t="s">
        <v>4662</v>
      </c>
      <c r="C10" s="210" t="str">
        <f>COUNTIFS(Seeds!C:C,"=Identificar",#REF!,"*counting*")</f>
        <v>#VALUE!</v>
      </c>
      <c r="D10" s="210" t="str">
        <f>COUNTIFS(Seeds!C:C,"=Evocar",#REF!,"=*counting*")</f>
        <v>#VALUE!</v>
      </c>
      <c r="E10" s="210" t="str">
        <f>COUNTIFS(Seeds!C:C,"=Aplicar",#REF!,"=*counting*")</f>
        <v>#VALUE!</v>
      </c>
      <c r="F10" s="210" t="str">
        <f t="shared" si="1"/>
        <v>#VALUE!</v>
      </c>
    </row>
    <row r="11">
      <c r="A11" s="208" t="s">
        <v>4663</v>
      </c>
      <c r="B11" s="209" t="s">
        <v>4664</v>
      </c>
      <c r="C11" s="210" t="str">
        <f>COUNTIFS(Seeds!C:C,"=Identificar",#REF!,"*equivLiteral*")</f>
        <v>#VALUE!</v>
      </c>
      <c r="D11" s="210" t="str">
        <f>COUNTIFS(Seeds!C:C,"=Evocar",#REF!,"=*equivLiteral*")</f>
        <v>#VALUE!</v>
      </c>
      <c r="E11" s="210" t="str">
        <f>COUNTIFS(Seeds!C:C,"=Aplicar",#REF!,"=*equivLiteral*")</f>
        <v>#VALUE!</v>
      </c>
      <c r="F11" s="210" t="str">
        <f t="shared" si="1"/>
        <v>#VALUE!</v>
      </c>
    </row>
    <row r="12">
      <c r="A12" s="208" t="s">
        <v>4665</v>
      </c>
      <c r="B12" s="209" t="s">
        <v>4666</v>
      </c>
      <c r="C12" s="210" t="str">
        <f>COUNTIFS(Seeds!C:C,"=Identificar",#REF!,"*equivSymbolic*")</f>
        <v>#VALUE!</v>
      </c>
      <c r="D12" s="210" t="str">
        <f>COUNTIFS(Seeds!C:C,"=Evocar",#REF!,"=*equivSymbolic*")</f>
        <v>#VALUE!</v>
      </c>
      <c r="E12" s="210" t="str">
        <f>COUNTIFS(Seeds!C:C,"=Aplicar",#REF!,"=*equivSymbolic*")</f>
        <v>#VALUE!</v>
      </c>
      <c r="F12" s="210" t="str">
        <f t="shared" si="1"/>
        <v>#VALUE!</v>
      </c>
    </row>
    <row r="13">
      <c r="A13" s="208" t="s">
        <v>4667</v>
      </c>
      <c r="B13" s="209" t="s">
        <v>4668</v>
      </c>
      <c r="C13" s="210" t="str">
        <f>COUNTIFS(Seeds!C:C,"=Identificar",#REF!,"*labelImage*")</f>
        <v>#VALUE!</v>
      </c>
      <c r="D13" s="210" t="str">
        <f>COUNTIFS(Seeds!C:C,"=Evocar",#REF!,"=*labelImage*")</f>
        <v>#VALUE!</v>
      </c>
      <c r="E13" s="210" t="str">
        <f>COUNTIFS(Seeds!C:C,"=Aplicar",#REF!,"=*labelImage*")</f>
        <v>#VALUE!</v>
      </c>
      <c r="F13" s="210" t="str">
        <f t="shared" si="1"/>
        <v>#VALUE!</v>
      </c>
    </row>
    <row r="14">
      <c r="A14" s="208" t="s">
        <v>4669</v>
      </c>
      <c r="B14" s="209" t="s">
        <v>4669</v>
      </c>
      <c r="C14" s="210" t="str">
        <f>COUNTIFS(Seeds!C:C,"=Identificar",#REF!,"*Match list*")</f>
        <v>#VALUE!</v>
      </c>
      <c r="D14" s="210" t="str">
        <f>COUNTIFS(Seeds!C:C,"=Evocar",#REF!,"=*Match list*")</f>
        <v>#VALUE!</v>
      </c>
      <c r="E14" s="210" t="str">
        <f>COUNTIFS(Seeds!C:C,"=Aplicar",#REF!,"=*Match list*")</f>
        <v>#VALUE!</v>
      </c>
      <c r="F14" s="210" t="str">
        <f t="shared" si="1"/>
        <v>#VALUE!</v>
      </c>
    </row>
    <row r="15">
      <c r="A15" s="208" t="s">
        <v>4670</v>
      </c>
      <c r="B15" s="209" t="s">
        <v>1938</v>
      </c>
      <c r="C15" s="210" t="str">
        <f>COUNTIFS(Seeds!C:C,"=Identificar",#REF!,"*Multiple choice – multiple response*")</f>
        <v>#VALUE!</v>
      </c>
      <c r="D15" s="210" t="str">
        <f>COUNTIFS(Seeds!C:C,"=Evocar",#REF!,"=*Multiple choice – multiple response*")</f>
        <v>#VALUE!</v>
      </c>
      <c r="E15" s="210" t="str">
        <f>COUNTIFS(Seeds!C:C,"=Aplicar",#REF!,"=*Multiple choice – multiple response*")</f>
        <v>#VALUE!</v>
      </c>
      <c r="F15" s="210" t="str">
        <f t="shared" si="1"/>
        <v>#VALUE!</v>
      </c>
    </row>
    <row r="16">
      <c r="A16" s="208" t="s">
        <v>4671</v>
      </c>
      <c r="B16" s="209" t="s">
        <v>278</v>
      </c>
      <c r="C16" s="210" t="str">
        <f>COUNTIFS(Seeds!C:C,"=Identificar",#REF!,"*Multiple choice – standard*")</f>
        <v>#VALUE!</v>
      </c>
      <c r="D16" s="210" t="str">
        <f>COUNTIFS(Seeds!C:C,"=Evocar",#REF!,"=*Multiple choice – standard*")</f>
        <v>#VALUE!</v>
      </c>
      <c r="E16" s="210" t="str">
        <f>COUNTIFS(Seeds!C:C,"=Aplicar",#REF!,"=*Multiple choice – standard*")</f>
        <v>#VALUE!</v>
      </c>
      <c r="F16" s="210" t="str">
        <f t="shared" si="1"/>
        <v>#VALUE!</v>
      </c>
    </row>
    <row r="17">
      <c r="A17" s="208" t="s">
        <v>4672</v>
      </c>
      <c r="B17" s="209" t="s">
        <v>4673</v>
      </c>
      <c r="C17" s="210" t="str">
        <f>COUNTIFS(Seeds!C:C,"=Identificar",#REF!,"*numberline*")</f>
        <v>#VALUE!</v>
      </c>
      <c r="D17" s="210" t="str">
        <f>COUNTIFS(Seeds!C:C,"=Evocar",#REF!,"=*numberline*")</f>
        <v>#VALUE!</v>
      </c>
      <c r="E17" s="210" t="str">
        <f>COUNTIFS(Seeds!C:C,"=Aplicar",#REF!,"=*numberline*")</f>
        <v>#VALUE!</v>
      </c>
      <c r="F17" s="210" t="str">
        <f t="shared" si="1"/>
        <v>#VALUE!</v>
      </c>
    </row>
    <row r="18">
      <c r="A18" s="208" t="s">
        <v>4674</v>
      </c>
      <c r="B18" s="209" t="s">
        <v>4675</v>
      </c>
      <c r="C18" s="210" t="str">
        <f>COUNTIFS(Seeds!C:C,"=Identificar",#REF!,"*orderNumbers*")</f>
        <v>#VALUE!</v>
      </c>
      <c r="D18" s="210" t="str">
        <f>COUNTIFS(Seeds!C:C,"=Evocar",#REF!,"=*orderNumbers*")</f>
        <v>#VALUE!</v>
      </c>
      <c r="E18" s="210" t="str">
        <f>COUNTIFS(Seeds!C:C,"=Aplicar",#REF!,"=*orderNumbers*")</f>
        <v>#VALUE!</v>
      </c>
      <c r="F18" s="210" t="str">
        <f t="shared" si="1"/>
        <v>#VALUE!</v>
      </c>
    </row>
    <row r="19">
      <c r="A19" s="208" t="s">
        <v>4676</v>
      </c>
      <c r="B19" s="209" t="s">
        <v>2690</v>
      </c>
      <c r="C19" s="210" t="str">
        <f>COUNTIFS(Seeds!C:C,"=Identificar",#REF!,"*pathway*")</f>
        <v>#VALUE!</v>
      </c>
      <c r="D19" s="210" t="str">
        <f>COUNTIFS(Seeds!C:C,"=Evocar",#REF!,"=*pathway*")</f>
        <v>#VALUE!</v>
      </c>
      <c r="E19" s="210" t="str">
        <f>COUNTIFS(Seeds!C:C,"=Aplicar",#REF!,"=*pathway*")</f>
        <v>#VALUE!</v>
      </c>
      <c r="F19" s="210" t="str">
        <f t="shared" si="1"/>
        <v>#VALUE!</v>
      </c>
    </row>
    <row r="20">
      <c r="A20" s="208" t="s">
        <v>4677</v>
      </c>
      <c r="B20" s="209" t="s">
        <v>3125</v>
      </c>
      <c r="C20" s="210" t="str">
        <f>COUNTIFS(Seeds!C:C,"=Identificar",#REF!,"*pictograph*")</f>
        <v>#VALUE!</v>
      </c>
      <c r="D20" s="210" t="str">
        <f>COUNTIFS(Seeds!C:C,"=Evocar",#REF!,"=*pictograph*")</f>
        <v>#VALUE!</v>
      </c>
      <c r="E20" s="210" t="str">
        <f>COUNTIFS(Seeds!C:C,"=Aplicar",#REF!,"=*pictograph*")</f>
        <v>#VALUE!</v>
      </c>
      <c r="F20" s="21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3" max="3" width="17.75"/>
  </cols>
  <sheetData>
    <row r="1">
      <c r="A1" s="212" t="str">
        <f>Seeds!AB1</f>
        <v>Referencia para ID</v>
      </c>
      <c r="B1" s="213" t="str">
        <f t="shared" ref="B1:B33" si="1">#REF!</f>
        <v>#REF!</v>
      </c>
      <c r="C1" s="213" t="str">
        <f>Seeds!AA1</f>
        <v>JSON brasileño</v>
      </c>
      <c r="D1" s="214" t="s">
        <v>4678</v>
      </c>
    </row>
    <row r="2" ht="15.75" customHeight="1">
      <c r="A2" s="215" t="str">
        <f>Seeds!AB2</f>
        <v>M3-NyO-1a-I-1</v>
      </c>
      <c r="B2" s="216" t="str">
        <f t="shared" si="1"/>
        <v>#REF!</v>
      </c>
      <c r="C2" s="216" t="str">
        <f>Seeds!AA2</f>
        <v>{"id":"M3-NyO-1a-I-1","stimulus":"&lt;p&gt;Arraste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2" s="217" t="str">
        <f t="shared" ref="D2:D881" si="2">IF(B2=C2,0,1)</f>
        <v>#REF!</v>
      </c>
    </row>
    <row r="3" ht="15.75" customHeight="1">
      <c r="A3" s="215" t="str">
        <f>Seeds!AB3</f>
        <v>M3-NyO-1a-E-1</v>
      </c>
      <c r="B3" s="216" t="str">
        <f t="shared" si="1"/>
        <v>#REF!</v>
      </c>
      <c r="C3" s="216" t="str">
        <f>Seeds!AA3</f>
        <v>{"id":"M3-NyO-1a-E-1","stimulus":"&lt;p&gt;Como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v>
      </c>
      <c r="D3" s="217" t="str">
        <f t="shared" si="2"/>
        <v>#REF!</v>
      </c>
    </row>
    <row r="4" ht="15.75" customHeight="1">
      <c r="A4" s="215" t="str">
        <f>Seeds!AB4</f>
        <v>M3-NyO-1a-E-2</v>
      </c>
      <c r="B4" s="216" t="str">
        <f t="shared" si="1"/>
        <v>#REF!</v>
      </c>
      <c r="C4" s="216" t="str">
        <f>Seeds!AA4</f>
        <v>{"id":"M3-NyO-1a-E-2","stimulus":"&lt;p&gt;Como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v>
      </c>
      <c r="D4" s="217" t="str">
        <f t="shared" si="2"/>
        <v>#REF!</v>
      </c>
    </row>
    <row r="5" ht="15.75" customHeight="1">
      <c r="A5" s="215" t="str">
        <f>Seeds!AB5</f>
        <v>M3-NyO-1a-E-3</v>
      </c>
      <c r="B5" s="216" t="str">
        <f t="shared" si="1"/>
        <v>#REF!</v>
      </c>
      <c r="C5" s="216" t="str">
        <f>Seeds!AA5</f>
        <v>{"id":"M3-NyO-1a-E-3","stimulus":"&lt;p&gt;Como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v>
      </c>
      <c r="D5" s="217" t="str">
        <f t="shared" si="2"/>
        <v>#REF!</v>
      </c>
    </row>
    <row r="6" ht="15.75" customHeight="1">
      <c r="A6" s="215" t="str">
        <f>Seeds!AB6</f>
        <v>M3-NyO-1a-E-4</v>
      </c>
      <c r="B6" s="216" t="str">
        <f t="shared" si="1"/>
        <v>#REF!</v>
      </c>
      <c r="C6" s="216" t="str">
        <f>Seeds!AA6</f>
        <v>{"id":"M3-NyO-1a-E-4","stimulus":"&lt;p&gt;Como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v>
      </c>
      <c r="D6" s="217" t="str">
        <f t="shared" si="2"/>
        <v>#REF!</v>
      </c>
    </row>
    <row r="7" ht="15.75" customHeight="1">
      <c r="A7" s="215" t="str">
        <f>Seeds!AB7</f>
        <v>M3-NyO-1a-A-1</v>
      </c>
      <c r="B7" s="216" t="str">
        <f t="shared" si="1"/>
        <v>#REF!</v>
      </c>
      <c r="C7" s="216" t="str">
        <f>Seeds!AA7</f>
        <v>{"id":"M3-NyO-1a-A-1","stimulus":"&lt;p&gt;Uma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v>
      </c>
      <c r="D7" s="217" t="str">
        <f t="shared" si="2"/>
        <v>#REF!</v>
      </c>
    </row>
    <row r="8" ht="15.75" customHeight="1">
      <c r="A8" s="215" t="str">
        <f>Seeds!AB8</f>
        <v>M3-NyO-1a-A-2</v>
      </c>
      <c r="B8" s="216" t="str">
        <f t="shared" si="1"/>
        <v>#REF!</v>
      </c>
      <c r="C8" s="216" t="str">
        <f>Seeds!AA8</f>
        <v>{"id":"M3-NyO-1a-A-2","stimulus":"&lt;p&gt;Em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v>
      </c>
      <c r="D8" s="217" t="str">
        <f t="shared" si="2"/>
        <v>#REF!</v>
      </c>
    </row>
    <row r="9" ht="15.75" customHeight="1">
      <c r="A9" s="215" t="str">
        <f>Seeds!AB9</f>
        <v>M3-NyO-1a-A-3</v>
      </c>
      <c r="B9" s="216" t="str">
        <f t="shared" si="1"/>
        <v>#REF!</v>
      </c>
      <c r="C9" s="216" t="str">
        <f>Seeds!AA9</f>
        <v>{"id":"M3-NyO-1a-A-3","stimulus":"&lt;p&gt;Priscila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v>
      </c>
      <c r="D9" s="217" t="str">
        <f t="shared" si="2"/>
        <v>#REF!</v>
      </c>
    </row>
    <row r="10" ht="15.75" customHeight="1">
      <c r="A10" s="215" t="str">
        <f>Seeds!AB10</f>
        <v>M3-NyO-1a-A-4</v>
      </c>
      <c r="B10" s="216" t="str">
        <f t="shared" si="1"/>
        <v>#REF!</v>
      </c>
      <c r="C10" s="216" t="str">
        <f>Seeds!AA10</f>
        <v>{"id":"M3-NyO-1a-A-4","stimulus":"&lt;p&gt;Durante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v>
      </c>
      <c r="D10" s="217" t="str">
        <f t="shared" si="2"/>
        <v>#REF!</v>
      </c>
    </row>
    <row r="11" ht="15.75" customHeight="1">
      <c r="A11" s="215" t="str">
        <f>Seeds!AB11</f>
        <v>M3-NyO-1a-A-5</v>
      </c>
      <c r="B11" s="216" t="str">
        <f t="shared" si="1"/>
        <v>#REF!</v>
      </c>
      <c r="C11" s="216" t="str">
        <f>Seeds!AA11</f>
        <v>{"id":"M3-NyO-1a-A-5","stimulus":"&lt;p&gt;Em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v>
      </c>
      <c r="D11" s="217" t="str">
        <f t="shared" si="2"/>
        <v>#REF!</v>
      </c>
    </row>
    <row r="12" ht="15.75" customHeight="1">
      <c r="A12" s="215" t="str">
        <f>Seeds!AB12</f>
        <v>M3-NyO-1b-I-1</v>
      </c>
      <c r="B12" s="216" t="str">
        <f t="shared" si="1"/>
        <v>#REF!</v>
      </c>
      <c r="C12" s="216" t="str">
        <f>Seeds!AA12</f>
        <v>{"id":"M3-NyO-1b-I-1","stimulus":"&lt;p&gt;Arraste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D12" s="217" t="str">
        <f t="shared" si="2"/>
        <v>#REF!</v>
      </c>
    </row>
    <row r="13" ht="15.75" customHeight="1">
      <c r="A13" s="215" t="str">
        <f>Seeds!AB13</f>
        <v>M3-NyO-1b-E-1</v>
      </c>
      <c r="B13" s="216" t="str">
        <f t="shared" si="1"/>
        <v>#REF!</v>
      </c>
      <c r="C13" s="216" t="str">
        <f>Seeds!AA13</f>
        <v>{"id":"M3-NyO-1b-E-1","stimulus":"&lt;p&gt;Escreva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3" s="217" t="str">
        <f t="shared" si="2"/>
        <v>#REF!</v>
      </c>
    </row>
    <row r="14" ht="15.75" customHeight="1">
      <c r="A14" s="215" t="str">
        <f>Seeds!AB14</f>
        <v>M3-NyO-1b-A-1</v>
      </c>
      <c r="B14" s="216" t="str">
        <f t="shared" si="1"/>
        <v>#REF!</v>
      </c>
      <c r="C14" s="216" t="str">
        <f>Seeds!AA14</f>
        <v>{"id":"M3-NyO-1b-A-1","stimulus":"&lt;p&gt;Em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4" s="217" t="str">
        <f t="shared" si="2"/>
        <v>#REF!</v>
      </c>
    </row>
    <row r="15" ht="15.75" customHeight="1">
      <c r="A15" s="215" t="str">
        <f>Seeds!AB15</f>
        <v>M3-NyO-1b-A-2</v>
      </c>
      <c r="B15" s="216" t="str">
        <f t="shared" si="1"/>
        <v>#REF!</v>
      </c>
      <c r="C15" s="216" t="str">
        <f>Seeds!AA15</f>
        <v>{"id":"M3-NyO-1b-A-2","stimulus":"&lt;p&gt;A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5" s="217" t="str">
        <f t="shared" si="2"/>
        <v>#REF!</v>
      </c>
    </row>
    <row r="16" ht="15.75" customHeight="1">
      <c r="A16" s="215" t="str">
        <f>Seeds!AB16</f>
        <v>M3-NyO-1b-A-3</v>
      </c>
      <c r="B16" s="216" t="str">
        <f t="shared" si="1"/>
        <v>#REF!</v>
      </c>
      <c r="C16" s="216" t="str">
        <f>Seeds!AA16</f>
        <v>{"id":"M3-NyO-1b-A-3","stimulus":"&lt;p&gt;Em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6" s="217" t="str">
        <f t="shared" si="2"/>
        <v>#REF!</v>
      </c>
    </row>
    <row r="17" ht="15.75" customHeight="1">
      <c r="A17" s="215" t="str">
        <f>Seeds!AB17</f>
        <v>M3-NyO-1b-A-4</v>
      </c>
      <c r="B17" s="216" t="str">
        <f t="shared" si="1"/>
        <v>#REF!</v>
      </c>
      <c r="C17" s="216" t="str">
        <f>Seeds!AA17</f>
        <v>{"id":"M3-NyO-1b-A-4","stimulus":"&lt;p&gt;Um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7" s="217" t="str">
        <f t="shared" si="2"/>
        <v>#REF!</v>
      </c>
    </row>
    <row r="18" ht="15.75" customHeight="1">
      <c r="A18" s="215" t="str">
        <f>Seeds!AB18</f>
        <v>M3-NyO-1b-A-5</v>
      </c>
      <c r="B18" s="216" t="str">
        <f t="shared" si="1"/>
        <v>#REF!</v>
      </c>
      <c r="C18" s="216" t="str">
        <f>Seeds!AA18</f>
        <v>{"id":"M3-NyO-1b-A-5","stimulus":"&lt;p&gt;O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8" s="217" t="str">
        <f t="shared" si="2"/>
        <v>#REF!</v>
      </c>
    </row>
    <row r="19" ht="15.75" customHeight="1">
      <c r="A19" s="215" t="str">
        <f>Seeds!AB19</f>
        <v>M3-NyO-36a-I-1</v>
      </c>
      <c r="B19" s="216" t="str">
        <f t="shared" si="1"/>
        <v>#REF!</v>
      </c>
      <c r="C19" s="216" t="str">
        <f>Seeds!AA19</f>
        <v>{
    "id": "M3-NyO-36a-I-1",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v>
      </c>
      <c r="D19" s="217" t="str">
        <f t="shared" si="2"/>
        <v>#REF!</v>
      </c>
    </row>
    <row r="20" ht="15.75" customHeight="1">
      <c r="A20" s="215" t="str">
        <f>Seeds!AB20</f>
        <v>M3-NyO-36a-E-1</v>
      </c>
      <c r="B20" s="216" t="str">
        <f t="shared" si="1"/>
        <v>#REF!</v>
      </c>
      <c r="C20" s="216" t="str">
        <f>Seeds!AA20</f>
        <v>{"id":"M3-NyO-36a-E-1","stimulus":"&lt;p&gt;Decomponha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D20" s="217" t="str">
        <f t="shared" si="2"/>
        <v>#REF!</v>
      </c>
    </row>
    <row r="21" ht="15.75" customHeight="1">
      <c r="A21" s="215" t="str">
        <f>Seeds!AB21</f>
        <v>M3-NyO-36a-E-2</v>
      </c>
      <c r="B21" s="216" t="str">
        <f t="shared" si="1"/>
        <v>#REF!</v>
      </c>
      <c r="C21" s="216" t="str">
        <f>Seeds!AA21</f>
        <v>{
    "id": "M3-NyO-36a-E-2",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D21" s="217" t="str">
        <f t="shared" si="2"/>
        <v>#REF!</v>
      </c>
    </row>
    <row r="22" ht="15.75" customHeight="1">
      <c r="A22" s="215" t="str">
        <f>Seeds!AB22</f>
        <v>M3-NyO-36a-E-3</v>
      </c>
      <c r="B22" s="216" t="str">
        <f t="shared" si="1"/>
        <v>#REF!</v>
      </c>
      <c r="C22" s="216" t="str">
        <f>Seeds!AA22</f>
        <v>{"id":"M3-NyO-36a-E-3","stimulus":"&lt;p&gt;Decomponha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D22" s="217" t="str">
        <f t="shared" si="2"/>
        <v>#REF!</v>
      </c>
    </row>
    <row r="23" ht="15.75" customHeight="1">
      <c r="A23" s="215" t="str">
        <f>Seeds!AB23</f>
        <v>M3-NyO-36a-A-1</v>
      </c>
      <c r="B23" s="216" t="str">
        <f t="shared" si="1"/>
        <v>#REF!</v>
      </c>
      <c r="C23" s="216" t="str">
        <f>Seeds!AA23</f>
        <v>{"id":"M3-NyO-36a-A-1","stimulus":"&lt;p&gt;A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D23" s="217" t="str">
        <f t="shared" si="2"/>
        <v>#REF!</v>
      </c>
    </row>
    <row r="24" ht="15.75" customHeight="1">
      <c r="A24" s="215" t="str">
        <f>Seeds!AB24</f>
        <v>M3-NyO-36a-A-2</v>
      </c>
      <c r="B24" s="216" t="str">
        <f t="shared" si="1"/>
        <v>#REF!</v>
      </c>
      <c r="C24" s="216" t="str">
        <f>Seeds!AA24</f>
        <v>{"id":"M3-NyO-36a-A-2","stimulus":"&lt;p&gt;No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D24" s="217" t="str">
        <f t="shared" si="2"/>
        <v>#REF!</v>
      </c>
    </row>
    <row r="25" ht="15.75" customHeight="1">
      <c r="A25" s="215" t="str">
        <f>Seeds!AB25</f>
        <v>M3-NyO-36a-A-3</v>
      </c>
      <c r="B25" s="216" t="str">
        <f t="shared" si="1"/>
        <v>#REF!</v>
      </c>
      <c r="C25" s="216" t="str">
        <f>Seeds!AA25</f>
        <v>{"id":"M3-NyO-36a-A-3","stimulus":"&lt;p&gt;Um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5" s="217" t="str">
        <f t="shared" si="2"/>
        <v>#REF!</v>
      </c>
    </row>
    <row r="26" ht="15.75" customHeight="1">
      <c r="A26" s="215" t="str">
        <f>Seeds!AB26</f>
        <v>M3-NyO-36a-A-4</v>
      </c>
      <c r="B26" s="216" t="str">
        <f t="shared" si="1"/>
        <v>#REF!</v>
      </c>
      <c r="C26" s="216" t="str">
        <f>Seeds!AA26</f>
        <v>{"id":"M3-NyO-36a-A-4","stimulus":"&lt;p&gt;Raul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6" s="217" t="str">
        <f t="shared" si="2"/>
        <v>#REF!</v>
      </c>
    </row>
    <row r="27" ht="15.75" customHeight="1">
      <c r="A27" s="215" t="str">
        <f>Seeds!AB27</f>
        <v>M3-NyO-36a-A-5</v>
      </c>
      <c r="B27" s="216" t="str">
        <f t="shared" si="1"/>
        <v>#REF!</v>
      </c>
      <c r="C27" s="216" t="str">
        <f>Seeds!AA27</f>
        <v>{"id":"M3-NyO-36a-A-5","stimulus":"&lt;p&gt;Paola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7" s="217" t="str">
        <f t="shared" si="2"/>
        <v>#REF!</v>
      </c>
    </row>
    <row r="28" ht="15.75" customHeight="1">
      <c r="A28" s="215" t="str">
        <f>Seeds!AB28</f>
        <v>M3-NyO-36b-I-1</v>
      </c>
      <c r="B28" s="216" t="str">
        <f t="shared" si="1"/>
        <v>#REF!</v>
      </c>
      <c r="C28" s="216" t="str">
        <f>Seeds!AA28</f>
        <v>{"id":"M3-NyO-36b-I-1","stimulus":"&lt;p&gt;Selecione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v>
      </c>
      <c r="D28" s="217" t="str">
        <f t="shared" si="2"/>
        <v>#REF!</v>
      </c>
    </row>
    <row r="29" ht="15.75" customHeight="1">
      <c r="A29" s="215" t="str">
        <f>Seeds!AB29</f>
        <v>M3-NyO-36b-E-1</v>
      </c>
      <c r="B29" s="216" t="str">
        <f t="shared" si="1"/>
        <v>#REF!</v>
      </c>
      <c r="C29" s="216" t="str">
        <f>Seeds!AA29</f>
        <v>{"id":"M3-NyO-36b-E-1","stimulus":"&lt;p&gt;Complete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D29" s="217" t="str">
        <f t="shared" si="2"/>
        <v>#REF!</v>
      </c>
    </row>
    <row r="30" ht="15.75" customHeight="1">
      <c r="A30" s="215" t="str">
        <f>Seeds!AB30</f>
        <v>M3-NyO-36b-A-1</v>
      </c>
      <c r="B30" s="216" t="str">
        <f t="shared" si="1"/>
        <v>#REF!</v>
      </c>
      <c r="C30" s="216" t="str">
        <f>Seeds!AA30</f>
        <v>{"id":"M3-NyO-36b-A-1","stimulus":"&lt;p&gt;Uma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D30" s="217" t="str">
        <f t="shared" si="2"/>
        <v>#REF!</v>
      </c>
    </row>
    <row r="31" ht="15.75" customHeight="1">
      <c r="A31" s="215" t="str">
        <f>Seeds!AB31</f>
        <v>M3-NyO-36b-A-2</v>
      </c>
      <c r="B31" s="216" t="str">
        <f t="shared" si="1"/>
        <v>#REF!</v>
      </c>
      <c r="C31" s="216" t="str">
        <f>Seeds!AA31</f>
        <v>{"id":"M3-NyO-36b-A-2","stimulus":"&lt;p&gt;Após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D31" s="217" t="str">
        <f t="shared" si="2"/>
        <v>#REF!</v>
      </c>
    </row>
    <row r="32" ht="15.75" customHeight="1">
      <c r="A32" s="215" t="str">
        <f>Seeds!AB32</f>
        <v>M3-NyO-36b-A-3</v>
      </c>
      <c r="B32" s="216" t="str">
        <f t="shared" si="1"/>
        <v>#REF!</v>
      </c>
      <c r="C32" s="216" t="str">
        <f>Seeds!AA32</f>
        <v>{"id":"M3-NyO-36b-A-3","stimulus":"&lt;p&gt;Jéssica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D32" s="217" t="str">
        <f t="shared" si="2"/>
        <v>#REF!</v>
      </c>
    </row>
    <row r="33" ht="15.75" customHeight="1">
      <c r="A33" s="215" t="str">
        <f>Seeds!AB33</f>
        <v>M3-NyO-2a-I-1</v>
      </c>
      <c r="B33" s="216" t="str">
        <f t="shared" si="1"/>
        <v>#REF!</v>
      </c>
      <c r="C33" s="216" t="str">
        <f>Seeds!AA33</f>
        <v>{
 "id": "M3-NyO-2a-I-1",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D33" s="217" t="str">
        <f t="shared" si="2"/>
        <v>#REF!</v>
      </c>
    </row>
    <row r="34" ht="15.75" customHeight="1">
      <c r="A34" s="215" t="str">
        <f t="shared" ref="A34:C34" si="3">#REF!</f>
        <v>#REF!</v>
      </c>
      <c r="B34" s="216" t="str">
        <f t="shared" si="3"/>
        <v>#REF!</v>
      </c>
      <c r="C34" s="216" t="str">
        <f t="shared" si="3"/>
        <v>#REF!</v>
      </c>
      <c r="D34" s="217" t="str">
        <f t="shared" si="2"/>
        <v>#REF!</v>
      </c>
    </row>
    <row r="35" ht="15.75" customHeight="1">
      <c r="A35" s="215" t="str">
        <f t="shared" ref="A35:C35" si="4">#REF!</f>
        <v>#REF!</v>
      </c>
      <c r="B35" s="216" t="str">
        <f t="shared" si="4"/>
        <v>#REF!</v>
      </c>
      <c r="C35" s="216" t="str">
        <f t="shared" si="4"/>
        <v>#REF!</v>
      </c>
      <c r="D35" s="217" t="str">
        <f t="shared" si="2"/>
        <v>#REF!</v>
      </c>
    </row>
    <row r="36" ht="15.75" customHeight="1">
      <c r="A36" s="215" t="str">
        <f t="shared" ref="A36:C36" si="5">#REF!</f>
        <v>#REF!</v>
      </c>
      <c r="B36" s="216" t="str">
        <f t="shared" si="5"/>
        <v>#REF!</v>
      </c>
      <c r="C36" s="216" t="str">
        <f t="shared" si="5"/>
        <v>#REF!</v>
      </c>
      <c r="D36" s="217" t="str">
        <f t="shared" si="2"/>
        <v>#REF!</v>
      </c>
    </row>
    <row r="37" ht="15.75" customHeight="1">
      <c r="A37" s="215" t="str">
        <f t="shared" ref="A37:C37" si="6">#REF!</f>
        <v>#REF!</v>
      </c>
      <c r="B37" s="216" t="str">
        <f t="shared" si="6"/>
        <v>#REF!</v>
      </c>
      <c r="C37" s="216" t="str">
        <f t="shared" si="6"/>
        <v>#REF!</v>
      </c>
      <c r="D37" s="217" t="str">
        <f t="shared" si="2"/>
        <v>#REF!</v>
      </c>
    </row>
    <row r="38" ht="15.75" customHeight="1">
      <c r="A38" s="215" t="str">
        <f t="shared" ref="A38:C38" si="7">#REF!</f>
        <v>#REF!</v>
      </c>
      <c r="B38" s="216" t="str">
        <f t="shared" si="7"/>
        <v>#REF!</v>
      </c>
      <c r="C38" s="216" t="str">
        <f t="shared" si="7"/>
        <v>#REF!</v>
      </c>
      <c r="D38" s="217" t="str">
        <f t="shared" si="2"/>
        <v>#REF!</v>
      </c>
    </row>
    <row r="39" ht="15.75" customHeight="1">
      <c r="A39" s="215" t="str">
        <f>Seeds!AB34</f>
        <v>M3-NyO-2a-A-1</v>
      </c>
      <c r="B39" s="216" t="str">
        <f t="shared" ref="B39:B58" si="8">#REF!</f>
        <v>#REF!</v>
      </c>
      <c r="C39" s="216" t="str">
        <f>Seeds!AA34</f>
        <v>{
    "id": "M3-NyO-2a-A-1",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39" s="217" t="str">
        <f t="shared" si="2"/>
        <v>#REF!</v>
      </c>
    </row>
    <row r="40" ht="15.75" customHeight="1">
      <c r="A40" s="215" t="str">
        <f>Seeds!AB35</f>
        <v>M3-NyO-2a-A-2</v>
      </c>
      <c r="B40" s="216" t="str">
        <f t="shared" si="8"/>
        <v>#REF!</v>
      </c>
      <c r="C40" s="216" t="str">
        <f>Seeds!AA35</f>
        <v>{
    "id": "M3-NyO-2a-A-2",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0" s="217" t="str">
        <f t="shared" si="2"/>
        <v>#REF!</v>
      </c>
    </row>
    <row r="41" ht="15.75" customHeight="1">
      <c r="A41" s="215" t="str">
        <f>Seeds!AB36</f>
        <v>M3-NyO-2a-A-3</v>
      </c>
      <c r="B41" s="216" t="str">
        <f t="shared" si="8"/>
        <v>#REF!</v>
      </c>
      <c r="C41" s="216" t="str">
        <f>Seeds!AA36</f>
        <v>{
    "id": "M3-NyO-2a-A-3",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1" s="217" t="str">
        <f t="shared" si="2"/>
        <v>#REF!</v>
      </c>
    </row>
    <row r="42" ht="15.75" customHeight="1">
      <c r="A42" s="215" t="str">
        <f>Seeds!AB37</f>
        <v>M3-NyO-2a-A-4</v>
      </c>
      <c r="B42" s="216" t="str">
        <f t="shared" si="8"/>
        <v>#REF!</v>
      </c>
      <c r="C42" s="216" t="str">
        <f>Seeds!AA37</f>
        <v>{
    "id": "M3-NyO-2a-A-4",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2" s="217" t="str">
        <f t="shared" si="2"/>
        <v>#REF!</v>
      </c>
    </row>
    <row r="43" ht="15.75" customHeight="1">
      <c r="A43" s="215" t="str">
        <f>Seeds!AB38</f>
        <v>M3-NyO-2a-A-5</v>
      </c>
      <c r="B43" s="216" t="str">
        <f t="shared" si="8"/>
        <v>#REF!</v>
      </c>
      <c r="C43" s="216" t="str">
        <f>Seeds!AA38</f>
        <v>{
    "id": "M3-NyO-2a-A-5",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3" s="217" t="str">
        <f t="shared" si="2"/>
        <v>#REF!</v>
      </c>
    </row>
    <row r="44" ht="15.75" customHeight="1">
      <c r="A44" s="215" t="str">
        <f>Seeds!AB39</f>
        <v>M3-NyO-2b-I-1</v>
      </c>
      <c r="B44" s="216" t="str">
        <f t="shared" si="8"/>
        <v>#REF!</v>
      </c>
      <c r="C44" s="216" t="str">
        <f>Seeds!AA39</f>
        <v>{
 "id": "M3-NyO-2b-I-1",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v>
      </c>
      <c r="D44" s="217" t="str">
        <f t="shared" si="2"/>
        <v>#REF!</v>
      </c>
    </row>
    <row r="45" ht="15.75" customHeight="1">
      <c r="A45" s="215" t="str">
        <f>Seeds!AB40</f>
        <v>M3-NyO-2b-E-1</v>
      </c>
      <c r="B45" s="216" t="str">
        <f t="shared" si="8"/>
        <v>#REF!</v>
      </c>
      <c r="C45" s="216" t="str">
        <f>Seeds!AA40</f>
        <v>{
    "id": "M3-NyO-2b-E-1",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D45" s="217" t="str">
        <f t="shared" si="2"/>
        <v>#REF!</v>
      </c>
    </row>
    <row r="46" ht="15.75" customHeight="1">
      <c r="A46" s="215" t="str">
        <f>Seeds!AB41</f>
        <v>M3-NyO-2b-A-1</v>
      </c>
      <c r="B46" s="216" t="str">
        <f t="shared" si="8"/>
        <v>#REF!</v>
      </c>
      <c r="C46" s="216" t="str">
        <f>Seeds!AA41</f>
        <v>{
    "id": "M3-NyO-2b-A-1",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D46" s="217" t="str">
        <f t="shared" si="2"/>
        <v>#REF!</v>
      </c>
    </row>
    <row r="47" ht="15.75" customHeight="1">
      <c r="A47" s="215" t="str">
        <f>Seeds!AB42</f>
        <v>M3-NyO-2b-A-2</v>
      </c>
      <c r="B47" s="216" t="str">
        <f t="shared" si="8"/>
        <v>#REF!</v>
      </c>
      <c r="C47" s="216" t="str">
        <f>Seeds!AA42</f>
        <v>{
    "id": "M3-NyO-2b-A-2",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v>
      </c>
      <c r="D47" s="217" t="str">
        <f t="shared" si="2"/>
        <v>#REF!</v>
      </c>
    </row>
    <row r="48" ht="15.75" customHeight="1">
      <c r="A48" s="215" t="str">
        <f>Seeds!AB43</f>
        <v>M3-NyO-2b-A-3</v>
      </c>
      <c r="B48" s="216" t="str">
        <f t="shared" si="8"/>
        <v>#REF!</v>
      </c>
      <c r="C48" s="216" t="str">
        <f>Seeds!AA43</f>
        <v>{
    "id": "M3-NyO-2b-A-3",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v>
      </c>
      <c r="D48" s="217" t="str">
        <f t="shared" si="2"/>
        <v>#REF!</v>
      </c>
    </row>
    <row r="49" ht="15.75" customHeight="1">
      <c r="A49" s="215" t="str">
        <f>Seeds!AB44</f>
        <v>M3-NyO-2b-A-4</v>
      </c>
      <c r="B49" s="216" t="str">
        <f t="shared" si="8"/>
        <v>#REF!</v>
      </c>
      <c r="C49" s="216" t="str">
        <f>Seeds!AA44</f>
        <v>{
    "id": "M3-NyO-2b-A-4",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v>
      </c>
      <c r="D49" s="217" t="str">
        <f t="shared" si="2"/>
        <v>#REF!</v>
      </c>
    </row>
    <row r="50" ht="15.75" customHeight="1">
      <c r="A50" s="215" t="str">
        <f>Seeds!AB45</f>
        <v>M3-NyO-2b-A-5</v>
      </c>
      <c r="B50" s="216" t="str">
        <f t="shared" si="8"/>
        <v>#REF!</v>
      </c>
      <c r="C50" s="216" t="str">
        <f>Seeds!AA45</f>
        <v>{
    "id": "M3-NyO-2b-A-5",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v>
      </c>
      <c r="D50" s="217" t="str">
        <f t="shared" si="2"/>
        <v>#REF!</v>
      </c>
    </row>
    <row r="51" ht="15.75" customHeight="1">
      <c r="A51" s="215" t="str">
        <f>Seeds!AB46</f>
        <v>M3-NyO-3a-I-1</v>
      </c>
      <c r="B51" s="216" t="str">
        <f t="shared" si="8"/>
        <v>#REF!</v>
      </c>
      <c r="C51" s="216" t="str">
        <f>Seeds!AA46</f>
        <v>{"id":"M3-NyO-3a-I-1","stimulus":"&lt;p&gt;Indique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v>
      </c>
      <c r="D51" s="217" t="str">
        <f t="shared" si="2"/>
        <v>#REF!</v>
      </c>
    </row>
    <row r="52" ht="15.75" customHeight="1">
      <c r="A52" s="215" t="str">
        <f>Seeds!AB47</f>
        <v>M3-NyO-3a-E-1</v>
      </c>
      <c r="B52" s="216" t="str">
        <f t="shared" si="8"/>
        <v>#REF!</v>
      </c>
      <c r="C52" s="216" t="str">
        <f>Seeds!AA47</f>
        <v>{"id":"M3-NyO-3a-E-1","stimulus":"&lt;p&gt;Preencha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D52" s="217" t="str">
        <f t="shared" si="2"/>
        <v>#REF!</v>
      </c>
    </row>
    <row r="53" ht="15.75" customHeight="1">
      <c r="A53" s="215" t="str">
        <f>Seeds!AB48</f>
        <v>M3-NyO-3a-A-1</v>
      </c>
      <c r="B53" s="216" t="str">
        <f t="shared" si="8"/>
        <v>#REF!</v>
      </c>
      <c r="C53" s="216" t="str">
        <f>Seeds!AA48</f>
        <v>{"id":"M3-NyO-3a-A-1","stimulus":"&lt;p&gt;Em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53" s="217" t="str">
        <f t="shared" si="2"/>
        <v>#REF!</v>
      </c>
    </row>
    <row r="54" ht="15.75" customHeight="1">
      <c r="A54" s="215" t="str">
        <f>Seeds!AB49</f>
        <v>M3-NyO-3a-A-2</v>
      </c>
      <c r="B54" s="216" t="str">
        <f t="shared" si="8"/>
        <v>#REF!</v>
      </c>
      <c r="C54" s="216" t="str">
        <f>Seeds!AA49</f>
        <v>{"id":"M3-NyO-3a-A-2","stimulus":"&lt;p&gt;Nas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D54" s="217" t="str">
        <f t="shared" si="2"/>
        <v>#REF!</v>
      </c>
    </row>
    <row r="55" ht="15.75" customHeight="1">
      <c r="A55" s="215" t="str">
        <f>Seeds!AB50</f>
        <v>M3-NyO-3a-A-3</v>
      </c>
      <c r="B55" s="216" t="str">
        <f t="shared" si="8"/>
        <v>#REF!</v>
      </c>
      <c r="C55" s="216" t="str">
        <f>Seeds!AA50</f>
        <v>{"id":"M3-NyO-3a-A-3","stimulus":"&lt;p&gt;Nícolas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55" s="217" t="str">
        <f t="shared" si="2"/>
        <v>#REF!</v>
      </c>
    </row>
    <row r="56" ht="15.75" customHeight="1">
      <c r="A56" s="215" t="str">
        <f>Seeds!AB51</f>
        <v>M3-NyO-3b-I-1</v>
      </c>
      <c r="B56" s="216" t="str">
        <f t="shared" si="8"/>
        <v>#REF!</v>
      </c>
      <c r="C56" s="216" t="str">
        <f>Seeds!AA51</f>
        <v>{
    "id": "M3-NyO-3b-I-1",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v>
      </c>
      <c r="D56" s="217" t="str">
        <f t="shared" si="2"/>
        <v>#REF!</v>
      </c>
    </row>
    <row r="57" ht="15.75" customHeight="1">
      <c r="A57" s="215" t="str">
        <f>Seeds!AB52</f>
        <v>M3-NyO-3b-I-2</v>
      </c>
      <c r="B57" s="216" t="str">
        <f t="shared" si="8"/>
        <v>#REF!</v>
      </c>
      <c r="C57" s="216" t="str">
        <f>Seeds!AA52</f>
        <v>{
    "id": "M3-NyO-3b-I-2",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v>
      </c>
      <c r="D57" s="217" t="str">
        <f t="shared" si="2"/>
        <v>#REF!</v>
      </c>
    </row>
    <row r="58" ht="15.75" customHeight="1">
      <c r="A58" s="215" t="str">
        <f>Seeds!AB53</f>
        <v>M3-NyO-3b-I-3</v>
      </c>
      <c r="B58" s="216" t="str">
        <f t="shared" si="8"/>
        <v>#REF!</v>
      </c>
      <c r="C58" s="216" t="str">
        <f>Seeds!AA53</f>
        <v>{
    "id": "M3-NyO-3b-I-3",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v>
      </c>
      <c r="D58" s="217" t="str">
        <f t="shared" si="2"/>
        <v>#REF!</v>
      </c>
    </row>
    <row r="59" ht="15.75" customHeight="1">
      <c r="A59" s="215" t="str">
        <f t="shared" ref="A59:C59" si="9">#REF!</f>
        <v>#REF!</v>
      </c>
      <c r="B59" s="216" t="str">
        <f t="shared" si="9"/>
        <v>#REF!</v>
      </c>
      <c r="C59" s="216" t="str">
        <f t="shared" si="9"/>
        <v>#REF!</v>
      </c>
      <c r="D59" s="217" t="str">
        <f t="shared" si="2"/>
        <v>#REF!</v>
      </c>
    </row>
    <row r="60" ht="15.75" customHeight="1">
      <c r="A60" s="215" t="str">
        <f t="shared" ref="A60:C60" si="10">#REF!</f>
        <v>#REF!</v>
      </c>
      <c r="B60" s="216" t="str">
        <f t="shared" si="10"/>
        <v>#REF!</v>
      </c>
      <c r="C60" s="216" t="str">
        <f t="shared" si="10"/>
        <v>#REF!</v>
      </c>
      <c r="D60" s="217" t="str">
        <f t="shared" si="2"/>
        <v>#REF!</v>
      </c>
    </row>
    <row r="61" ht="15.75" customHeight="1">
      <c r="A61" s="215" t="str">
        <f t="shared" ref="A61:C61" si="11">#REF!</f>
        <v>#REF!</v>
      </c>
      <c r="B61" s="216" t="str">
        <f t="shared" si="11"/>
        <v>#REF!</v>
      </c>
      <c r="C61" s="216" t="str">
        <f t="shared" si="11"/>
        <v>#REF!</v>
      </c>
      <c r="D61" s="217" t="str">
        <f t="shared" si="2"/>
        <v>#REF!</v>
      </c>
    </row>
    <row r="62" ht="15.75" customHeight="1">
      <c r="A62" s="215" t="str">
        <f t="shared" ref="A62:C62" si="12">#REF!</f>
        <v>#REF!</v>
      </c>
      <c r="B62" s="216" t="str">
        <f t="shared" si="12"/>
        <v>#REF!</v>
      </c>
      <c r="C62" s="216" t="str">
        <f t="shared" si="12"/>
        <v>#REF!</v>
      </c>
      <c r="D62" s="217" t="str">
        <f t="shared" si="2"/>
        <v>#REF!</v>
      </c>
    </row>
    <row r="63" ht="15.75" customHeight="1">
      <c r="A63" s="215" t="str">
        <f t="shared" ref="A63:C63" si="13">#REF!</f>
        <v>#REF!</v>
      </c>
      <c r="B63" s="216" t="str">
        <f t="shared" si="13"/>
        <v>#REF!</v>
      </c>
      <c r="C63" s="216" t="str">
        <f t="shared" si="13"/>
        <v>#REF!</v>
      </c>
      <c r="D63" s="217" t="str">
        <f t="shared" si="2"/>
        <v>#REF!</v>
      </c>
    </row>
    <row r="64" ht="15.75" customHeight="1">
      <c r="A64" s="215" t="str">
        <f>Seeds!AB54</f>
        <v>M3-NyO-4a-I-1</v>
      </c>
      <c r="B64" s="216" t="str">
        <f t="shared" ref="B64:B84" si="14">#REF!</f>
        <v>#REF!</v>
      </c>
      <c r="C64" s="216" t="str">
        <f>Seeds!AA54</f>
        <v>{"id":"M3-NyO-4a-I-1","stimulus":"&lt;p&gt;Escolha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v>
      </c>
      <c r="D64" s="217" t="str">
        <f t="shared" si="2"/>
        <v>#REF!</v>
      </c>
    </row>
    <row r="65" ht="15.75" customHeight="1">
      <c r="A65" s="215" t="str">
        <f>Seeds!AB55</f>
        <v>M3-NyO-4a-E-1</v>
      </c>
      <c r="B65" s="216" t="str">
        <f t="shared" si="14"/>
        <v>#REF!</v>
      </c>
      <c r="C65" s="216" t="str">
        <f>Seeds!AA55</f>
        <v>{"id":"M3-NyO-4a-E-1","stimulus":"&lt;p&gt;Escreva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D65" s="217" t="str">
        <f t="shared" si="2"/>
        <v>#REF!</v>
      </c>
    </row>
    <row r="66" ht="15.75" customHeight="1">
      <c r="A66" s="215" t="str">
        <f>Seeds!AB56</f>
        <v>M3-NyO-4a-A-1</v>
      </c>
      <c r="B66" s="216" t="str">
        <f t="shared" si="14"/>
        <v>#REF!</v>
      </c>
      <c r="C66" s="216" t="str">
        <f>Seeds!AA56</f>
        <v>{"id":"M3-NyO-4a-A-1","seed":{"parameters":[{"name":"Q1","label":null,"min":100,"max":990,"step":10},{"name":"Q2","label":null,"min":1,"max":9,"step":1}],"uniques":true},"scaffolding":[{"id":"step-0","stimulus":"&lt;p&gt;Uma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6" s="217" t="str">
        <f t="shared" si="2"/>
        <v>#REF!</v>
      </c>
    </row>
    <row r="67" ht="15.75" customHeight="1">
      <c r="A67" s="215" t="str">
        <f>Seeds!AB57</f>
        <v>M3-NyO-4a-A-2</v>
      </c>
      <c r="B67" s="216" t="str">
        <f t="shared" si="14"/>
        <v>#REF!</v>
      </c>
      <c r="C67" s="216" t="str">
        <f>Seeds!AA57</f>
        <v>{"id":"M3-NyO-4a-A-2","seed":{"parameters":[{"name":"Q1","label":null,"min":100,"max":990,"step":10},{"name":"Q2","label":null,"min":1,"max":9,"step":1}],"uniques":true},"scaffolding":[{"id":"step-0","stimulus":"&lt;p&gt;Um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7" s="217" t="str">
        <f t="shared" si="2"/>
        <v>#REF!</v>
      </c>
    </row>
    <row r="68" ht="15.75" customHeight="1">
      <c r="A68" s="215" t="str">
        <f>Seeds!AB58</f>
        <v>M3-NyO-4a-A-3</v>
      </c>
      <c r="B68" s="216" t="str">
        <f t="shared" si="14"/>
        <v>#REF!</v>
      </c>
      <c r="C68" s="216" t="str">
        <f>Seeds!AA58</f>
        <v>{"id":"M3-NyO-4a-A-3","seed":{"parameters":[{"name":"Q1","label":null,"min":100,"max":990,"step":10},{"name":"Q2","label":null,"min":1,"max":9,"step":1}],"uniques":true},"scaffolding":[{"id":"step-0","stimulus":"&lt;p&gt;Rafael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8" s="217" t="str">
        <f t="shared" si="2"/>
        <v>#REF!</v>
      </c>
    </row>
    <row r="69" ht="15.75" customHeight="1">
      <c r="A69" s="215" t="str">
        <f>Seeds!AB59</f>
        <v>M3-NyO-4a-A-4</v>
      </c>
      <c r="B69" s="216" t="str">
        <f t="shared" si="14"/>
        <v>#REF!</v>
      </c>
      <c r="C69" s="216" t="str">
        <f>Seeds!AA59</f>
        <v>{"id":"M3-NyO-4a-A-4","seed":{"parameters":[{"name":"Q1","label":null,"min":100,"max":990,"step":10},{"name":"Q2","label":null,"min":1,"max":9,"step":1}],"uniques":true},"scaffolding":[{"id":"step-0","stimulus":"&lt;p&gt;Francisca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9" s="217" t="str">
        <f t="shared" si="2"/>
        <v>#REF!</v>
      </c>
    </row>
    <row r="70" ht="15.75" customHeight="1">
      <c r="A70" s="215" t="str">
        <f>Seeds!AB60</f>
        <v>M3-NyO-4a-A-5</v>
      </c>
      <c r="B70" s="216" t="str">
        <f t="shared" si="14"/>
        <v>#REF!</v>
      </c>
      <c r="C70" s="216" t="str">
        <f>Seeds!AA60</f>
        <v>{"id":"M3-NyO-4a-A-5","seed":{"parameters":[{"name":"Q1","label":null,"min":100,"max":990,"step":10},{"name":"Q2","label":null,"min":1,"max":9,"step":1}],"uniques":true},"scaffolding":[{"id":"step-0","stimulus":"&lt;p&gt;Marta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70" s="217" t="str">
        <f t="shared" si="2"/>
        <v>#REF!</v>
      </c>
    </row>
    <row r="71" ht="15.75" customHeight="1">
      <c r="A71" s="215" t="str">
        <f>Seeds!AB61</f>
        <v>M3-NyO-4b-I-1</v>
      </c>
      <c r="B71" s="216" t="str">
        <f t="shared" si="14"/>
        <v>#REF!</v>
      </c>
      <c r="C71" s="216" t="str">
        <f>Seeds!AA61</f>
        <v>{"id":"M3-NyO-4b-I-1","stimulus":"&lt;p&gt;Clique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D71" s="217" t="str">
        <f t="shared" si="2"/>
        <v>#REF!</v>
      </c>
    </row>
    <row r="72" ht="15.75" customHeight="1">
      <c r="A72" s="215" t="str">
        <f>Seeds!AB62</f>
        <v>M3-NyO-4b-E-1</v>
      </c>
      <c r="B72" s="216" t="str">
        <f t="shared" si="14"/>
        <v>#REF!</v>
      </c>
      <c r="C72" s="216" t="str">
        <f>Seeds!AA62</f>
        <v>{"id":"M3-NyO-4b-E-1","stimulus":"&lt;p&gt;Escreva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D72" s="217" t="str">
        <f t="shared" si="2"/>
        <v>#REF!</v>
      </c>
    </row>
    <row r="73" ht="15.75" customHeight="1">
      <c r="A73" s="215" t="str">
        <f>Seeds!AB63</f>
        <v>M3-NyO-4b-A-1</v>
      </c>
      <c r="B73" s="216" t="str">
        <f t="shared" si="14"/>
        <v>#REF!</v>
      </c>
      <c r="C73" s="216" t="str">
        <f>Seeds!AA63</f>
        <v>{"id":"M3-NyO-4b-A-1","seed":{"parameters":[{"name":"Q1","label":null,"min":10,"max":50,"step":1},{"name":"Q2","list":["2","3","4","6","7","8"]}],"uniques":true},"scaffolding":[{"id":"step-0","stimulus":"&lt;p&gt;José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3" s="217" t="str">
        <f t="shared" si="2"/>
        <v>#REF!</v>
      </c>
    </row>
    <row r="74" ht="15.75" customHeight="1">
      <c r="A74" s="215" t="str">
        <f>Seeds!AB64</f>
        <v>M3-NyO-4b-A-2</v>
      </c>
      <c r="B74" s="216" t="str">
        <f t="shared" si="14"/>
        <v>#REF!</v>
      </c>
      <c r="C74" s="216" t="str">
        <f>Seeds!AA64</f>
        <v>{"id":"M3-NyO-4b-A-2","seed":{"parameters":[{"name":"Q1","label":null,"min":10,"max":90,"step":1},{"name":"Q2","list":["2","3","4","6","7","8"]}],"uniques":true},"scaffolding":[{"id":"step-0","stimulus":"&lt;p&gt;Em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4" s="217" t="str">
        <f t="shared" si="2"/>
        <v>#REF!</v>
      </c>
    </row>
    <row r="75" ht="15.75" customHeight="1">
      <c r="A75" s="215" t="str">
        <f>Seeds!AB65</f>
        <v>M3-NyO-4b-A-3</v>
      </c>
      <c r="B75" s="216" t="str">
        <f t="shared" si="14"/>
        <v>#REF!</v>
      </c>
      <c r="C75" s="216" t="str">
        <f>Seeds!AA65</f>
        <v>{"id":"M3-NyO-4b-A-3","seed":{"parameters":[{"name":"Q1","label":null,"min":10,"max":90,"step":1},{"name":"Q2","list":["2","3","4","6","7","8"]}],"uniques":true},"scaffolding":[{"id":"step-0","stimulus":"&lt;p&gt;Um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5" s="217" t="str">
        <f t="shared" si="2"/>
        <v>#REF!</v>
      </c>
    </row>
    <row r="76" ht="15.75" customHeight="1">
      <c r="A76" s="215" t="str">
        <f>Seeds!AB66</f>
        <v>M3-NyO-4b-A-4</v>
      </c>
      <c r="B76" s="216" t="str">
        <f t="shared" si="14"/>
        <v>#REF!</v>
      </c>
      <c r="C76" s="216" t="str">
        <f>Seeds!AA66</f>
        <v>{"id":"M3-NyO-4b-A-4","seed":{"parameters":[{"name":"Q1","label":null,"min":10,"max":90,"step":1},{"name":"Q2","list":["2","3","4","6","7","8"]}],"uniques":true},"scaffolding":[{"id":"step-0","stimulus":"&lt;p&gt;Um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6" s="217" t="str">
        <f t="shared" si="2"/>
        <v>#REF!</v>
      </c>
    </row>
    <row r="77" ht="15.75" customHeight="1">
      <c r="A77" s="215" t="str">
        <f>Seeds!AB67</f>
        <v>M3-NyO-4b-A-5</v>
      </c>
      <c r="B77" s="216" t="str">
        <f t="shared" si="14"/>
        <v>#REF!</v>
      </c>
      <c r="C77" s="216" t="str">
        <f>Seeds!AA67</f>
        <v>{"id":"M3-NyO-4b-A-5","seed":{"parameters":[{"name":"Q1","label":null,"min":10,"max":90,"step":1},{"name":"Q2","list":["2","3","4","6","7","8"]}],"uniques":true},"scaffolding":[{"id":"step-0","stimulus":"&lt;p&gt;Em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7" s="217" t="str">
        <f t="shared" si="2"/>
        <v>#REF!</v>
      </c>
    </row>
    <row r="78" ht="15.75" customHeight="1">
      <c r="A78" s="215" t="str">
        <f>Seeds!AB68</f>
        <v>M3-NyO-5a-I-1</v>
      </c>
      <c r="B78" s="216" t="str">
        <f t="shared" si="14"/>
        <v>#REF!</v>
      </c>
      <c r="C78" s="216" t="str">
        <f>Seeds!AA68</f>
        <v>{
 "id": "M3-NyO-5a-I-1",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v>
      </c>
      <c r="D78" s="217" t="str">
        <f t="shared" si="2"/>
        <v>#REF!</v>
      </c>
    </row>
    <row r="79" ht="15.75" customHeight="1">
      <c r="A79" s="215" t="str">
        <f>Seeds!AB69</f>
        <v>M3-NyO-5a-E-1</v>
      </c>
      <c r="B79" s="216" t="str">
        <f t="shared" si="14"/>
        <v>#REF!</v>
      </c>
      <c r="C79" s="216" t="str">
        <f>Seeds!AA69</f>
        <v>{
    "id": "M3-NyO-5a-E-1",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v>
      </c>
      <c r="D79" s="217" t="str">
        <f t="shared" si="2"/>
        <v>#REF!</v>
      </c>
    </row>
    <row r="80" ht="15.75" customHeight="1">
      <c r="A80" s="215" t="str">
        <f>Seeds!AB70</f>
        <v>M3-NyO-5a-A-1</v>
      </c>
      <c r="B80" s="216" t="str">
        <f t="shared" si="14"/>
        <v>#REF!</v>
      </c>
      <c r="C80" s="216" t="str">
        <f>Seeds!AA70</f>
        <v>{
    "id": "M3-NyO-5a-A-1",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v>
      </c>
      <c r="D80" s="217" t="str">
        <f t="shared" si="2"/>
        <v>#REF!</v>
      </c>
    </row>
    <row r="81" ht="15.75" customHeight="1">
      <c r="A81" s="215" t="str">
        <f>Seeds!AB71</f>
        <v>M3-NyO-5a-A-2</v>
      </c>
      <c r="B81" s="216" t="str">
        <f t="shared" si="14"/>
        <v>#REF!</v>
      </c>
      <c r="C81" s="216" t="str">
        <f>Seeds!AA71</f>
        <v>{
    "id": "M3-NyO-5a-A-2",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1" s="217" t="str">
        <f t="shared" si="2"/>
        <v>#REF!</v>
      </c>
    </row>
    <row r="82" ht="15.75" customHeight="1">
      <c r="A82" s="215" t="str">
        <f>Seeds!AB72</f>
        <v>M3-NyO-5a-A-3</v>
      </c>
      <c r="B82" s="216" t="str">
        <f t="shared" si="14"/>
        <v>#REF!</v>
      </c>
      <c r="C82" s="216" t="str">
        <f>Seeds!AA72</f>
        <v>{
    "id": "M3-NyO-5a-A-3",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v>
      </c>
      <c r="D82" s="217" t="str">
        <f t="shared" si="2"/>
        <v>#REF!</v>
      </c>
    </row>
    <row r="83" ht="15.75" customHeight="1">
      <c r="A83" s="215" t="str">
        <f>Seeds!AB73</f>
        <v>M3-NyO-5a-A-4</v>
      </c>
      <c r="B83" s="216" t="str">
        <f t="shared" si="14"/>
        <v>#REF!</v>
      </c>
      <c r="C83" s="216" t="str">
        <f>Seeds!AA73</f>
        <v>{
    "id": "M3-NyO-5a-A-4",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3" s="217" t="str">
        <f t="shared" si="2"/>
        <v>#REF!</v>
      </c>
    </row>
    <row r="84" ht="15.75" customHeight="1">
      <c r="A84" s="215" t="str">
        <f>Seeds!AB74</f>
        <v>M3-NyO-5a-A-5</v>
      </c>
      <c r="B84" s="216" t="str">
        <f t="shared" si="14"/>
        <v>#REF!</v>
      </c>
      <c r="C84" s="216" t="str">
        <f>Seeds!AA74</f>
        <v>{
    "id": "M3-NyO-5a-A-5",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4" s="217" t="str">
        <f t="shared" si="2"/>
        <v>#REF!</v>
      </c>
    </row>
    <row r="85" ht="15.75" customHeight="1">
      <c r="A85" s="215" t="str">
        <f t="shared" ref="A85:C85" si="15">#REF!</f>
        <v>#REF!</v>
      </c>
      <c r="B85" s="216" t="str">
        <f t="shared" si="15"/>
        <v>#REF!</v>
      </c>
      <c r="C85" s="216" t="str">
        <f t="shared" si="15"/>
        <v>#REF!</v>
      </c>
      <c r="D85" s="217" t="str">
        <f t="shared" si="2"/>
        <v>#REF!</v>
      </c>
    </row>
    <row r="86" ht="15.75" customHeight="1">
      <c r="A86" s="215" t="str">
        <f t="shared" ref="A86:C86" si="16">#REF!</f>
        <v>#REF!</v>
      </c>
      <c r="B86" s="216" t="str">
        <f t="shared" si="16"/>
        <v>#REF!</v>
      </c>
      <c r="C86" s="216" t="str">
        <f t="shared" si="16"/>
        <v>#REF!</v>
      </c>
      <c r="D86" s="217" t="str">
        <f t="shared" si="2"/>
        <v>#REF!</v>
      </c>
    </row>
    <row r="87" ht="15.75" customHeight="1">
      <c r="A87" s="215" t="str">
        <f t="shared" ref="A87:C87" si="17">#REF!</f>
        <v>#REF!</v>
      </c>
      <c r="B87" s="216" t="str">
        <f t="shared" si="17"/>
        <v>#REF!</v>
      </c>
      <c r="C87" s="216" t="str">
        <f t="shared" si="17"/>
        <v>#REF!</v>
      </c>
      <c r="D87" s="217" t="str">
        <f t="shared" si="2"/>
        <v>#REF!</v>
      </c>
    </row>
    <row r="88" ht="15.75" customHeight="1">
      <c r="A88" s="215" t="str">
        <f t="shared" ref="A88:C88" si="18">#REF!</f>
        <v>#REF!</v>
      </c>
      <c r="B88" s="216" t="str">
        <f t="shared" si="18"/>
        <v>#REF!</v>
      </c>
      <c r="C88" s="216" t="str">
        <f t="shared" si="18"/>
        <v>#REF!</v>
      </c>
      <c r="D88" s="217" t="str">
        <f t="shared" si="2"/>
        <v>#REF!</v>
      </c>
    </row>
    <row r="89" ht="15.75" customHeight="1">
      <c r="A89" s="215" t="str">
        <f t="shared" ref="A89:C89" si="19">#REF!</f>
        <v>#REF!</v>
      </c>
      <c r="B89" s="216" t="str">
        <f t="shared" si="19"/>
        <v>#REF!</v>
      </c>
      <c r="C89" s="216" t="str">
        <f t="shared" si="19"/>
        <v>#REF!</v>
      </c>
      <c r="D89" s="217" t="str">
        <f t="shared" si="2"/>
        <v>#REF!</v>
      </c>
    </row>
    <row r="90" ht="15.75" customHeight="1">
      <c r="A90" s="215" t="str">
        <f t="shared" ref="A90:C90" si="20">#REF!</f>
        <v>#REF!</v>
      </c>
      <c r="B90" s="216" t="str">
        <f t="shared" si="20"/>
        <v>#REF!</v>
      </c>
      <c r="C90" s="216" t="str">
        <f t="shared" si="20"/>
        <v>#REF!</v>
      </c>
      <c r="D90" s="217" t="str">
        <f t="shared" si="2"/>
        <v>#REF!</v>
      </c>
    </row>
    <row r="91" ht="15.75" customHeight="1">
      <c r="A91" s="215" t="str">
        <f t="shared" ref="A91:C91" si="21">#REF!</f>
        <v>#REF!</v>
      </c>
      <c r="B91" s="216" t="str">
        <f t="shared" si="21"/>
        <v>#REF!</v>
      </c>
      <c r="C91" s="216" t="str">
        <f t="shared" si="21"/>
        <v>#REF!</v>
      </c>
      <c r="D91" s="217" t="str">
        <f t="shared" si="2"/>
        <v>#REF!</v>
      </c>
    </row>
    <row r="92" ht="15.75" customHeight="1">
      <c r="A92" s="215" t="str">
        <f>Seeds!AB75</f>
        <v>M3-NyO-6a-I-1</v>
      </c>
      <c r="B92" s="216" t="str">
        <f t="shared" ref="B92:B115" si="22">#REF!</f>
        <v>#REF!</v>
      </c>
      <c r="C92" s="216" t="str">
        <f>Seeds!AA75</f>
        <v>{"id":"M3-NyO-6a-I-1","stimulus":"&lt;p&gt;Arraste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D92" s="217" t="str">
        <f t="shared" si="2"/>
        <v>#REF!</v>
      </c>
    </row>
    <row r="93" ht="15.75" customHeight="1">
      <c r="A93" s="215" t="str">
        <f>Seeds!AB76</f>
        <v>M3-NyO-6a-E-1</v>
      </c>
      <c r="B93" s="216" t="str">
        <f t="shared" si="22"/>
        <v>#REF!</v>
      </c>
      <c r="C93" s="216" t="str">
        <f>Seeds!AA76</f>
        <v>{"id":"M3-NyO-6a-E-1","stimulus":"&lt;p&gt;Escreva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D93" s="217" t="str">
        <f t="shared" si="2"/>
        <v>#REF!</v>
      </c>
    </row>
    <row r="94" ht="15.75" customHeight="1">
      <c r="A94" s="215" t="str">
        <f>Seeds!AB77</f>
        <v>M3-NyO-6a-A-1</v>
      </c>
      <c r="B94" s="216" t="str">
        <f t="shared" si="22"/>
        <v>#REF!</v>
      </c>
      <c r="C94" s="216" t="str">
        <f>Seeds!AA77</f>
        <v>{"id":"M3-NyO-6a-A-1","stimulus":"&lt;p&gt;De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D94" s="217" t="str">
        <f t="shared" si="2"/>
        <v>#REF!</v>
      </c>
    </row>
    <row r="95" ht="15.75" customHeight="1">
      <c r="A95" s="215" t="str">
        <f>Seeds!AB78</f>
        <v>M3-NyO-6a-A-2</v>
      </c>
      <c r="B95" s="216" t="str">
        <f t="shared" si="22"/>
        <v>#REF!</v>
      </c>
      <c r="C95" s="216" t="str">
        <f>Seeds!AA78</f>
        <v>{"id":"M3-NyO-6a-A-2","stimulus":"&lt;p&gt;&lt;i&gt;{{Q2}}&lt;/i&gt;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v>
      </c>
      <c r="D95" s="217" t="str">
        <f t="shared" si="2"/>
        <v>#REF!</v>
      </c>
    </row>
    <row r="96" ht="15.75" customHeight="1">
      <c r="A96" s="215" t="str">
        <f>Seeds!AB79</f>
        <v>M3-NyO-6a-A-3</v>
      </c>
      <c r="B96" s="216" t="str">
        <f t="shared" si="22"/>
        <v>#REF!</v>
      </c>
      <c r="C96" s="216" t="str">
        <f>Seeds!AA79</f>
        <v>{"id":"M3-NyO-6a-A-3","stimulus":"&lt;p&gt;Na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D96" s="217" t="str">
        <f t="shared" si="2"/>
        <v>#REF!</v>
      </c>
    </row>
    <row r="97" ht="15.75" customHeight="1">
      <c r="A97" s="215" t="str">
        <f>Seeds!AB80</f>
        <v>M3-NyO-6a-A-4</v>
      </c>
      <c r="B97" s="216" t="str">
        <f t="shared" si="22"/>
        <v>#REF!</v>
      </c>
      <c r="C97" s="216" t="str">
        <f>Seeds!AA80</f>
        <v>{"id":"M3-NyO-6a-A-4","stimulus":"&lt;p&gt;A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D97" s="217" t="str">
        <f t="shared" si="2"/>
        <v>#REF!</v>
      </c>
    </row>
    <row r="98" ht="15.75" customHeight="1">
      <c r="A98" s="215" t="str">
        <f>Seeds!AB81</f>
        <v>M3-NyO-6a-A-5</v>
      </c>
      <c r="B98" s="216" t="str">
        <f t="shared" si="22"/>
        <v>#REF!</v>
      </c>
      <c r="C98" s="216" t="str">
        <f>Seeds!AA81</f>
        <v>{"id":"M3-NyO-6a-A-5","stimulus":"&lt;p&gt;Daniela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D98" s="217" t="str">
        <f t="shared" si="2"/>
        <v>#REF!</v>
      </c>
    </row>
    <row r="99" ht="15.75" customHeight="1">
      <c r="A99" s="215" t="str">
        <f>Seeds!AB82</f>
        <v>M3-NyO-6b-I-1</v>
      </c>
      <c r="B99" s="216" t="str">
        <f t="shared" si="22"/>
        <v>#REF!</v>
      </c>
      <c r="C99" s="216" t="str">
        <f>Seeds!AA82</f>
        <v>{"id":"M3-NyO-6b-I-1","stimulus":"&lt;p&gt;Arraste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D99" s="217" t="str">
        <f t="shared" si="2"/>
        <v>#REF!</v>
      </c>
    </row>
    <row r="100" ht="15.75" customHeight="1">
      <c r="A100" s="215" t="str">
        <f>Seeds!AB83</f>
        <v>M3-NyO-6b-E-1</v>
      </c>
      <c r="B100" s="216" t="str">
        <f t="shared" si="22"/>
        <v>#REF!</v>
      </c>
      <c r="C100" s="216" t="str">
        <f>Seeds!AA83</f>
        <v>{"id":"M3-NyO-6b-E-1","stimulus":"&lt;p&gt;Escreva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D100" s="217" t="str">
        <f t="shared" si="2"/>
        <v>#REF!</v>
      </c>
    </row>
    <row r="101" ht="15.75" customHeight="1">
      <c r="A101" s="215" t="str">
        <f>Seeds!AB84</f>
        <v>M3-NyO-6b-A-1</v>
      </c>
      <c r="B101" s="216" t="str">
        <f t="shared" si="22"/>
        <v>#REF!</v>
      </c>
      <c r="C101" s="216" t="str">
        <f>Seeds!AA84</f>
        <v>{"id":"M3-NyO-6b-A-1","stimulus":"&lt;p&gt;Em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D101" s="217" t="str">
        <f t="shared" si="2"/>
        <v>#REF!</v>
      </c>
    </row>
    <row r="102" ht="15.75" customHeight="1">
      <c r="A102" s="215" t="str">
        <f>Seeds!AB85</f>
        <v>M3-NyO-6b-A-2</v>
      </c>
      <c r="B102" s="216" t="str">
        <f t="shared" si="22"/>
        <v>#REF!</v>
      </c>
      <c r="C102" s="216" t="str">
        <f>Seeds!AA85</f>
        <v>{"id":"M3-NyO-6b-A-2","stimulus":"&lt;p&gt;Gabriel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D102" s="217" t="str">
        <f t="shared" si="2"/>
        <v>#REF!</v>
      </c>
    </row>
    <row r="103" ht="15.75" customHeight="1">
      <c r="A103" s="215" t="str">
        <f>Seeds!AB86</f>
        <v>M3-NyO-6b-A-3</v>
      </c>
      <c r="B103" s="216" t="str">
        <f t="shared" si="22"/>
        <v>#REF!</v>
      </c>
      <c r="C103" s="216" t="str">
        <f>Seeds!AA86</f>
        <v>{"id":"M3-NyO-6b-A-3","stimulus":"&lt;p&gt;Um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D103" s="217" t="str">
        <f t="shared" si="2"/>
        <v>#REF!</v>
      </c>
    </row>
    <row r="104" ht="15.75" customHeight="1">
      <c r="A104" s="215" t="str">
        <f>Seeds!AB87</f>
        <v>M3-NyO-6b-A-4</v>
      </c>
      <c r="B104" s="216" t="str">
        <f t="shared" si="22"/>
        <v>#REF!</v>
      </c>
      <c r="C104" s="216" t="str">
        <f>Seeds!AA87</f>
        <v>{"id":"M3-NyO-6b-A-4","stimulus":"&lt;p&gt;O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D104" s="217" t="str">
        <f t="shared" si="2"/>
        <v>#REF!</v>
      </c>
    </row>
    <row r="105" ht="15.75" customHeight="1">
      <c r="A105" s="215" t="str">
        <f>Seeds!AB88</f>
        <v>M3-NyO-6b-A-5</v>
      </c>
      <c r="B105" s="216" t="str">
        <f t="shared" si="22"/>
        <v>#REF!</v>
      </c>
      <c r="C105" s="216" t="str">
        <f>Seeds!AA88</f>
        <v>{"id":"M3-NyO-6b-A-5","stimulus":"&lt;p&gt;O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D105" s="217" t="str">
        <f t="shared" si="2"/>
        <v>#REF!</v>
      </c>
    </row>
    <row r="106" ht="15.75" customHeight="1">
      <c r="A106" s="215" t="str">
        <f>Seeds!AB89</f>
        <v>M3-NyO-31a-I-1</v>
      </c>
      <c r="B106" s="216" t="str">
        <f t="shared" si="22"/>
        <v>#REF!</v>
      </c>
      <c r="C106" s="216" t="str">
        <f>Seeds!AA89</f>
        <v>{"id":"M3-NyO-31a-I-1","stimulus":"&lt;p&gt;Arraste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v>
      </c>
      <c r="D106" s="217" t="str">
        <f t="shared" si="2"/>
        <v>#REF!</v>
      </c>
    </row>
    <row r="107" ht="15.75" customHeight="1">
      <c r="A107" s="215" t="str">
        <f>Seeds!AB90</f>
        <v>M3-NyO-31a-E-1</v>
      </c>
      <c r="B107" s="216" t="str">
        <f t="shared" si="22"/>
        <v>#REF!</v>
      </c>
      <c r="C107" s="216" t="str">
        <f>Seeds!AA90</f>
        <v>{"id":"M3-NyO-31a-E-1","stimulus":"&lt;p&gt;Escreva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D107" s="217" t="str">
        <f t="shared" si="2"/>
        <v>#REF!</v>
      </c>
    </row>
    <row r="108" ht="15.75" customHeight="1">
      <c r="A108" s="215" t="str">
        <f>Seeds!AB91</f>
        <v>M3-NyO-31a-A-1</v>
      </c>
      <c r="B108" s="216" t="str">
        <f t="shared" si="22"/>
        <v>#REF!</v>
      </c>
      <c r="C108" s="216" t="str">
        <f>Seeds!AA91</f>
        <v>{"id":"M3-NyO-31a-A-1","stimulus":"&lt;p&gt;Maria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D108" s="217" t="str">
        <f t="shared" si="2"/>
        <v>#REF!</v>
      </c>
    </row>
    <row r="109" ht="15.75" customHeight="1">
      <c r="A109" s="215" t="str">
        <f>Seeds!AB92</f>
        <v>M3-NyO-31a-A-2</v>
      </c>
      <c r="B109" s="216" t="str">
        <f t="shared" si="22"/>
        <v>#REF!</v>
      </c>
      <c r="C109" s="216" t="str">
        <f>Seeds!AA92</f>
        <v>{"id":"M3-NyO-31a-A-2","stimulus":"&lt;p&gt;Pablo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D109" s="217" t="str">
        <f t="shared" si="2"/>
        <v>#REF!</v>
      </c>
    </row>
    <row r="110" ht="15.75" customHeight="1">
      <c r="A110" s="215" t="str">
        <f>Seeds!AB93</f>
        <v>M3-NyO-31a-A-3</v>
      </c>
      <c r="B110" s="216" t="str">
        <f t="shared" si="22"/>
        <v>#REF!</v>
      </c>
      <c r="C110" s="216" t="str">
        <f>Seeds!AA93</f>
        <v>{"id":"M3-NyO-31a-A-3","stimulus":"&lt;p&gt;Durante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D110" s="217" t="str">
        <f t="shared" si="2"/>
        <v>#REF!</v>
      </c>
    </row>
    <row r="111" ht="15.75" customHeight="1">
      <c r="A111" s="215" t="str">
        <f>Seeds!AB99</f>
        <v>M3-NyO-31c-I-1</v>
      </c>
      <c r="B111" s="216" t="str">
        <f t="shared" si="22"/>
        <v>#REF!</v>
      </c>
      <c r="C111" s="216" t="str">
        <f>Seeds!AA99</f>
        <v>{"id":"M3-NyO-31c-I-1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D111" s="217" t="str">
        <f t="shared" si="2"/>
        <v>#REF!</v>
      </c>
    </row>
    <row r="112" ht="15.75" customHeight="1">
      <c r="A112" s="215" t="str">
        <f>Seeds!AB100</f>
        <v>M3-NyO-31c-E-1</v>
      </c>
      <c r="B112" s="216" t="str">
        <f t="shared" si="22"/>
        <v>#REF!</v>
      </c>
      <c r="C112" s="216" t="str">
        <f>Seeds!AA100</f>
        <v>{"id":"M3-NyO-31c-E-1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2" s="217" t="str">
        <f t="shared" si="2"/>
        <v>#REF!</v>
      </c>
    </row>
    <row r="113" ht="15.75" customHeight="1">
      <c r="A113" s="215" t="str">
        <f>Seeds!AB101</f>
        <v>M3-NyO-31c-A-1</v>
      </c>
      <c r="B113" s="216" t="str">
        <f t="shared" si="22"/>
        <v>#REF!</v>
      </c>
      <c r="C113" s="216" t="str">
        <f>Seeds!AA101</f>
        <v>{"id":"M3-NyO-31c-A-1","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3" s="217" t="str">
        <f t="shared" si="2"/>
        <v>#REF!</v>
      </c>
    </row>
    <row r="114" ht="15.75" customHeight="1">
      <c r="A114" s="215" t="str">
        <f>Seeds!AB102</f>
        <v>M3-NyO-31c-A-2</v>
      </c>
      <c r="B114" s="216" t="str">
        <f t="shared" si="22"/>
        <v>#REF!</v>
      </c>
      <c r="C114" s="216" t="str">
        <f>Seeds!AA102</f>
        <v>{"id":"M3-NyO-31c-A-2","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4" s="217" t="str">
        <f t="shared" si="2"/>
        <v>#REF!</v>
      </c>
    </row>
    <row r="115" ht="15.75" customHeight="1">
      <c r="A115" s="215" t="str">
        <f>Seeds!AB103</f>
        <v>M3-NyO-31c-A-3</v>
      </c>
      <c r="B115" s="216" t="str">
        <f t="shared" si="22"/>
        <v>#REF!</v>
      </c>
      <c r="C115" s="216" t="str">
        <f>Seeds!AA103</f>
        <v>{"id":"M3-NyO-31c-A-3","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5" s="217" t="str">
        <f t="shared" si="2"/>
        <v>#REF!</v>
      </c>
    </row>
    <row r="116" ht="15.75" customHeight="1">
      <c r="A116" s="215" t="str">
        <f t="shared" ref="A116:C116" si="23">#REF!</f>
        <v>#REF!</v>
      </c>
      <c r="B116" s="216" t="str">
        <f t="shared" si="23"/>
        <v>#REF!</v>
      </c>
      <c r="C116" s="216" t="str">
        <f t="shared" si="23"/>
        <v>#REF!</v>
      </c>
      <c r="D116" s="217" t="str">
        <f t="shared" si="2"/>
        <v>#REF!</v>
      </c>
    </row>
    <row r="117" ht="15.75" customHeight="1">
      <c r="A117" s="215" t="str">
        <f t="shared" ref="A117:C117" si="24">#REF!</f>
        <v>#REF!</v>
      </c>
      <c r="B117" s="216" t="str">
        <f t="shared" si="24"/>
        <v>#REF!</v>
      </c>
      <c r="C117" s="216" t="str">
        <f t="shared" si="24"/>
        <v>#REF!</v>
      </c>
      <c r="D117" s="217" t="str">
        <f t="shared" si="2"/>
        <v>#REF!</v>
      </c>
    </row>
    <row r="118" ht="15.75" customHeight="1">
      <c r="A118" s="215" t="str">
        <f t="shared" ref="A118:C118" si="25">#REF!</f>
        <v>#REF!</v>
      </c>
      <c r="B118" s="216" t="str">
        <f t="shared" si="25"/>
        <v>#REF!</v>
      </c>
      <c r="C118" s="216" t="str">
        <f t="shared" si="25"/>
        <v>#REF!</v>
      </c>
      <c r="D118" s="217" t="str">
        <f t="shared" si="2"/>
        <v>#REF!</v>
      </c>
    </row>
    <row r="119" ht="15.75" customHeight="1">
      <c r="A119" s="215" t="str">
        <f t="shared" ref="A119:C119" si="26">#REF!</f>
        <v>#REF!</v>
      </c>
      <c r="B119" s="216" t="str">
        <f t="shared" si="26"/>
        <v>#REF!</v>
      </c>
      <c r="C119" s="216" t="str">
        <f t="shared" si="26"/>
        <v>#REF!</v>
      </c>
      <c r="D119" s="217" t="str">
        <f t="shared" si="2"/>
        <v>#REF!</v>
      </c>
    </row>
    <row r="120" ht="15.75" customHeight="1">
      <c r="A120" s="215" t="str">
        <f t="shared" ref="A120:C120" si="27">#REF!</f>
        <v>#REF!</v>
      </c>
      <c r="B120" s="216" t="str">
        <f t="shared" si="27"/>
        <v>#REF!</v>
      </c>
      <c r="C120" s="216" t="str">
        <f t="shared" si="27"/>
        <v>#REF!</v>
      </c>
      <c r="D120" s="217" t="str">
        <f t="shared" si="2"/>
        <v>#REF!</v>
      </c>
    </row>
    <row r="121" ht="15.75" customHeight="1">
      <c r="A121" s="215" t="str">
        <f t="shared" ref="A121:C121" si="28">#REF!</f>
        <v>#REF!</v>
      </c>
      <c r="B121" s="216" t="str">
        <f t="shared" si="28"/>
        <v>#REF!</v>
      </c>
      <c r="C121" s="216" t="str">
        <f t="shared" si="28"/>
        <v>#REF!</v>
      </c>
      <c r="D121" s="217" t="str">
        <f t="shared" si="2"/>
        <v>#REF!</v>
      </c>
    </row>
    <row r="122" ht="15.75" customHeight="1">
      <c r="A122" s="215" t="str">
        <f t="shared" ref="A122:C122" si="29">#REF!</f>
        <v>#REF!</v>
      </c>
      <c r="B122" s="216" t="str">
        <f t="shared" si="29"/>
        <v>#REF!</v>
      </c>
      <c r="C122" s="216" t="str">
        <f t="shared" si="29"/>
        <v>#REF!</v>
      </c>
      <c r="D122" s="217" t="str">
        <f t="shared" si="2"/>
        <v>#REF!</v>
      </c>
    </row>
    <row r="123" ht="15.75" customHeight="1">
      <c r="A123" s="215" t="str">
        <f t="shared" ref="A123:C123" si="30">#REF!</f>
        <v>#REF!</v>
      </c>
      <c r="B123" s="216" t="str">
        <f t="shared" si="30"/>
        <v>#REF!</v>
      </c>
      <c r="C123" s="216" t="str">
        <f t="shared" si="30"/>
        <v>#REF!</v>
      </c>
      <c r="D123" s="217" t="str">
        <f t="shared" si="2"/>
        <v>#REF!</v>
      </c>
    </row>
    <row r="124" ht="15.75" customHeight="1">
      <c r="A124" s="215" t="str">
        <f t="shared" ref="A124:C124" si="31">#REF!</f>
        <v>#REF!</v>
      </c>
      <c r="B124" s="216" t="str">
        <f t="shared" si="31"/>
        <v>#REF!</v>
      </c>
      <c r="C124" s="216" t="str">
        <f t="shared" si="31"/>
        <v>#REF!</v>
      </c>
      <c r="D124" s="217" t="str">
        <f t="shared" si="2"/>
        <v>#REF!</v>
      </c>
    </row>
    <row r="125" ht="15.75" customHeight="1">
      <c r="A125" s="215" t="str">
        <f t="shared" ref="A125:C125" si="32">#REF!</f>
        <v>#REF!</v>
      </c>
      <c r="B125" s="216" t="str">
        <f t="shared" si="32"/>
        <v>#REF!</v>
      </c>
      <c r="C125" s="216" t="str">
        <f t="shared" si="32"/>
        <v>#REF!</v>
      </c>
      <c r="D125" s="217" t="str">
        <f t="shared" si="2"/>
        <v>#REF!</v>
      </c>
    </row>
    <row r="126" ht="15.75" customHeight="1">
      <c r="A126" s="215" t="str">
        <f t="shared" ref="A126:C126" si="33">#REF!</f>
        <v>#REF!</v>
      </c>
      <c r="B126" s="216" t="str">
        <f t="shared" si="33"/>
        <v>#REF!</v>
      </c>
      <c r="C126" s="216" t="str">
        <f t="shared" si="33"/>
        <v>#REF!</v>
      </c>
      <c r="D126" s="217" t="str">
        <f t="shared" si="2"/>
        <v>#REF!</v>
      </c>
    </row>
    <row r="127" ht="15.75" customHeight="1">
      <c r="A127" s="215" t="str">
        <f t="shared" ref="A127:C127" si="34">#REF!</f>
        <v>#REF!</v>
      </c>
      <c r="B127" s="216" t="str">
        <f t="shared" si="34"/>
        <v>#REF!</v>
      </c>
      <c r="C127" s="216" t="str">
        <f t="shared" si="34"/>
        <v>#REF!</v>
      </c>
      <c r="D127" s="217" t="str">
        <f t="shared" si="2"/>
        <v>#REF!</v>
      </c>
    </row>
    <row r="128" ht="15.75" customHeight="1">
      <c r="A128" s="215" t="str">
        <f>Seeds!AB104</f>
        <v>M3-NyO-32a-I-1</v>
      </c>
      <c r="B128" s="216" t="str">
        <f t="shared" ref="B128:B139" si="35">#REF!</f>
        <v>#REF!</v>
      </c>
      <c r="C128" s="216" t="str">
        <f>Seeds!AA104</f>
        <v>{"id":"M3-NyO-32a-I-1","stimulus":"&lt;p&gt;Arraste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v>
      </c>
      <c r="D128" s="217" t="str">
        <f t="shared" si="2"/>
        <v>#REF!</v>
      </c>
    </row>
    <row r="129" ht="15.75" customHeight="1">
      <c r="A129" s="215" t="str">
        <f>Seeds!AB105</f>
        <v>M3-NyO-32a-E-1</v>
      </c>
      <c r="B129" s="216" t="str">
        <f t="shared" si="35"/>
        <v>#REF!</v>
      </c>
      <c r="C129" s="216" t="str">
        <f>Seeds!AA105</f>
        <v>{"id":"M3-NyO-32a-E-1","stimulus":"&lt;p&gt;Escreva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D129" s="217" t="str">
        <f t="shared" si="2"/>
        <v>#REF!</v>
      </c>
    </row>
    <row r="130" ht="15.75" customHeight="1">
      <c r="A130" s="215" t="str">
        <f>Seeds!AB106</f>
        <v>M3-NyO-32a-A-1</v>
      </c>
      <c r="B130" s="216" t="str">
        <f t="shared" si="35"/>
        <v>#REF!</v>
      </c>
      <c r="C130" s="216" t="str">
        <f>Seeds!AA106</f>
        <v>{"id":"M3-NyO-32a-A-1","stimulus":"&lt;p&gt;Felipe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D130" s="217" t="str">
        <f t="shared" si="2"/>
        <v>#REF!</v>
      </c>
    </row>
    <row r="131" ht="15.75" customHeight="1">
      <c r="A131" s="215" t="str">
        <f>Seeds!AB107</f>
        <v>M3-NyO-32a-A-2</v>
      </c>
      <c r="B131" s="216" t="str">
        <f t="shared" si="35"/>
        <v>#REF!</v>
      </c>
      <c r="C131" s="216" t="str">
        <f>Seeds!AA107</f>
        <v>{"id":"M3-NyO-32a-A-2","stimulus":"&lt;p&gt;Uma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D131" s="217" t="str">
        <f t="shared" si="2"/>
        <v>#REF!</v>
      </c>
    </row>
    <row r="132" ht="15.75" customHeight="1">
      <c r="A132" s="215" t="str">
        <f>Seeds!AB108</f>
        <v>M3-NyO-32a-A-3</v>
      </c>
      <c r="B132" s="216" t="str">
        <f t="shared" si="35"/>
        <v>#REF!</v>
      </c>
      <c r="C132" s="216" t="str">
        <f>Seeds!AA108</f>
        <v>{"id":"M3-NyO-32a-A-3","stimulus":"&lt;p&gt;Para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D132" s="217" t="str">
        <f t="shared" si="2"/>
        <v>#REF!</v>
      </c>
    </row>
    <row r="133" ht="15.75" customHeight="1">
      <c r="A133" s="215" t="str">
        <f>Seeds!AB114</f>
        <v>M3-NyO-32c-I-1</v>
      </c>
      <c r="B133" s="216" t="str">
        <f t="shared" si="35"/>
        <v>#REF!</v>
      </c>
      <c r="C133" s="216" t="str">
        <f>Seeds!AA114</f>
        <v>{"id":"M3-NyO-32c-I-1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3" s="217" t="str">
        <f t="shared" si="2"/>
        <v>#REF!</v>
      </c>
    </row>
    <row r="134" ht="15.75" customHeight="1">
      <c r="A134" s="215" t="str">
        <f>Seeds!AB115</f>
        <v>M3-NyO-32c-E-1</v>
      </c>
      <c r="B134" s="216" t="str">
        <f t="shared" si="35"/>
        <v>#REF!</v>
      </c>
      <c r="C134" s="216" t="str">
        <f>Seeds!AA115</f>
        <v>{"id":"M3-NyO-32c-E-1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4" s="217" t="str">
        <f t="shared" si="2"/>
        <v>#REF!</v>
      </c>
    </row>
    <row r="135" ht="15.75" customHeight="1">
      <c r="A135" s="215" t="str">
        <f>Seeds!AB116</f>
        <v>M3-NyO-32c-A-1</v>
      </c>
      <c r="B135" s="216" t="str">
        <f t="shared" si="35"/>
        <v>#REF!</v>
      </c>
      <c r="C135" s="216" t="str">
        <f>Seeds!AA116</f>
        <v>{"id":"M3-NyO-32c-A-1","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5" s="217" t="str">
        <f t="shared" si="2"/>
        <v>#REF!</v>
      </c>
    </row>
    <row r="136" ht="15.75" customHeight="1">
      <c r="A136" s="215" t="str">
        <f>Seeds!AB117</f>
        <v>M3-NyO-32c-A-2</v>
      </c>
      <c r="B136" s="216" t="str">
        <f t="shared" si="35"/>
        <v>#REF!</v>
      </c>
      <c r="C136" s="216" t="str">
        <f>Seeds!AA117</f>
        <v>{"id":"M3-NyO-32c-A-2","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6" s="217" t="str">
        <f t="shared" si="2"/>
        <v>#REF!</v>
      </c>
    </row>
    <row r="137" ht="15.75" customHeight="1">
      <c r="A137" s="215" t="str">
        <f>Seeds!AB118</f>
        <v>M3-NyO-32c-A-3</v>
      </c>
      <c r="B137" s="216" t="str">
        <f t="shared" si="35"/>
        <v>#REF!</v>
      </c>
      <c r="C137" s="216" t="str">
        <f>Seeds!AA118</f>
        <v>{"id":"M3-NyO-32c-A-3","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7" s="217" t="str">
        <f t="shared" si="2"/>
        <v>#REF!</v>
      </c>
    </row>
    <row r="138" ht="15.75" customHeight="1">
      <c r="A138" s="215" t="str">
        <f>Seeds!AB119</f>
        <v>M3-NyO-9a-I-1</v>
      </c>
      <c r="B138" s="216" t="str">
        <f t="shared" si="35"/>
        <v>#REF!</v>
      </c>
      <c r="C138" s="216" t="str">
        <f>Seeds!AA119</f>
        <v>{
    "id": "M3-NyO-9a-I-1",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D138" s="217" t="str">
        <f t="shared" si="2"/>
        <v>#REF!</v>
      </c>
    </row>
    <row r="139" ht="15.75" customHeight="1">
      <c r="A139" s="215" t="str">
        <f>Seeds!AB120</f>
        <v>M3-NyO-9a-E-1</v>
      </c>
      <c r="B139" s="216" t="str">
        <f t="shared" si="35"/>
        <v>#REF!</v>
      </c>
      <c r="C139" s="216" t="str">
        <f>Seeds!AA120</f>
        <v>{
    "id": "M3-NyO-9a-E-1",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v>
      </c>
      <c r="D139" s="217" t="str">
        <f t="shared" si="2"/>
        <v>#REF!</v>
      </c>
    </row>
    <row r="140" ht="15.75" customHeight="1">
      <c r="A140" s="215" t="str">
        <f t="shared" ref="A140:C140" si="36">#REF!</f>
        <v>#REF!</v>
      </c>
      <c r="B140" s="216" t="str">
        <f t="shared" si="36"/>
        <v>#REF!</v>
      </c>
      <c r="C140" s="216" t="str">
        <f t="shared" si="36"/>
        <v>#REF!</v>
      </c>
      <c r="D140" s="217" t="str">
        <f t="shared" si="2"/>
        <v>#REF!</v>
      </c>
    </row>
    <row r="141" ht="15.75" customHeight="1">
      <c r="A141" s="215" t="str">
        <f t="shared" ref="A141:C141" si="37">#REF!</f>
        <v>#REF!</v>
      </c>
      <c r="B141" s="216" t="str">
        <f t="shared" si="37"/>
        <v>#REF!</v>
      </c>
      <c r="C141" s="216" t="str">
        <f t="shared" si="37"/>
        <v>#REF!</v>
      </c>
      <c r="D141" s="217" t="str">
        <f t="shared" si="2"/>
        <v>#REF!</v>
      </c>
    </row>
    <row r="142" ht="15.75" customHeight="1">
      <c r="A142" s="215" t="str">
        <f t="shared" ref="A142:C142" si="38">#REF!</f>
        <v>#REF!</v>
      </c>
      <c r="B142" s="216" t="str">
        <f t="shared" si="38"/>
        <v>#REF!</v>
      </c>
      <c r="C142" s="216" t="str">
        <f t="shared" si="38"/>
        <v>#REF!</v>
      </c>
      <c r="D142" s="217" t="str">
        <f t="shared" si="2"/>
        <v>#REF!</v>
      </c>
    </row>
    <row r="143" ht="15.75" customHeight="1">
      <c r="A143" s="215" t="str">
        <f t="shared" ref="A143:C143" si="39">#REF!</f>
        <v>#REF!</v>
      </c>
      <c r="B143" s="216" t="str">
        <f t="shared" si="39"/>
        <v>#REF!</v>
      </c>
      <c r="C143" s="216" t="str">
        <f t="shared" si="39"/>
        <v>#REF!</v>
      </c>
      <c r="D143" s="217" t="str">
        <f t="shared" si="2"/>
        <v>#REF!</v>
      </c>
    </row>
    <row r="144" ht="15.75" customHeight="1">
      <c r="A144" s="215" t="str">
        <f t="shared" ref="A144:C144" si="40">#REF!</f>
        <v>#REF!</v>
      </c>
      <c r="B144" s="216" t="str">
        <f t="shared" si="40"/>
        <v>#REF!</v>
      </c>
      <c r="C144" s="216" t="str">
        <f t="shared" si="40"/>
        <v>#REF!</v>
      </c>
      <c r="D144" s="217" t="str">
        <f t="shared" si="2"/>
        <v>#REF!</v>
      </c>
    </row>
    <row r="145" ht="15.75" customHeight="1">
      <c r="A145" s="215" t="str">
        <f>Seeds!AB121</f>
        <v>M3-NyO-10a-I-1</v>
      </c>
      <c r="B145" s="216" t="str">
        <f t="shared" ref="B145:B146" si="41">#REF!</f>
        <v>#REF!</v>
      </c>
      <c r="C145" s="216" t="str">
        <f>Seeds!AA121</f>
        <v>{
    "id": "M3-NyO-10a-I-1",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D145" s="217" t="str">
        <f t="shared" si="2"/>
        <v>#REF!</v>
      </c>
    </row>
    <row r="146" ht="15.75" customHeight="1">
      <c r="A146" s="215" t="str">
        <f>Seeds!AB122</f>
        <v>M3-NyO-10a-E-1</v>
      </c>
      <c r="B146" s="216" t="str">
        <f t="shared" si="41"/>
        <v>#REF!</v>
      </c>
      <c r="C146" s="216" t="str">
        <f>Seeds!AA122</f>
        <v>{
    "id": "M3-NyO-10a-E-1",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v>
      </c>
      <c r="D146" s="217" t="str">
        <f t="shared" si="2"/>
        <v>#REF!</v>
      </c>
    </row>
    <row r="147" ht="15.75" customHeight="1">
      <c r="A147" s="215" t="str">
        <f t="shared" ref="A147:C147" si="42">#REF!</f>
        <v>#REF!</v>
      </c>
      <c r="B147" s="216" t="str">
        <f t="shared" si="42"/>
        <v>#REF!</v>
      </c>
      <c r="C147" s="216" t="str">
        <f t="shared" si="42"/>
        <v>#REF!</v>
      </c>
      <c r="D147" s="217" t="str">
        <f t="shared" si="2"/>
        <v>#REF!</v>
      </c>
    </row>
    <row r="148" ht="15.75" customHeight="1">
      <c r="A148" s="215" t="str">
        <f t="shared" ref="A148:C148" si="43">#REF!</f>
        <v>#REF!</v>
      </c>
      <c r="B148" s="216" t="str">
        <f t="shared" si="43"/>
        <v>#REF!</v>
      </c>
      <c r="C148" s="216" t="str">
        <f t="shared" si="43"/>
        <v>#REF!</v>
      </c>
      <c r="D148" s="217" t="str">
        <f t="shared" si="2"/>
        <v>#REF!</v>
      </c>
    </row>
    <row r="149" ht="15.75" customHeight="1">
      <c r="A149" s="215" t="str">
        <f t="shared" ref="A149:C149" si="44">#REF!</f>
        <v>#REF!</v>
      </c>
      <c r="B149" s="216" t="str">
        <f t="shared" si="44"/>
        <v>#REF!</v>
      </c>
      <c r="C149" s="216" t="str">
        <f t="shared" si="44"/>
        <v>#REF!</v>
      </c>
      <c r="D149" s="217" t="str">
        <f t="shared" si="2"/>
        <v>#REF!</v>
      </c>
    </row>
    <row r="150" ht="15.75" customHeight="1">
      <c r="A150" s="215" t="str">
        <f t="shared" ref="A150:C150" si="45">#REF!</f>
        <v>#REF!</v>
      </c>
      <c r="B150" s="216" t="str">
        <f t="shared" si="45"/>
        <v>#REF!</v>
      </c>
      <c r="C150" s="216" t="str">
        <f t="shared" si="45"/>
        <v>#REF!</v>
      </c>
      <c r="D150" s="217" t="str">
        <f t="shared" si="2"/>
        <v>#REF!</v>
      </c>
    </row>
    <row r="151" ht="15.75" customHeight="1">
      <c r="A151" s="215" t="str">
        <f t="shared" ref="A151:C151" si="46">#REF!</f>
        <v>#REF!</v>
      </c>
      <c r="B151" s="216" t="str">
        <f t="shared" si="46"/>
        <v>#REF!</v>
      </c>
      <c r="C151" s="216" t="str">
        <f t="shared" si="46"/>
        <v>#REF!</v>
      </c>
      <c r="D151" s="217" t="str">
        <f t="shared" si="2"/>
        <v>#REF!</v>
      </c>
    </row>
    <row r="152" ht="15.75" customHeight="1">
      <c r="A152" s="215" t="str">
        <f t="shared" ref="A152:C152" si="47">#REF!</f>
        <v>#REF!</v>
      </c>
      <c r="B152" s="216" t="str">
        <f t="shared" si="47"/>
        <v>#REF!</v>
      </c>
      <c r="C152" s="216" t="str">
        <f t="shared" si="47"/>
        <v>#REF!</v>
      </c>
      <c r="D152" s="217" t="str">
        <f t="shared" si="2"/>
        <v>#REF!</v>
      </c>
    </row>
    <row r="153" ht="15.75" customHeight="1">
      <c r="A153" s="215" t="str">
        <f t="shared" ref="A153:C153" si="48">#REF!</f>
        <v>#REF!</v>
      </c>
      <c r="B153" s="216" t="str">
        <f t="shared" si="48"/>
        <v>#REF!</v>
      </c>
      <c r="C153" s="216" t="str">
        <f t="shared" si="48"/>
        <v>#REF!</v>
      </c>
      <c r="D153" s="217" t="str">
        <f t="shared" si="2"/>
        <v>#REF!</v>
      </c>
    </row>
    <row r="154" ht="15.75" customHeight="1">
      <c r="A154" s="215" t="str">
        <f t="shared" ref="A154:C154" si="49">#REF!</f>
        <v>#REF!</v>
      </c>
      <c r="B154" s="216" t="str">
        <f t="shared" si="49"/>
        <v>#REF!</v>
      </c>
      <c r="C154" s="216" t="str">
        <f t="shared" si="49"/>
        <v>#REF!</v>
      </c>
      <c r="D154" s="217" t="str">
        <f t="shared" si="2"/>
        <v>#REF!</v>
      </c>
    </row>
    <row r="155" ht="15.75" customHeight="1">
      <c r="A155" s="215" t="str">
        <f t="shared" ref="A155:C155" si="50">#REF!</f>
        <v>#REF!</v>
      </c>
      <c r="B155" s="216" t="str">
        <f t="shared" si="50"/>
        <v>#REF!</v>
      </c>
      <c r="C155" s="216" t="str">
        <f t="shared" si="50"/>
        <v>#REF!</v>
      </c>
      <c r="D155" s="217" t="str">
        <f t="shared" si="2"/>
        <v>#REF!</v>
      </c>
    </row>
    <row r="156" ht="15.75" customHeight="1">
      <c r="A156" s="215" t="str">
        <f t="shared" ref="A156:C156" si="51">#REF!</f>
        <v>#REF!</v>
      </c>
      <c r="B156" s="216" t="str">
        <f t="shared" si="51"/>
        <v>#REF!</v>
      </c>
      <c r="C156" s="216" t="str">
        <f t="shared" si="51"/>
        <v>#REF!</v>
      </c>
      <c r="D156" s="217" t="str">
        <f t="shared" si="2"/>
        <v>#REF!</v>
      </c>
    </row>
    <row r="157" ht="15.75" customHeight="1">
      <c r="A157" s="215" t="str">
        <f t="shared" ref="A157:C157" si="52">#REF!</f>
        <v>#REF!</v>
      </c>
      <c r="B157" s="216" t="str">
        <f t="shared" si="52"/>
        <v>#REF!</v>
      </c>
      <c r="C157" s="216" t="str">
        <f t="shared" si="52"/>
        <v>#REF!</v>
      </c>
      <c r="D157" s="217" t="str">
        <f t="shared" si="2"/>
        <v>#REF!</v>
      </c>
    </row>
    <row r="158" ht="15.75" customHeight="1">
      <c r="A158" s="215" t="str">
        <f t="shared" ref="A158:C158" si="53">#REF!</f>
        <v>#REF!</v>
      </c>
      <c r="B158" s="216" t="str">
        <f t="shared" si="53"/>
        <v>#REF!</v>
      </c>
      <c r="C158" s="216" t="str">
        <f t="shared" si="53"/>
        <v>#REF!</v>
      </c>
      <c r="D158" s="217" t="str">
        <f t="shared" si="2"/>
        <v>#REF!</v>
      </c>
    </row>
    <row r="159" ht="15.75" customHeight="1">
      <c r="A159" s="215" t="str">
        <f t="shared" ref="A159:C159" si="54">#REF!</f>
        <v>#REF!</v>
      </c>
      <c r="B159" s="216" t="str">
        <f t="shared" si="54"/>
        <v>#REF!</v>
      </c>
      <c r="C159" s="216" t="str">
        <f t="shared" si="54"/>
        <v>#REF!</v>
      </c>
      <c r="D159" s="217" t="str">
        <f t="shared" si="2"/>
        <v>#REF!</v>
      </c>
    </row>
    <row r="160" ht="15.75" customHeight="1">
      <c r="A160" s="215" t="str">
        <f t="shared" ref="A160:C160" si="55">#REF!</f>
        <v>#REF!</v>
      </c>
      <c r="B160" s="216" t="str">
        <f t="shared" si="55"/>
        <v>#REF!</v>
      </c>
      <c r="C160" s="216" t="str">
        <f t="shared" si="55"/>
        <v>#REF!</v>
      </c>
      <c r="D160" s="217" t="str">
        <f t="shared" si="2"/>
        <v>#REF!</v>
      </c>
    </row>
    <row r="161" ht="15.75" customHeight="1">
      <c r="A161" s="215" t="str">
        <f t="shared" ref="A161:C161" si="56">#REF!</f>
        <v>#REF!</v>
      </c>
      <c r="B161" s="216" t="str">
        <f t="shared" si="56"/>
        <v>#REF!</v>
      </c>
      <c r="C161" s="216" t="str">
        <f t="shared" si="56"/>
        <v>#REF!</v>
      </c>
      <c r="D161" s="217" t="str">
        <f t="shared" si="2"/>
        <v>#REF!</v>
      </c>
    </row>
    <row r="162" ht="15.75" customHeight="1">
      <c r="A162" s="215" t="str">
        <f t="shared" ref="A162:C162" si="57">#REF!</f>
        <v>#REF!</v>
      </c>
      <c r="B162" s="216" t="str">
        <f t="shared" si="57"/>
        <v>#REF!</v>
      </c>
      <c r="C162" s="216" t="str">
        <f t="shared" si="57"/>
        <v>#REF!</v>
      </c>
      <c r="D162" s="217" t="str">
        <f t="shared" si="2"/>
        <v>#REF!</v>
      </c>
    </row>
    <row r="163" ht="15.75" customHeight="1">
      <c r="A163" s="215" t="str">
        <f t="shared" ref="A163:C163" si="58">#REF!</f>
        <v>#REF!</v>
      </c>
      <c r="B163" s="216" t="str">
        <f t="shared" si="58"/>
        <v>#REF!</v>
      </c>
      <c r="C163" s="216" t="str">
        <f t="shared" si="58"/>
        <v>#REF!</v>
      </c>
      <c r="D163" s="217" t="str">
        <f t="shared" si="2"/>
        <v>#REF!</v>
      </c>
    </row>
    <row r="164" ht="15.75" customHeight="1">
      <c r="A164" s="215" t="str">
        <f t="shared" ref="A164:C164" si="59">#REF!</f>
        <v>#REF!</v>
      </c>
      <c r="B164" s="216" t="str">
        <f t="shared" si="59"/>
        <v>#REF!</v>
      </c>
      <c r="C164" s="216" t="str">
        <f t="shared" si="59"/>
        <v>#REF!</v>
      </c>
      <c r="D164" s="217" t="str">
        <f t="shared" si="2"/>
        <v>#REF!</v>
      </c>
    </row>
    <row r="165" ht="15.75" customHeight="1">
      <c r="A165" s="215" t="str">
        <f>Seeds!AB123</f>
        <v>M3-NyO-13a-I-1</v>
      </c>
      <c r="B165" s="216" t="str">
        <f t="shared" ref="B165:B190" si="60">#REF!</f>
        <v>#REF!</v>
      </c>
      <c r="C165" s="216" t="str">
        <f>Seeds!AA123</f>
        <v>{"id":"M3-NyO-13a-I-1","stimulus":"&lt;p&gt;Arraste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D165" s="217" t="str">
        <f t="shared" si="2"/>
        <v>#REF!</v>
      </c>
    </row>
    <row r="166" ht="15.75" customHeight="1">
      <c r="A166" s="215" t="str">
        <f>Seeds!AB124</f>
        <v>M3-NyO-13a-E-1</v>
      </c>
      <c r="B166" s="216" t="str">
        <f t="shared" si="60"/>
        <v>#REF!</v>
      </c>
      <c r="C166" s="216" t="str">
        <f>Seeds!AA124</f>
        <v>{"id":"M3-NyO-13a-E-1","stimulus":"&lt;p&gt;Complete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D166" s="217" t="str">
        <f t="shared" si="2"/>
        <v>#REF!</v>
      </c>
    </row>
    <row r="167" ht="15.75" customHeight="1">
      <c r="A167" s="215" t="str">
        <f>Seeds!AB125</f>
        <v>M3-NyO-13b-I-1</v>
      </c>
      <c r="B167" s="216" t="str">
        <f t="shared" si="60"/>
        <v>#REF!</v>
      </c>
      <c r="C167" s="216" t="str">
        <f>Seeds!AA125</f>
        <v>{"id":"M3-NyO-13b-I-1","stimulus":"&lt;p&gt;Arraste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D167" s="217" t="str">
        <f t="shared" si="2"/>
        <v>#REF!</v>
      </c>
    </row>
    <row r="168" ht="15.75" customHeight="1">
      <c r="A168" s="215" t="str">
        <f>Seeds!AB126</f>
        <v>M3-NyO-13b-E-1</v>
      </c>
      <c r="B168" s="216" t="str">
        <f t="shared" si="60"/>
        <v>#REF!</v>
      </c>
      <c r="C168" s="216" t="str">
        <f>Seeds!AA126</f>
        <v>{"id":"M3-NyO-13b-E-1","stimulus":"&lt;p&gt;Complete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D168" s="217" t="str">
        <f t="shared" si="2"/>
        <v>#REF!</v>
      </c>
    </row>
    <row r="169" ht="15.75" customHeight="1">
      <c r="A169" s="215" t="str">
        <f>Seeds!AB127</f>
        <v>M3-NyO-33a-I-1</v>
      </c>
      <c r="B169" s="216" t="str">
        <f t="shared" si="60"/>
        <v>#REF!</v>
      </c>
      <c r="C169" s="216" t="str">
        <f>Seeds!AA127</f>
        <v>{"id":"M3-NyO-33a-I-1","stimulus":"&lt;p&gt;Arraste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D169" s="217" t="str">
        <f t="shared" si="2"/>
        <v>#REF!</v>
      </c>
    </row>
    <row r="170" ht="15.75" customHeight="1">
      <c r="A170" s="215" t="str">
        <f>Seeds!AB128</f>
        <v>M3-NyO-33a-E-1</v>
      </c>
      <c r="B170" s="216" t="str">
        <f t="shared" si="60"/>
        <v>#REF!</v>
      </c>
      <c r="C170" s="216" t="str">
        <f>Seeds!AA128</f>
        <v>{"id":"M3-NyO-33a-E-1","stimulus":"&lt;p&gt;Escreva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D170" s="217" t="str">
        <f t="shared" si="2"/>
        <v>#REF!</v>
      </c>
    </row>
    <row r="171" ht="15.75" customHeight="1">
      <c r="A171" s="215" t="str">
        <f>Seeds!AB129</f>
        <v>M3-NyO-37a-I-1</v>
      </c>
      <c r="B171" s="216" t="str">
        <f t="shared" si="60"/>
        <v>#REF!</v>
      </c>
      <c r="C171" s="216" t="str">
        <f>Seeds!AA129</f>
        <v>{"id":"M3-NyO-37a-I-1","stimulus":"&lt;p&gt;Arraste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D171" s="217" t="str">
        <f t="shared" si="2"/>
        <v>#REF!</v>
      </c>
    </row>
    <row r="172" ht="15.75" customHeight="1">
      <c r="A172" s="215" t="str">
        <f>Seeds!AB130</f>
        <v>M3-NyO-37a-E-1</v>
      </c>
      <c r="B172" s="216" t="str">
        <f t="shared" si="60"/>
        <v>#REF!</v>
      </c>
      <c r="C172" s="216" t="str">
        <f>Seeds!AA130</f>
        <v>{"id":"M3-NyO-37a-E-1","stimulus":"&lt;p&gt;Calcule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D172" s="217" t="str">
        <f t="shared" si="2"/>
        <v>#REF!</v>
      </c>
    </row>
    <row r="173" ht="15.75" customHeight="1">
      <c r="A173" s="215" t="str">
        <f>Seeds!AB131</f>
        <v>M3-NyO-14a-I-1</v>
      </c>
      <c r="B173" s="216" t="str">
        <f t="shared" si="60"/>
        <v>#REF!</v>
      </c>
      <c r="C173" s="216" t="str">
        <f>Seeds!AA131</f>
        <v>{
    "id": "M3-NyO-14a-I-1",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D173" s="217" t="str">
        <f t="shared" si="2"/>
        <v>#REF!</v>
      </c>
    </row>
    <row r="174" ht="15.75" customHeight="1">
      <c r="A174" s="215" t="str">
        <f>Seeds!AB132</f>
        <v>M3-NyO-14a-E-1</v>
      </c>
      <c r="B174" s="216" t="str">
        <f t="shared" si="60"/>
        <v>#REF!</v>
      </c>
      <c r="C174" s="216" t="str">
        <f>Seeds!AA132</f>
        <v>{
    "id": "M3-NyO-14a-E-1",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D174" s="217" t="str">
        <f t="shared" si="2"/>
        <v>#REF!</v>
      </c>
    </row>
    <row r="175" ht="15.75" customHeight="1">
      <c r="A175" s="215" t="str">
        <f>Seeds!AB133</f>
        <v>M3-NyO-14a-A-1</v>
      </c>
      <c r="B175" s="216" t="str">
        <f t="shared" si="60"/>
        <v>#REF!</v>
      </c>
      <c r="C175" s="216" t="str">
        <f>Seeds!AA133</f>
        <v>{"id":"M3-NyO-14a-A-1","stimulus":"&lt;p&gt;Um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D175" s="217" t="str">
        <f t="shared" si="2"/>
        <v>#REF!</v>
      </c>
    </row>
    <row r="176" ht="15.75" customHeight="1">
      <c r="A176" s="215" t="str">
        <f>Seeds!AB134</f>
        <v>M3-NyO-14a-A-2</v>
      </c>
      <c r="B176" s="216" t="str">
        <f t="shared" si="60"/>
        <v>#REF!</v>
      </c>
      <c r="C176" s="216" t="str">
        <f>Seeds!AA134</f>
        <v>{"id":"M3-NyO-14a-A-2","stimulus":"&lt;p&gt;Cada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D176" s="217" t="str">
        <f t="shared" si="2"/>
        <v>#REF!</v>
      </c>
    </row>
    <row r="177" ht="15.75" customHeight="1">
      <c r="A177" s="215" t="str">
        <f>Seeds!AB135</f>
        <v>M3-NyO-14a-A-3</v>
      </c>
      <c r="B177" s="216" t="str">
        <f t="shared" si="60"/>
        <v>#REF!</v>
      </c>
      <c r="C177" s="216" t="str">
        <f>Seeds!AA135</f>
        <v>{"id":"M3-NyO-14a-A-3","stimulus":"&lt;p&gt;Em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D177" s="217" t="str">
        <f t="shared" si="2"/>
        <v>#REF!</v>
      </c>
    </row>
    <row r="178" ht="15.75" customHeight="1">
      <c r="A178" s="215" t="str">
        <f>Seeds!AB136</f>
        <v>M3-NyO-14a-A-4</v>
      </c>
      <c r="B178" s="216" t="str">
        <f t="shared" si="60"/>
        <v>#REF!</v>
      </c>
      <c r="C178" s="216" t="str">
        <f>Seeds!AA136</f>
        <v>{"id":"M3-NyO-14a-A-4","stimulus":"&lt;p&gt;Durante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D178" s="217" t="str">
        <f t="shared" si="2"/>
        <v>#REF!</v>
      </c>
    </row>
    <row r="179" ht="15.75" customHeight="1">
      <c r="A179" s="215" t="str">
        <f>Seeds!AB137</f>
        <v>M3-NyO-14a-A-5</v>
      </c>
      <c r="B179" s="216" t="str">
        <f t="shared" si="60"/>
        <v>#REF!</v>
      </c>
      <c r="C179" s="216" t="str">
        <f>Seeds!AA137</f>
        <v>{"id":"M3-NyO-14a-A-5","stimulus":"&lt;p&gt;Isabel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D179" s="217" t="str">
        <f t="shared" si="2"/>
        <v>#REF!</v>
      </c>
    </row>
    <row r="180" ht="15.75" customHeight="1">
      <c r="A180" s="215" t="str">
        <f>Seeds!AB138</f>
        <v>M3-NyO-14b-I-1</v>
      </c>
      <c r="B180" s="216" t="str">
        <f t="shared" si="60"/>
        <v>#REF!</v>
      </c>
      <c r="C180" s="216" t="str">
        <f>Seeds!AA138</f>
        <v>{"id":"M3-NyO-14b-I-1","stimulus":"&lt;p&gt;Selecione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v>
      </c>
      <c r="D180" s="217" t="str">
        <f t="shared" si="2"/>
        <v>#REF!</v>
      </c>
    </row>
    <row r="181" ht="15.75" customHeight="1">
      <c r="A181" s="215" t="str">
        <f>Seeds!AB139</f>
        <v>M3-NyO-14b-E-1</v>
      </c>
      <c r="B181" s="216" t="str">
        <f t="shared" si="60"/>
        <v>#REF!</v>
      </c>
      <c r="C181" s="216" t="str">
        <f>Seeds!AA139</f>
        <v>{"id":"M3-NyO-14b-E-1","stimulus":"&lt;p&gt;Escreva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D181" s="217" t="str">
        <f t="shared" si="2"/>
        <v>#REF!</v>
      </c>
    </row>
    <row r="182" ht="15.75" customHeight="1">
      <c r="A182" s="215" t="str">
        <f>Seeds!AB140</f>
        <v>M3-NyO-14c-I-1</v>
      </c>
      <c r="B182" s="216" t="str">
        <f t="shared" si="60"/>
        <v>#REF!</v>
      </c>
      <c r="C182" s="216" t="str">
        <f>Seeds!AA140</f>
        <v>{
    "id": "M3-NyO-14c-I-1",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D182" s="217" t="str">
        <f t="shared" si="2"/>
        <v>#REF!</v>
      </c>
    </row>
    <row r="183" ht="15.75" customHeight="1">
      <c r="A183" s="215" t="str">
        <f>Seeds!AB141</f>
        <v>M3-NyO-14c-I-2</v>
      </c>
      <c r="B183" s="216" t="str">
        <f t="shared" si="60"/>
        <v>#REF!</v>
      </c>
      <c r="C183" s="216" t="str">
        <f>Seeds!AA141</f>
        <v>{
    "id": "M3-NyO-14c-I-2",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D183" s="217" t="str">
        <f t="shared" si="2"/>
        <v>#REF!</v>
      </c>
    </row>
    <row r="184" ht="15.75" customHeight="1">
      <c r="A184" s="215" t="str">
        <f>Seeds!AB142</f>
        <v>M3-NyO-14c-E-1</v>
      </c>
      <c r="B184" s="216" t="str">
        <f t="shared" si="60"/>
        <v>#REF!</v>
      </c>
      <c r="C184" s="216" t="str">
        <f>Seeds!AA142</f>
        <v>{
    "id": "M3-NyO-14c-E-1",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D184" s="217" t="str">
        <f t="shared" si="2"/>
        <v>#REF!</v>
      </c>
    </row>
    <row r="185" ht="15.75" customHeight="1">
      <c r="A185" s="215" t="str">
        <f>Seeds!AB143</f>
        <v>M3-NyO-14c-E-2</v>
      </c>
      <c r="B185" s="216" t="str">
        <f t="shared" si="60"/>
        <v>#REF!</v>
      </c>
      <c r="C185" s="216" t="str">
        <f>Seeds!AA143</f>
        <v>{
    "id": "M3-NyO-14c-E-2",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D185" s="217" t="str">
        <f t="shared" si="2"/>
        <v>#REF!</v>
      </c>
    </row>
    <row r="186" ht="15.75" customHeight="1">
      <c r="A186" s="215" t="str">
        <f>Seeds!AB144</f>
        <v>M3-NyO-14c-A-1</v>
      </c>
      <c r="B186" s="216" t="str">
        <f t="shared" si="60"/>
        <v>#REF!</v>
      </c>
      <c r="C186" s="216" t="str">
        <f>Seeds!AA144</f>
        <v>{
    "id": "M3-NyO-14c-A-1",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6" s="217" t="str">
        <f t="shared" si="2"/>
        <v>#REF!</v>
      </c>
    </row>
    <row r="187" ht="15.75" customHeight="1">
      <c r="A187" s="215" t="str">
        <f>Seeds!AB145</f>
        <v>M3-NyO-14c-A-2</v>
      </c>
      <c r="B187" s="216" t="str">
        <f t="shared" si="60"/>
        <v>#REF!</v>
      </c>
      <c r="C187" s="216" t="str">
        <f>Seeds!AA145</f>
        <v>{
    "id": "M3-NyO-14c-A-2",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7" s="217" t="str">
        <f t="shared" si="2"/>
        <v>#REF!</v>
      </c>
    </row>
    <row r="188" ht="15.75" customHeight="1">
      <c r="A188" s="215" t="str">
        <f>Seeds!AB146</f>
        <v>M3-NyO-14c-A-3</v>
      </c>
      <c r="B188" s="216" t="str">
        <f t="shared" si="60"/>
        <v>#REF!</v>
      </c>
      <c r="C188" s="216" t="str">
        <f>Seeds!AA146</f>
        <v>{
    "id": "M3-NyO-14c-A-3",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8" s="217" t="str">
        <f t="shared" si="2"/>
        <v>#REF!</v>
      </c>
    </row>
    <row r="189" ht="15.75" customHeight="1">
      <c r="A189" s="215" t="str">
        <f>Seeds!AB147</f>
        <v>M3-NyO-14c-A-4</v>
      </c>
      <c r="B189" s="216" t="str">
        <f t="shared" si="60"/>
        <v>#REF!</v>
      </c>
      <c r="C189" s="216" t="str">
        <f>Seeds!AA147</f>
        <v>{
    "id": "M3-NyO-14c-A-4",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9" s="217" t="str">
        <f t="shared" si="2"/>
        <v>#REF!</v>
      </c>
    </row>
    <row r="190" ht="15.75" customHeight="1">
      <c r="A190" s="215" t="str">
        <f>Seeds!AB148</f>
        <v>M3-NyO-14c-A-5</v>
      </c>
      <c r="B190" s="216" t="str">
        <f t="shared" si="60"/>
        <v>#REF!</v>
      </c>
      <c r="C190" s="216" t="str">
        <f>Seeds!AA148</f>
        <v>{
    "id": "M3-NyO-14c-A-5",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90" s="217" t="str">
        <f t="shared" si="2"/>
        <v>#REF!</v>
      </c>
    </row>
    <row r="191" ht="15.75" customHeight="1">
      <c r="A191" s="215" t="str">
        <f t="shared" ref="A191:C191" si="61">#REF!</f>
        <v>#REF!</v>
      </c>
      <c r="B191" s="216" t="str">
        <f t="shared" si="61"/>
        <v>#REF!</v>
      </c>
      <c r="C191" s="216" t="str">
        <f t="shared" si="61"/>
        <v>#REF!</v>
      </c>
      <c r="D191" s="217" t="str">
        <f t="shared" si="2"/>
        <v>#REF!</v>
      </c>
    </row>
    <row r="192" ht="15.75" customHeight="1">
      <c r="A192" s="215" t="str">
        <f t="shared" ref="A192:C192" si="62">#REF!</f>
        <v>#REF!</v>
      </c>
      <c r="B192" s="216" t="str">
        <f t="shared" si="62"/>
        <v>#REF!</v>
      </c>
      <c r="C192" s="216" t="str">
        <f t="shared" si="62"/>
        <v>#REF!</v>
      </c>
      <c r="D192" s="217" t="str">
        <f t="shared" si="2"/>
        <v>#REF!</v>
      </c>
    </row>
    <row r="193" ht="15.75" customHeight="1">
      <c r="A193" s="215" t="str">
        <f t="shared" ref="A193:C193" si="63">#REF!</f>
        <v>#REF!</v>
      </c>
      <c r="B193" s="216" t="str">
        <f t="shared" si="63"/>
        <v>#REF!</v>
      </c>
      <c r="C193" s="216" t="str">
        <f t="shared" si="63"/>
        <v>#REF!</v>
      </c>
      <c r="D193" s="217" t="str">
        <f t="shared" si="2"/>
        <v>#REF!</v>
      </c>
    </row>
    <row r="194" ht="15.75" customHeight="1">
      <c r="A194" s="215" t="str">
        <f t="shared" ref="A194:C194" si="64">#REF!</f>
        <v>#REF!</v>
      </c>
      <c r="B194" s="216" t="str">
        <f t="shared" si="64"/>
        <v>#REF!</v>
      </c>
      <c r="C194" s="216" t="str">
        <f t="shared" si="64"/>
        <v>#REF!</v>
      </c>
      <c r="D194" s="217" t="str">
        <f t="shared" si="2"/>
        <v>#REF!</v>
      </c>
    </row>
    <row r="195" ht="15.75" customHeight="1">
      <c r="A195" s="215" t="str">
        <f t="shared" ref="A195:C195" si="65">#REF!</f>
        <v>#REF!</v>
      </c>
      <c r="B195" s="216" t="str">
        <f t="shared" si="65"/>
        <v>#REF!</v>
      </c>
      <c r="C195" s="216" t="str">
        <f t="shared" si="65"/>
        <v>#REF!</v>
      </c>
      <c r="D195" s="217" t="str">
        <f t="shared" si="2"/>
        <v>#REF!</v>
      </c>
    </row>
    <row r="196" ht="15.75" customHeight="1">
      <c r="A196" s="215" t="str">
        <f t="shared" ref="A196:C196" si="66">#REF!</f>
        <v>#REF!</v>
      </c>
      <c r="B196" s="216" t="str">
        <f t="shared" si="66"/>
        <v>#REF!</v>
      </c>
      <c r="C196" s="216" t="str">
        <f t="shared" si="66"/>
        <v>#REF!</v>
      </c>
      <c r="D196" s="217" t="str">
        <f t="shared" si="2"/>
        <v>#REF!</v>
      </c>
    </row>
    <row r="197" ht="15.75" customHeight="1">
      <c r="A197" s="215" t="str">
        <f t="shared" ref="A197:C197" si="67">#REF!</f>
        <v>#REF!</v>
      </c>
      <c r="B197" s="216" t="str">
        <f t="shared" si="67"/>
        <v>#REF!</v>
      </c>
      <c r="C197" s="216" t="str">
        <f t="shared" si="67"/>
        <v>#REF!</v>
      </c>
      <c r="D197" s="217" t="str">
        <f t="shared" si="2"/>
        <v>#REF!</v>
      </c>
    </row>
    <row r="198" ht="15.75" customHeight="1">
      <c r="A198" s="215" t="str">
        <f t="shared" ref="A198:C198" si="68">#REF!</f>
        <v>#REF!</v>
      </c>
      <c r="B198" s="216" t="str">
        <f t="shared" si="68"/>
        <v>#REF!</v>
      </c>
      <c r="C198" s="216" t="str">
        <f t="shared" si="68"/>
        <v>#REF!</v>
      </c>
      <c r="D198" s="217" t="str">
        <f t="shared" si="2"/>
        <v>#REF!</v>
      </c>
    </row>
    <row r="199" ht="15.75" customHeight="1">
      <c r="A199" s="215" t="str">
        <f t="shared" ref="A199:C199" si="69">#REF!</f>
        <v>#REF!</v>
      </c>
      <c r="B199" s="216" t="str">
        <f t="shared" si="69"/>
        <v>#REF!</v>
      </c>
      <c r="C199" s="216" t="str">
        <f t="shared" si="69"/>
        <v>#REF!</v>
      </c>
      <c r="D199" s="217" t="str">
        <f t="shared" si="2"/>
        <v>#REF!</v>
      </c>
    </row>
    <row r="200" ht="15.75" customHeight="1">
      <c r="A200" s="215" t="str">
        <f t="shared" ref="A200:C200" si="70">#REF!</f>
        <v>#REF!</v>
      </c>
      <c r="B200" s="216" t="str">
        <f t="shared" si="70"/>
        <v>#REF!</v>
      </c>
      <c r="C200" s="216" t="str">
        <f t="shared" si="70"/>
        <v>#REF!</v>
      </c>
      <c r="D200" s="217" t="str">
        <f t="shared" si="2"/>
        <v>#REF!</v>
      </c>
    </row>
    <row r="201" ht="15.75" customHeight="1">
      <c r="A201" s="215" t="str">
        <f t="shared" ref="A201:C201" si="71">#REF!</f>
        <v>#REF!</v>
      </c>
      <c r="B201" s="216" t="str">
        <f t="shared" si="71"/>
        <v>#REF!</v>
      </c>
      <c r="C201" s="216" t="str">
        <f t="shared" si="71"/>
        <v>#REF!</v>
      </c>
      <c r="D201" s="217" t="str">
        <f t="shared" si="2"/>
        <v>#REF!</v>
      </c>
    </row>
    <row r="202" ht="15.75" customHeight="1">
      <c r="A202" s="215" t="str">
        <f t="shared" ref="A202:C202" si="72">#REF!</f>
        <v>#REF!</v>
      </c>
      <c r="B202" s="216" t="str">
        <f t="shared" si="72"/>
        <v>#REF!</v>
      </c>
      <c r="C202" s="216" t="str">
        <f t="shared" si="72"/>
        <v>#REF!</v>
      </c>
      <c r="D202" s="217" t="str">
        <f t="shared" si="2"/>
        <v>#REF!</v>
      </c>
    </row>
    <row r="203" ht="15.75" customHeight="1">
      <c r="A203" s="215" t="str">
        <f>Seeds!AB149</f>
        <v>M3-NyO-16a-I-1</v>
      </c>
      <c r="B203" s="216" t="str">
        <f t="shared" ref="B203:B212" si="73">#REF!</f>
        <v>#REF!</v>
      </c>
      <c r="C203" s="216" t="str">
        <f>Seeds!AA149</f>
        <v>{"id":"M3-NyO-16a-I-1","stimulus":"&lt;p&gt;Selecione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v>
      </c>
      <c r="D203" s="217" t="str">
        <f t="shared" si="2"/>
        <v>#REF!</v>
      </c>
    </row>
    <row r="204" ht="15.75" customHeight="1">
      <c r="A204" s="215" t="str">
        <f>Seeds!AB150</f>
        <v>M3-NyO-16a-E-1</v>
      </c>
      <c r="B204" s="216" t="str">
        <f t="shared" si="73"/>
        <v>#REF!</v>
      </c>
      <c r="C204" s="216" t="str">
        <f>Seeds!AA150</f>
        <v>{"id":"M3-NyO-16a-E-1","stimulus":"&lt;p&gt;Nomeie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v>
      </c>
      <c r="D204" s="217" t="str">
        <f t="shared" si="2"/>
        <v>#REF!</v>
      </c>
    </row>
    <row r="205" ht="15.75" customHeight="1">
      <c r="A205" s="215" t="str">
        <f>Seeds!AB151</f>
        <v>M3-NyO-16a-E-2</v>
      </c>
      <c r="B205" s="216" t="str">
        <f t="shared" si="73"/>
        <v>#REF!</v>
      </c>
      <c r="C205" s="216" t="str">
        <f>Seeds!AA151</f>
        <v>{"id":"M3-NyO-16a-E-2","stimulus":"&lt;p&gt;Nomeie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v>
      </c>
      <c r="D205" s="217" t="str">
        <f t="shared" si="2"/>
        <v>#REF!</v>
      </c>
    </row>
    <row r="206" ht="15.75" customHeight="1">
      <c r="A206" s="215" t="str">
        <f>Seeds!AB152</f>
        <v>M3-NyO-16b-I-1</v>
      </c>
      <c r="B206" s="216" t="str">
        <f t="shared" si="73"/>
        <v>#REF!</v>
      </c>
      <c r="C206" s="216" t="str">
        <f>Seeds!AA152</f>
        <v>{"id":"M3-NyO-16b-I-1","stimulus":"&lt;p&gt;Selecione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D206" s="217" t="str">
        <f t="shared" si="2"/>
        <v>#REF!</v>
      </c>
    </row>
    <row r="207" ht="15.75" customHeight="1">
      <c r="A207" s="215" t="str">
        <f>Seeds!AB153</f>
        <v>M3-NyO-16b-E-1</v>
      </c>
      <c r="B207" s="216" t="str">
        <f t="shared" si="73"/>
        <v>#REF!</v>
      </c>
      <c r="C207" s="216" t="str">
        <f>Seeds!AA153</f>
        <v>{"id":"M3-NyO-16b-E-1","stimulus":"&lt;p&gt;Escreva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v>
      </c>
      <c r="D207" s="217" t="str">
        <f t="shared" si="2"/>
        <v>#REF!</v>
      </c>
    </row>
    <row r="208" ht="15.75" customHeight="1">
      <c r="A208" s="215" t="str">
        <f>Seeds!AB154</f>
        <v>M3-NyO-16b-A-1</v>
      </c>
      <c r="B208" s="216" t="str">
        <f t="shared" si="73"/>
        <v>#REF!</v>
      </c>
      <c r="C208" s="216" t="str">
        <f>Seeds!AA154</f>
        <v>{"id":"M3-NyO-16b-A-1","stimulus":"&lt;p&gt;Uma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v>
      </c>
      <c r="D208" s="217" t="str">
        <f t="shared" si="2"/>
        <v>#REF!</v>
      </c>
    </row>
    <row r="209" ht="15.75" customHeight="1">
      <c r="A209" s="215" t="str">
        <f>Seeds!AB155</f>
        <v>M3-NyO-16b-A-2</v>
      </c>
      <c r="B209" s="216" t="str">
        <f t="shared" si="73"/>
        <v>#REF!</v>
      </c>
      <c r="C209" s="216" t="str">
        <f>Seeds!AA155</f>
        <v>{"id":"M3-NyO-16b-A-2","stimulus":"&lt;p&gt;Margarida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v>
      </c>
      <c r="D209" s="217" t="str">
        <f t="shared" si="2"/>
        <v>#REF!</v>
      </c>
    </row>
    <row r="210" ht="15.75" customHeight="1">
      <c r="A210" s="215" t="str">
        <f>Seeds!AB156</f>
        <v>M3-NyO-16b-A-3</v>
      </c>
      <c r="B210" s="216" t="str">
        <f t="shared" si="73"/>
        <v>#REF!</v>
      </c>
      <c r="C210" s="216" t="str">
        <f>Seeds!AA156</f>
        <v>{"id":"M3-NyO-16b-A-3","stimulus":"&lt;p&gt;Uma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v>
      </c>
      <c r="D210" s="217" t="str">
        <f t="shared" si="2"/>
        <v>#REF!</v>
      </c>
    </row>
    <row r="211" ht="15.75" customHeight="1">
      <c r="A211" s="215" t="str">
        <f>Seeds!AB157</f>
        <v>M3-NyO-16b-A-4</v>
      </c>
      <c r="B211" s="216" t="str">
        <f t="shared" si="73"/>
        <v>#REF!</v>
      </c>
      <c r="C211" s="216" t="str">
        <f>Seeds!AA157</f>
        <v>{"id":"M3-NyO-16b-A-4","stimulus":"&lt;p&gt;Em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v>
      </c>
      <c r="D211" s="217" t="str">
        <f t="shared" si="2"/>
        <v>#REF!</v>
      </c>
    </row>
    <row r="212" ht="15.75" customHeight="1">
      <c r="A212" s="215" t="str">
        <f>Seeds!AB158</f>
        <v>M3-NyO-16b-A-5</v>
      </c>
      <c r="B212" s="216" t="str">
        <f t="shared" si="73"/>
        <v>#REF!</v>
      </c>
      <c r="C212" s="216" t="str">
        <f>Seeds!AA158</f>
        <v>{"id":"M3-NyO-16b-A-5","stimulus":"&lt;p&gt;Uma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v>
      </c>
      <c r="D212" s="217" t="str">
        <f t="shared" si="2"/>
        <v>#REF!</v>
      </c>
    </row>
    <row r="213" ht="15.75" customHeight="1">
      <c r="A213" s="215" t="str">
        <f t="shared" ref="A213:C213" si="74">#REF!</f>
        <v>#REF!</v>
      </c>
      <c r="B213" s="216" t="str">
        <f t="shared" si="74"/>
        <v>#REF!</v>
      </c>
      <c r="C213" s="216" t="str">
        <f t="shared" si="74"/>
        <v>#REF!</v>
      </c>
      <c r="D213" s="217" t="str">
        <f t="shared" si="2"/>
        <v>#REF!</v>
      </c>
    </row>
    <row r="214" ht="15.75" customHeight="1">
      <c r="A214" s="215" t="str">
        <f t="shared" ref="A214:C214" si="75">#REF!</f>
        <v>#REF!</v>
      </c>
      <c r="B214" s="216" t="str">
        <f t="shared" si="75"/>
        <v>#REF!</v>
      </c>
      <c r="C214" s="216" t="str">
        <f t="shared" si="75"/>
        <v>#REF!</v>
      </c>
      <c r="D214" s="217" t="str">
        <f t="shared" si="2"/>
        <v>#REF!</v>
      </c>
    </row>
    <row r="215" ht="15.75" customHeight="1">
      <c r="A215" s="215" t="str">
        <f t="shared" ref="A215:C215" si="76">#REF!</f>
        <v>#REF!</v>
      </c>
      <c r="B215" s="216" t="str">
        <f t="shared" si="76"/>
        <v>#REF!</v>
      </c>
      <c r="C215" s="216" t="str">
        <f t="shared" si="76"/>
        <v>#REF!</v>
      </c>
      <c r="D215" s="217" t="str">
        <f t="shared" si="2"/>
        <v>#REF!</v>
      </c>
    </row>
    <row r="216" ht="15.75" customHeight="1">
      <c r="A216" s="215" t="str">
        <f t="shared" ref="A216:C216" si="77">#REF!</f>
        <v>#REF!</v>
      </c>
      <c r="B216" s="216" t="str">
        <f t="shared" si="77"/>
        <v>#REF!</v>
      </c>
      <c r="C216" s="216" t="str">
        <f t="shared" si="77"/>
        <v>#REF!</v>
      </c>
      <c r="D216" s="217" t="str">
        <f t="shared" si="2"/>
        <v>#REF!</v>
      </c>
    </row>
    <row r="217" ht="15.75" customHeight="1">
      <c r="A217" s="215" t="str">
        <f t="shared" ref="A217:C217" si="78">#REF!</f>
        <v>#REF!</v>
      </c>
      <c r="B217" s="216" t="str">
        <f t="shared" si="78"/>
        <v>#REF!</v>
      </c>
      <c r="C217" s="216" t="str">
        <f t="shared" si="78"/>
        <v>#REF!</v>
      </c>
      <c r="D217" s="217" t="str">
        <f t="shared" si="2"/>
        <v>#REF!</v>
      </c>
    </row>
    <row r="218" ht="15.75" customHeight="1">
      <c r="A218" s="215" t="str">
        <f t="shared" ref="A218:C218" si="79">#REF!</f>
        <v>#REF!</v>
      </c>
      <c r="B218" s="216" t="str">
        <f t="shared" si="79"/>
        <v>#REF!</v>
      </c>
      <c r="C218" s="216" t="str">
        <f t="shared" si="79"/>
        <v>#REF!</v>
      </c>
      <c r="D218" s="217" t="str">
        <f t="shared" si="2"/>
        <v>#REF!</v>
      </c>
    </row>
    <row r="219" ht="15.75" customHeight="1">
      <c r="A219" s="215" t="str">
        <f t="shared" ref="A219:C219" si="80">#REF!</f>
        <v>#REF!</v>
      </c>
      <c r="B219" s="216" t="str">
        <f t="shared" si="80"/>
        <v>#REF!</v>
      </c>
      <c r="C219" s="216" t="str">
        <f t="shared" si="80"/>
        <v>#REF!</v>
      </c>
      <c r="D219" s="217" t="str">
        <f t="shared" si="2"/>
        <v>#REF!</v>
      </c>
    </row>
    <row r="220" ht="15.75" customHeight="1">
      <c r="A220" s="215" t="str">
        <f t="shared" ref="A220:C220" si="81">#REF!</f>
        <v>#REF!</v>
      </c>
      <c r="B220" s="216" t="str">
        <f t="shared" si="81"/>
        <v>#REF!</v>
      </c>
      <c r="C220" s="216" t="str">
        <f t="shared" si="81"/>
        <v>#REF!</v>
      </c>
      <c r="D220" s="217" t="str">
        <f t="shared" si="2"/>
        <v>#REF!</v>
      </c>
    </row>
    <row r="221" ht="15.75" customHeight="1">
      <c r="A221" s="215" t="str">
        <f t="shared" ref="A221:C221" si="82">#REF!</f>
        <v>#REF!</v>
      </c>
      <c r="B221" s="216" t="str">
        <f t="shared" si="82"/>
        <v>#REF!</v>
      </c>
      <c r="C221" s="216" t="str">
        <f t="shared" si="82"/>
        <v>#REF!</v>
      </c>
      <c r="D221" s="217" t="str">
        <f t="shared" si="2"/>
        <v>#REF!</v>
      </c>
    </row>
    <row r="222" ht="15.75" customHeight="1">
      <c r="A222" s="215" t="str">
        <f t="shared" ref="A222:C222" si="83">#REF!</f>
        <v>#REF!</v>
      </c>
      <c r="B222" s="216" t="str">
        <f t="shared" si="83"/>
        <v>#REF!</v>
      </c>
      <c r="C222" s="216" t="str">
        <f t="shared" si="83"/>
        <v>#REF!</v>
      </c>
      <c r="D222" s="217" t="str">
        <f t="shared" si="2"/>
        <v>#REF!</v>
      </c>
    </row>
    <row r="223" ht="15.75" customHeight="1">
      <c r="A223" s="215" t="str">
        <f t="shared" ref="A223:C223" si="84">#REF!</f>
        <v>#REF!</v>
      </c>
      <c r="B223" s="216" t="str">
        <f t="shared" si="84"/>
        <v>#REF!</v>
      </c>
      <c r="C223" s="216" t="str">
        <f t="shared" si="84"/>
        <v>#REF!</v>
      </c>
      <c r="D223" s="217" t="str">
        <f t="shared" si="2"/>
        <v>#REF!</v>
      </c>
    </row>
    <row r="224" ht="15.75" customHeight="1">
      <c r="A224" s="215" t="str">
        <f t="shared" ref="A224:C224" si="85">#REF!</f>
        <v>#REF!</v>
      </c>
      <c r="B224" s="216" t="str">
        <f t="shared" si="85"/>
        <v>#REF!</v>
      </c>
      <c r="C224" s="216" t="str">
        <f t="shared" si="85"/>
        <v>#REF!</v>
      </c>
      <c r="D224" s="217" t="str">
        <f t="shared" si="2"/>
        <v>#REF!</v>
      </c>
    </row>
    <row r="225" ht="15.75" customHeight="1">
      <c r="A225" s="215" t="str">
        <f t="shared" ref="A225:C225" si="86">#REF!</f>
        <v>#REF!</v>
      </c>
      <c r="B225" s="216" t="str">
        <f t="shared" si="86"/>
        <v>#REF!</v>
      </c>
      <c r="C225" s="216" t="str">
        <f t="shared" si="86"/>
        <v>#REF!</v>
      </c>
      <c r="D225" s="217" t="str">
        <f t="shared" si="2"/>
        <v>#REF!</v>
      </c>
    </row>
    <row r="226" ht="15.75" customHeight="1">
      <c r="A226" s="215" t="str">
        <f t="shared" ref="A226:C226" si="87">#REF!</f>
        <v>#REF!</v>
      </c>
      <c r="B226" s="216" t="str">
        <f t="shared" si="87"/>
        <v>#REF!</v>
      </c>
      <c r="C226" s="216" t="str">
        <f t="shared" si="87"/>
        <v>#REF!</v>
      </c>
      <c r="D226" s="217" t="str">
        <f t="shared" si="2"/>
        <v>#REF!</v>
      </c>
    </row>
    <row r="227" ht="15.75" customHeight="1">
      <c r="A227" s="215" t="str">
        <f t="shared" ref="A227:C227" si="88">#REF!</f>
        <v>#REF!</v>
      </c>
      <c r="B227" s="216" t="str">
        <f t="shared" si="88"/>
        <v>#REF!</v>
      </c>
      <c r="C227" s="216" t="str">
        <f t="shared" si="88"/>
        <v>#REF!</v>
      </c>
      <c r="D227" s="217" t="str">
        <f t="shared" si="2"/>
        <v>#REF!</v>
      </c>
    </row>
    <row r="228" ht="15.75" customHeight="1">
      <c r="A228" s="215" t="str">
        <f t="shared" ref="A228:C228" si="89">#REF!</f>
        <v>#REF!</v>
      </c>
      <c r="B228" s="216" t="str">
        <f t="shared" si="89"/>
        <v>#REF!</v>
      </c>
      <c r="C228" s="216" t="str">
        <f t="shared" si="89"/>
        <v>#REF!</v>
      </c>
      <c r="D228" s="217" t="str">
        <f t="shared" si="2"/>
        <v>#REF!</v>
      </c>
    </row>
    <row r="229" ht="15.75" customHeight="1">
      <c r="A229" s="215" t="str">
        <f t="shared" ref="A229:C229" si="90">#REF!</f>
        <v>#REF!</v>
      </c>
      <c r="B229" s="216" t="str">
        <f t="shared" si="90"/>
        <v>#REF!</v>
      </c>
      <c r="C229" s="216" t="str">
        <f t="shared" si="90"/>
        <v>#REF!</v>
      </c>
      <c r="D229" s="217" t="str">
        <f t="shared" si="2"/>
        <v>#REF!</v>
      </c>
    </row>
    <row r="230" ht="15.75" customHeight="1">
      <c r="A230" s="215" t="str">
        <f t="shared" ref="A230:C230" si="91">#REF!</f>
        <v>#REF!</v>
      </c>
      <c r="B230" s="216" t="str">
        <f t="shared" si="91"/>
        <v>#REF!</v>
      </c>
      <c r="C230" s="216" t="str">
        <f t="shared" si="91"/>
        <v>#REF!</v>
      </c>
      <c r="D230" s="217" t="str">
        <f t="shared" si="2"/>
        <v>#REF!</v>
      </c>
    </row>
    <row r="231" ht="15.75" customHeight="1">
      <c r="A231" s="215" t="str">
        <f t="shared" ref="A231:C231" si="92">#REF!</f>
        <v>#REF!</v>
      </c>
      <c r="B231" s="216" t="str">
        <f t="shared" si="92"/>
        <v>#REF!</v>
      </c>
      <c r="C231" s="216" t="str">
        <f t="shared" si="92"/>
        <v>#REF!</v>
      </c>
      <c r="D231" s="217" t="str">
        <f t="shared" si="2"/>
        <v>#REF!</v>
      </c>
    </row>
    <row r="232" ht="15.75" customHeight="1">
      <c r="A232" s="215" t="str">
        <f t="shared" ref="A232:C232" si="93">#REF!</f>
        <v>#REF!</v>
      </c>
      <c r="B232" s="216" t="str">
        <f t="shared" si="93"/>
        <v>#REF!</v>
      </c>
      <c r="C232" s="216" t="str">
        <f t="shared" si="93"/>
        <v>#REF!</v>
      </c>
      <c r="D232" s="217" t="str">
        <f t="shared" si="2"/>
        <v>#REF!</v>
      </c>
    </row>
    <row r="233" ht="15.75" customHeight="1">
      <c r="A233" s="215" t="str">
        <f t="shared" ref="A233:C233" si="94">#REF!</f>
        <v>#REF!</v>
      </c>
      <c r="B233" s="216" t="str">
        <f t="shared" si="94"/>
        <v>#REF!</v>
      </c>
      <c r="C233" s="216" t="str">
        <f t="shared" si="94"/>
        <v>#REF!</v>
      </c>
      <c r="D233" s="217" t="str">
        <f t="shared" si="2"/>
        <v>#REF!</v>
      </c>
    </row>
    <row r="234" ht="15.75" customHeight="1">
      <c r="A234" s="215" t="str">
        <f t="shared" ref="A234:C234" si="95">#REF!</f>
        <v>#REF!</v>
      </c>
      <c r="B234" s="216" t="str">
        <f t="shared" si="95"/>
        <v>#REF!</v>
      </c>
      <c r="C234" s="216" t="str">
        <f t="shared" si="95"/>
        <v>#REF!</v>
      </c>
      <c r="D234" s="217" t="str">
        <f t="shared" si="2"/>
        <v>#REF!</v>
      </c>
    </row>
    <row r="235" ht="15.75" customHeight="1">
      <c r="A235" s="215" t="str">
        <f t="shared" ref="A235:C235" si="96">#REF!</f>
        <v>#REF!</v>
      </c>
      <c r="B235" s="216" t="str">
        <f t="shared" si="96"/>
        <v>#REF!</v>
      </c>
      <c r="C235" s="216" t="str">
        <f t="shared" si="96"/>
        <v>#REF!</v>
      </c>
      <c r="D235" s="217" t="str">
        <f t="shared" si="2"/>
        <v>#REF!</v>
      </c>
    </row>
    <row r="236" ht="15.75" customHeight="1">
      <c r="A236" s="215" t="str">
        <f t="shared" ref="A236:C236" si="97">#REF!</f>
        <v>#REF!</v>
      </c>
      <c r="B236" s="216" t="str">
        <f t="shared" si="97"/>
        <v>#REF!</v>
      </c>
      <c r="C236" s="216" t="str">
        <f t="shared" si="97"/>
        <v>#REF!</v>
      </c>
      <c r="D236" s="217" t="str">
        <f t="shared" si="2"/>
        <v>#REF!</v>
      </c>
    </row>
    <row r="237" ht="15.75" customHeight="1">
      <c r="A237" s="215" t="str">
        <f t="shared" ref="A237:C237" si="98">#REF!</f>
        <v>#REF!</v>
      </c>
      <c r="B237" s="216" t="str">
        <f t="shared" si="98"/>
        <v>#REF!</v>
      </c>
      <c r="C237" s="216" t="str">
        <f t="shared" si="98"/>
        <v>#REF!</v>
      </c>
      <c r="D237" s="217" t="str">
        <f t="shared" si="2"/>
        <v>#REF!</v>
      </c>
    </row>
    <row r="238" ht="15.75" customHeight="1">
      <c r="A238" s="215" t="str">
        <f t="shared" ref="A238:C238" si="99">#REF!</f>
        <v>#REF!</v>
      </c>
      <c r="B238" s="216" t="str">
        <f t="shared" si="99"/>
        <v>#REF!</v>
      </c>
      <c r="C238" s="216" t="str">
        <f t="shared" si="99"/>
        <v>#REF!</v>
      </c>
      <c r="D238" s="217" t="str">
        <f t="shared" si="2"/>
        <v>#REF!</v>
      </c>
    </row>
    <row r="239" ht="15.75" customHeight="1">
      <c r="A239" s="215" t="str">
        <f t="shared" ref="A239:C239" si="100">#REF!</f>
        <v>#REF!</v>
      </c>
      <c r="B239" s="216" t="str">
        <f t="shared" si="100"/>
        <v>#REF!</v>
      </c>
      <c r="C239" s="216" t="str">
        <f t="shared" si="100"/>
        <v>#REF!</v>
      </c>
      <c r="D239" s="217" t="str">
        <f t="shared" si="2"/>
        <v>#REF!</v>
      </c>
    </row>
    <row r="240" ht="15.75" customHeight="1">
      <c r="A240" s="215" t="str">
        <f>Seeds!AB159</f>
        <v>M3-NyO-16f-I-1</v>
      </c>
      <c r="B240" s="216" t="str">
        <f t="shared" ref="B240:B244" si="101">#REF!</f>
        <v>#REF!</v>
      </c>
      <c r="C240" s="216" t="str">
        <f>Seeds!AA159</f>
        <v>{"id":"M3-NyO-16f-I-1","seed":{"parameters":[{"name":"Q1","label":null,"min":1,"max":9,"step":1},{"name":"Q2","label":null,"min":1,"max":9,"step":1},{"name":"Q3","label":null,"min":1,"max":9,"step":1}],"uniques":true},"scaffolding":[{"id":"step-0","stimulus":"&lt;p&gt;Pratique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0" s="217" t="str">
        <f t="shared" si="2"/>
        <v>#REF!</v>
      </c>
    </row>
    <row r="241" ht="15.75" customHeight="1">
      <c r="A241" s="215" t="str">
        <f>Seeds!AB160</f>
        <v>M3-NyO-16f-E-1</v>
      </c>
      <c r="B241" s="216" t="str">
        <f t="shared" si="101"/>
        <v>#REF!</v>
      </c>
      <c r="C241" s="216" t="str">
        <f>Seeds!AA160</f>
        <v>{"id":"M3-NyO-16f-E-1","seed":{"parameters":[{"name":"Q1","label":null,"min":1,"max":9,"step":1},{"name":"Q2","label":null,"min":1,"max":9,"step":1},{"name":"Q3","label":null,"min":1,"max":9,"step":1}],"uniques":true},"scaffolding":[{"id":"step-0","stimulus":"&lt;p&gt;Pratique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1" s="217" t="str">
        <f t="shared" si="2"/>
        <v>#REF!</v>
      </c>
    </row>
    <row r="242" ht="15.75" customHeight="1">
      <c r="A242" s="215" t="str">
        <f>Seeds!AB161</f>
        <v>M3-NyO-16f-A-1</v>
      </c>
      <c r="B242" s="216" t="str">
        <f t="shared" si="101"/>
        <v>#REF!</v>
      </c>
      <c r="C242" s="216" t="str">
        <f>Seeds!AA161</f>
        <v>{"id":"M3-NyO-16f-A-1","seed":{"parameters":[{"name":"Q1","label":null,"list":[1,2]},{"name":"Q2","label":null,"min":1,"max":9,"step":1},{"name":"Q3","label":null,"min":2,"max":9,"step":1}],"uniques":true},"scaffolding":[{"id":"step-0","stimulus":"&lt;p&gt;Augusto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2" s="217" t="str">
        <f t="shared" si="2"/>
        <v>#REF!</v>
      </c>
    </row>
    <row r="243" ht="15.75" customHeight="1">
      <c r="A243" s="215" t="str">
        <f>Seeds!AB162</f>
        <v>M3-NyO-16f-A-2</v>
      </c>
      <c r="B243" s="216" t="str">
        <f t="shared" si="101"/>
        <v>#REF!</v>
      </c>
      <c r="C243" s="216" t="str">
        <f>Seeds!AA162</f>
        <v>{"id":"M3-NyO-16f-A-2","seed":{"parameters":[{"name":"Q1","label":null,"list":[2,3]},{"name":"Q2","label":null,"list":[1,2,3,4,5]},{"name":"Q3","label":null,"list":[2,3,4,5]}],"uniques":true},"scaffolding":[{"id":"step-0","stimulus":"&lt;p&gt;Manuela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3" s="217" t="str">
        <f t="shared" si="2"/>
        <v>#REF!</v>
      </c>
    </row>
    <row r="244" ht="15.75" customHeight="1">
      <c r="A244" s="215" t="str">
        <f>Seeds!AB163</f>
        <v>M3-NyO-16f-A-3</v>
      </c>
      <c r="B244" s="216" t="str">
        <f t="shared" si="101"/>
        <v>#REF!</v>
      </c>
      <c r="C244" s="216" t="str">
        <f>Seeds!AA163</f>
        <v>{"id":"M3-NyO-16f-A-3","seed":{"parameters":[{"name":"Q1","label":null,"list":[1,2]},{"name":"Q2","label":null,"min":1,"max":9,"step":1},{"name":"Q3","label":null,"min":2,"max":9,"step":1}],"uniques":true},"scaffolding":[{"id":"step-0","stimulus":"&lt;p&gt;Geraldo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4" s="217" t="str">
        <f t="shared" si="2"/>
        <v>#REF!</v>
      </c>
    </row>
    <row r="245" ht="15.75" customHeight="1">
      <c r="A245" s="215" t="str">
        <f t="shared" ref="A245:C245" si="102">#REF!</f>
        <v>#REF!</v>
      </c>
      <c r="B245" s="216" t="str">
        <f t="shared" si="102"/>
        <v>#REF!</v>
      </c>
      <c r="C245" s="216" t="str">
        <f t="shared" si="102"/>
        <v>#REF!</v>
      </c>
      <c r="D245" s="217" t="str">
        <f t="shared" si="2"/>
        <v>#REF!</v>
      </c>
    </row>
    <row r="246" ht="15.75" customHeight="1">
      <c r="A246" s="215" t="str">
        <f t="shared" ref="A246:C246" si="103">#REF!</f>
        <v>#REF!</v>
      </c>
      <c r="B246" s="216" t="str">
        <f t="shared" si="103"/>
        <v>#REF!</v>
      </c>
      <c r="C246" s="216" t="str">
        <f t="shared" si="103"/>
        <v>#REF!</v>
      </c>
      <c r="D246" s="217" t="str">
        <f t="shared" si="2"/>
        <v>#REF!</v>
      </c>
    </row>
    <row r="247" ht="15.75" customHeight="1">
      <c r="A247" s="215" t="str">
        <f t="shared" ref="A247:C247" si="104">#REF!</f>
        <v>#REF!</v>
      </c>
      <c r="B247" s="216" t="str">
        <f t="shared" si="104"/>
        <v>#REF!</v>
      </c>
      <c r="C247" s="216" t="str">
        <f t="shared" si="104"/>
        <v>#REF!</v>
      </c>
      <c r="D247" s="217" t="str">
        <f t="shared" si="2"/>
        <v>#REF!</v>
      </c>
    </row>
    <row r="248" ht="15.75" customHeight="1">
      <c r="A248" s="215" t="str">
        <f t="shared" ref="A248:C248" si="105">#REF!</f>
        <v>#REF!</v>
      </c>
      <c r="B248" s="216" t="str">
        <f t="shared" si="105"/>
        <v>#REF!</v>
      </c>
      <c r="C248" s="216" t="str">
        <f t="shared" si="105"/>
        <v>#REF!</v>
      </c>
      <c r="D248" s="217" t="str">
        <f t="shared" si="2"/>
        <v>#REF!</v>
      </c>
    </row>
    <row r="249" ht="15.75" customHeight="1">
      <c r="A249" s="215" t="str">
        <f t="shared" ref="A249:C249" si="106">#REF!</f>
        <v>#REF!</v>
      </c>
      <c r="B249" s="216" t="str">
        <f t="shared" si="106"/>
        <v>#REF!</v>
      </c>
      <c r="C249" s="216" t="str">
        <f t="shared" si="106"/>
        <v>#REF!</v>
      </c>
      <c r="D249" s="217" t="str">
        <f t="shared" si="2"/>
        <v>#REF!</v>
      </c>
    </row>
    <row r="250" ht="15.75" customHeight="1">
      <c r="A250" s="215" t="str">
        <f>Seeds!AB164</f>
        <v>M3-NyO-18a-I-1</v>
      </c>
      <c r="B250" s="216" t="str">
        <f t="shared" ref="B250:B296" si="107">#REF!</f>
        <v>#REF!</v>
      </c>
      <c r="C250" s="216" t="str">
        <f>Seeds!AA164</f>
        <v>{"id":"M3-NyO-18a-I-1","stimulus":"&lt;p&gt;Selecione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D250" s="217" t="str">
        <f t="shared" si="2"/>
        <v>#REF!</v>
      </c>
    </row>
    <row r="251" ht="15.75" customHeight="1">
      <c r="A251" s="215" t="str">
        <f>Seeds!AB165</f>
        <v>M3-NyO-18a-E-1</v>
      </c>
      <c r="B251" s="216" t="str">
        <f t="shared" si="107"/>
        <v>#REF!</v>
      </c>
      <c r="C251" s="216" t="str">
        <f>Seeds!AA165</f>
        <v>{"id":"M3-NyO-18a-E-1","seed":{"parameters":[{"name":"Q1","label":null,"min":2,"max":9,"step":1},{"name":"Q2","label":null,"min":2,"max":9,"step":1}],"uniques":true},"scaffolding":[{"id":"step-0","stimulus":"&lt;p&gt;Calcule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v>
      </c>
      <c r="D251" s="217" t="str">
        <f t="shared" si="2"/>
        <v>#REF!</v>
      </c>
    </row>
    <row r="252" ht="15.75" customHeight="1">
      <c r="A252" s="215" t="str">
        <f>Seeds!AB166</f>
        <v>M3-NyO-18a-A-1</v>
      </c>
      <c r="B252" s="216" t="str">
        <f t="shared" si="107"/>
        <v>#REF!</v>
      </c>
      <c r="C252" s="216" t="str">
        <f>Seeds!AA166</f>
        <v>{"id":"M3-NyO-18a-A-1","seed":{"parameters":[{"name":"Q1","label":null,"min":2,"max":8,"step":1},{"name":"Q2","label":null,"min":2,"max":9,"step":1}],"uniques":true},"scaffolding":[{"id":"step-0","stimulus":"&lt;p&gt;Valéria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v>
      </c>
      <c r="D252" s="217" t="str">
        <f t="shared" si="2"/>
        <v>#REF!</v>
      </c>
    </row>
    <row r="253" ht="15.75" customHeight="1">
      <c r="A253" s="215" t="str">
        <f>Seeds!AB167</f>
        <v>M3-NyO-18a-A-2</v>
      </c>
      <c r="B253" s="216" t="str">
        <f t="shared" si="107"/>
        <v>#REF!</v>
      </c>
      <c r="C253" s="216" t="str">
        <f>Seeds!AA167</f>
        <v>{"id":"M3-NyO-18a-A-2","seed":{"parameters":[{"name":"Q1","label":null,"min":2,"max":9,"step":1},{"name":"Q2","label":null,"min":2,"max":9,"step":1}],"uniques":true},"scaffolding":[{"id":"step-0","stimulus":"&lt;p&gt;Em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v>
      </c>
      <c r="D253" s="217" t="str">
        <f t="shared" si="2"/>
        <v>#REF!</v>
      </c>
    </row>
    <row r="254" ht="15.75" customHeight="1">
      <c r="A254" s="215" t="str">
        <f>Seeds!AB168</f>
        <v>M3-NyO-18a-A-3</v>
      </c>
      <c r="B254" s="216" t="str">
        <f t="shared" si="107"/>
        <v>#REF!</v>
      </c>
      <c r="C254" s="216" t="str">
        <f>Seeds!AA168</f>
        <v>{"id":"M3-NyO-18a-A-3","seed":{"parameters":[{"name":"Q1","label":null,"min":2,"max":9,"step":1},{"name":"Q2","label":null,"min":2,"max":9,"step":1}],"uniques":true},"scaffolding":[{"id":"step-0","stimulus":"&lt;p&gt;Francisco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v>
      </c>
      <c r="D254" s="217" t="str">
        <f t="shared" si="2"/>
        <v>#REF!</v>
      </c>
    </row>
    <row r="255" ht="15.75" customHeight="1">
      <c r="A255" s="215" t="str">
        <f>Seeds!AB169</f>
        <v>M3-NyO-18a-A-4</v>
      </c>
      <c r="B255" s="216" t="str">
        <f t="shared" si="107"/>
        <v>#REF!</v>
      </c>
      <c r="C255" s="216" t="str">
        <f>Seeds!AA169</f>
        <v>{"id":"M3-NyO-18a-A-4","seed":{"parameters":[{"name":"Q1","label":null,"min":2,"max":9,"step":1},{"name":"Q2","label":null,"min":2,"max":9,"step":1}],"uniques":true},"scaffolding":[{"id":"step-0","stimulus":"&lt;p&gt;Clara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v>
      </c>
      <c r="D255" s="217" t="str">
        <f t="shared" si="2"/>
        <v>#REF!</v>
      </c>
    </row>
    <row r="256" ht="15.75" customHeight="1">
      <c r="A256" s="215" t="str">
        <f>Seeds!AB170</f>
        <v>M3-NyO-18a-A-5</v>
      </c>
      <c r="B256" s="216" t="str">
        <f t="shared" si="107"/>
        <v>#REF!</v>
      </c>
      <c r="C256" s="216" t="str">
        <f>Seeds!AA170</f>
        <v>{"id":"M3-NyO-18a-A-5","seed":{"parameters":[{"name":"Q1","label":null,"min":2,"max":9,"step":1},{"name":"Q2","label":null,"min":2,"max":9,"step":1}],"uniques":true},"scaffolding":[{"id":"step-0","stimulus":"&lt;p&gt;Um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v>
      </c>
      <c r="D256" s="217" t="str">
        <f t="shared" si="2"/>
        <v>#REF!</v>
      </c>
    </row>
    <row r="257" ht="15.75" customHeight="1">
      <c r="A257" s="215" t="str">
        <f>Seeds!AB171</f>
        <v>M3-NyO-18b-I-1</v>
      </c>
      <c r="B257" s="216" t="str">
        <f t="shared" si="107"/>
        <v>#REF!</v>
      </c>
      <c r="C257" s="216" t="str">
        <f>Seeds!AA171</f>
        <v>{"id":"M3-NyO-18b-I-1","stimulus":"&lt;p&gt;A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v>
      </c>
      <c r="D257" s="217" t="str">
        <f t="shared" si="2"/>
        <v>#REF!</v>
      </c>
    </row>
    <row r="258" ht="15.75" customHeight="1">
      <c r="A258" s="215" t="str">
        <f>Seeds!AB172</f>
        <v>M3-NyO-18b-E-1</v>
      </c>
      <c r="B258" s="216" t="str">
        <f t="shared" si="107"/>
        <v>#REF!</v>
      </c>
      <c r="C258" s="216" t="str">
        <f>Seeds!AA172</f>
        <v>{"id":"M3-NyO-18b-E-1","stimulus":"&lt;p&gt;Nomeie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v>
      </c>
      <c r="D258" s="217" t="str">
        <f t="shared" si="2"/>
        <v>#REF!</v>
      </c>
    </row>
    <row r="259" ht="15.75" customHeight="1">
      <c r="A259" s="215" t="str">
        <f>Seeds!AB173</f>
        <v>M3-NyO-18b-E-2</v>
      </c>
      <c r="B259" s="216" t="str">
        <f t="shared" si="107"/>
        <v>#REF!</v>
      </c>
      <c r="C259" s="216" t="str">
        <f>Seeds!AA173</f>
        <v>{"id":"M3-NyO-18b-E-2","stimulus":"&lt;p&gt;Nomeie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D259" s="217" t="str">
        <f t="shared" si="2"/>
        <v>#REF!</v>
      </c>
    </row>
    <row r="260" ht="15.75" customHeight="1">
      <c r="A260" s="215" t="str">
        <f>Seeds!AB174</f>
        <v>M3-NyO-19a-I-1</v>
      </c>
      <c r="B260" s="216" t="str">
        <f t="shared" si="107"/>
        <v>#REF!</v>
      </c>
      <c r="C260" s="216" t="str">
        <f>Seeds!AA174</f>
        <v>{"id":"M3-NyO-19a-I-1","stimulus":"&lt;p&gt;Arraste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v>
      </c>
      <c r="D260" s="217" t="str">
        <f t="shared" si="2"/>
        <v>#REF!</v>
      </c>
    </row>
    <row r="261" ht="15.75" customHeight="1">
      <c r="A261" s="215" t="str">
        <f>Seeds!AB175</f>
        <v>M3-NyO-19a-E-1</v>
      </c>
      <c r="B261" s="216" t="str">
        <f t="shared" si="107"/>
        <v>#REF!</v>
      </c>
      <c r="C261" s="216" t="str">
        <f>Seeds!AA175</f>
        <v>{"id":"M3-NyO-19a-E-1","stimulus":"&lt;p&gt;Calcule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v>
      </c>
      <c r="D261" s="217" t="str">
        <f t="shared" si="2"/>
        <v>#REF!</v>
      </c>
    </row>
    <row r="262" ht="15.75" customHeight="1">
      <c r="A262" s="215" t="str">
        <f>Seeds!AB176</f>
        <v>M3-NyO-19a-E-2</v>
      </c>
      <c r="B262" s="216" t="str">
        <f t="shared" si="107"/>
        <v>#REF!</v>
      </c>
      <c r="C262" s="216" t="str">
        <f>Seeds!AA176</f>
        <v>{"id":"M3-NyO-19a-E-2","stimulus":"&lt;p&gt;Calcule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v>
      </c>
      <c r="D262" s="217" t="str">
        <f t="shared" si="2"/>
        <v>#REF!</v>
      </c>
    </row>
    <row r="263" ht="15.75" customHeight="1">
      <c r="A263" s="215" t="str">
        <f>Seeds!AB177</f>
        <v>M3-NyO-19a-A-1</v>
      </c>
      <c r="B263" s="216" t="str">
        <f t="shared" si="107"/>
        <v>#REF!</v>
      </c>
      <c r="C263" s="216" t="str">
        <f>Seeds!AA177</f>
        <v>{"id":"M3-NyO-19a-A-1","stimulus":"&lt;p&gt;Leo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v>
      </c>
      <c r="D263" s="217" t="str">
        <f t="shared" si="2"/>
        <v>#REF!</v>
      </c>
    </row>
    <row r="264" ht="15.75" customHeight="1">
      <c r="A264" s="215" t="str">
        <f>Seeds!AB178</f>
        <v>M3-NyO-19a-A-2</v>
      </c>
      <c r="B264" s="216" t="str">
        <f t="shared" si="107"/>
        <v>#REF!</v>
      </c>
      <c r="C264" s="216" t="str">
        <f>Seeds!AA178</f>
        <v>{"id":"M3-NyO-19a-A-2","stimulus":"&lt;p&gt;Leo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v>
      </c>
      <c r="D264" s="217" t="str">
        <f t="shared" si="2"/>
        <v>#REF!</v>
      </c>
    </row>
    <row r="265" ht="15.75" customHeight="1">
      <c r="A265" s="215" t="str">
        <f>Seeds!AB179</f>
        <v>M3-NyO-19a-A-3</v>
      </c>
      <c r="B265" s="216" t="str">
        <f t="shared" si="107"/>
        <v>#REF!</v>
      </c>
      <c r="C265" s="216" t="str">
        <f>Seeds!AA179</f>
        <v>{"id":"M3-NyO-19a-A-3","stimulus":"&lt;p&gt;Uma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D265" s="217" t="str">
        <f t="shared" si="2"/>
        <v>#REF!</v>
      </c>
    </row>
    <row r="266" ht="15.75" customHeight="1">
      <c r="A266" s="215" t="str">
        <f>Seeds!AB180</f>
        <v>M3-NyO-19a-A-4</v>
      </c>
      <c r="B266" s="216" t="str">
        <f t="shared" si="107"/>
        <v>#REF!</v>
      </c>
      <c r="C266" s="216" t="str">
        <f>Seeds!AA180</f>
        <v>{"id":"M3-NyO-19a-A-4","stimulus":"&lt;p&gt;Uma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v>
      </c>
      <c r="D266" s="217" t="str">
        <f t="shared" si="2"/>
        <v>#REF!</v>
      </c>
    </row>
    <row r="267" ht="15.75" customHeight="1">
      <c r="A267" s="215" t="str">
        <f>Seeds!AB181</f>
        <v>M3-NyO-19a-A-5</v>
      </c>
      <c r="B267" s="216" t="str">
        <f t="shared" si="107"/>
        <v>#REF!</v>
      </c>
      <c r="C267" s="216" t="str">
        <f>Seeds!AA181</f>
        <v>{"id":"M3-NyO-19a-A-5","stimulus":"&lt;p&gt;Um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D267" s="217" t="str">
        <f t="shared" si="2"/>
        <v>#REF!</v>
      </c>
    </row>
    <row r="268" ht="15.75" customHeight="1">
      <c r="A268" s="215" t="str">
        <f>Seeds!AB182</f>
        <v>M3-NyO-19a-A-6</v>
      </c>
      <c r="B268" s="216" t="str">
        <f t="shared" si="107"/>
        <v>#REF!</v>
      </c>
      <c r="C268" s="216" t="str">
        <f>Seeds!AA182</f>
        <v>{"id":"M3-NyO-19a-A-6","stimulus":"&lt;p&gt;Um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v>
      </c>
      <c r="D268" s="217" t="str">
        <f t="shared" si="2"/>
        <v>#REF!</v>
      </c>
    </row>
    <row r="269" ht="15.75" customHeight="1">
      <c r="A269" s="215" t="str">
        <f>Seeds!AB183</f>
        <v>M3-NyO-19b-I-1</v>
      </c>
      <c r="B269" s="216" t="str">
        <f t="shared" si="107"/>
        <v>#REF!</v>
      </c>
      <c r="C269" s="216" t="str">
        <f>Seeds!AA183</f>
        <v>{"id":"M3-NyO-19b-I-1","stimulus":"&lt;p&gt;Escolha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D269" s="217" t="str">
        <f t="shared" si="2"/>
        <v>#REF!</v>
      </c>
    </row>
    <row r="270" ht="15.75" customHeight="1">
      <c r="A270" s="215" t="str">
        <f>Seeds!AB184</f>
        <v>M3-NyO-19b-E-1</v>
      </c>
      <c r="B270" s="216" t="str">
        <f t="shared" si="107"/>
        <v>#REF!</v>
      </c>
      <c r="C270" s="216" t="str">
        <f>Seeds!AA184</f>
        <v>{"id":"M3-NyO-19b-E-1","stimulus":"&lt;p&gt;Se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D270" s="217" t="str">
        <f t="shared" si="2"/>
        <v>#REF!</v>
      </c>
    </row>
    <row r="271" ht="15.75" customHeight="1">
      <c r="A271" s="215" t="str">
        <f>Seeds!AB185</f>
        <v>M3-NyO-19b-A-1</v>
      </c>
      <c r="B271" s="216" t="str">
        <f t="shared" si="107"/>
        <v>#REF!</v>
      </c>
      <c r="C271" s="216" t="str">
        <f>Seeds!AA185</f>
        <v>{"id":"M3-NyO-19b-A-1","stimulus":"&lt;p&gt;Em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v>
      </c>
      <c r="D271" s="217" t="str">
        <f t="shared" si="2"/>
        <v>#REF!</v>
      </c>
    </row>
    <row r="272" ht="15.75" customHeight="1">
      <c r="A272" s="215" t="str">
        <f>Seeds!AB186</f>
        <v>M3-NyO-19b-A-2</v>
      </c>
      <c r="B272" s="216" t="str">
        <f t="shared" si="107"/>
        <v>#REF!</v>
      </c>
      <c r="C272" s="216" t="str">
        <f>Seeds!AA186</f>
        <v>{"id":"M3-NyO-19b-A-2","stimulus":"&lt;p&gt;Em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v>
      </c>
      <c r="D272" s="217" t="str">
        <f t="shared" si="2"/>
        <v>#REF!</v>
      </c>
    </row>
    <row r="273" ht="15.75" customHeight="1">
      <c r="A273" s="215" t="str">
        <f>Seeds!AB187</f>
        <v>M3-NyO-19b-A-3</v>
      </c>
      <c r="B273" s="216" t="str">
        <f t="shared" si="107"/>
        <v>#REF!</v>
      </c>
      <c r="C273" s="216" t="str">
        <f>Seeds!AA187</f>
        <v>{"id":"M3-NyO-19b-A-3","stimulus":"&lt;p&gt;Para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v>
      </c>
      <c r="D273" s="217" t="str">
        <f t="shared" si="2"/>
        <v>#REF!</v>
      </c>
    </row>
    <row r="274" ht="15.75" customHeight="1">
      <c r="A274" s="215" t="str">
        <f>Seeds!AB188</f>
        <v>M3-NyO-19b-A-4</v>
      </c>
      <c r="B274" s="216" t="str">
        <f t="shared" si="107"/>
        <v>#REF!</v>
      </c>
      <c r="C274" s="216" t="str">
        <f>Seeds!AA188</f>
        <v>{"id":"M3-NyO-19b-A-4","stimulus":"&lt;p&gt;Pedro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v>
      </c>
      <c r="D274" s="217" t="str">
        <f t="shared" si="2"/>
        <v>#REF!</v>
      </c>
    </row>
    <row r="275" ht="15.75" customHeight="1">
      <c r="A275" s="215" t="str">
        <f>Seeds!AB189</f>
        <v>M3-NyO-19b-A-5</v>
      </c>
      <c r="B275" s="216" t="str">
        <f t="shared" si="107"/>
        <v>#REF!</v>
      </c>
      <c r="C275" s="216" t="str">
        <f>Seeds!AA189</f>
        <v>{"id":"M3-NyO-19b-A-5","stimulus":"&lt;p&gt;Laís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v>
      </c>
      <c r="D275" s="217" t="str">
        <f t="shared" si="2"/>
        <v>#REF!</v>
      </c>
    </row>
    <row r="276" ht="15.75" customHeight="1">
      <c r="A276" s="215" t="str">
        <f>Seeds!AB190</f>
        <v>M3-NyO-20a-I-1</v>
      </c>
      <c r="B276" s="216" t="str">
        <f t="shared" si="107"/>
        <v>#REF!</v>
      </c>
      <c r="C276" s="216" t="str">
        <f>Seeds!AA190</f>
        <v>{"id":"M3-NyO-20a-I-1","stimulus":"&lt;p&gt;Selecione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D276" s="217" t="str">
        <f t="shared" si="2"/>
        <v>#REF!</v>
      </c>
    </row>
    <row r="277" ht="15.75" customHeight="1">
      <c r="A277" s="215" t="str">
        <f>Seeds!AB191</f>
        <v>M3-NyO-20a-E-1</v>
      </c>
      <c r="B277" s="216" t="str">
        <f t="shared" si="107"/>
        <v>#REF!</v>
      </c>
      <c r="C277" s="216" t="str">
        <f>Seeds!AA191</f>
        <v>{"id":"M3-NyO-20a-E-1","stimulus":"&lt;p&gt;Calcule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D277" s="217" t="str">
        <f t="shared" si="2"/>
        <v>#REF!</v>
      </c>
    </row>
    <row r="278" ht="15.75" customHeight="1">
      <c r="A278" s="215" t="str">
        <f>Seeds!AB192</f>
        <v>M3-NyO-20a-A-1</v>
      </c>
      <c r="B278" s="216" t="str">
        <f t="shared" si="107"/>
        <v>#REF!</v>
      </c>
      <c r="C278" s="216" t="str">
        <f>Seeds!AA192</f>
        <v>{"id":"M3-NyO-20a-A-1","stimulus":"&lt;p&gt;Em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D278" s="217" t="str">
        <f t="shared" si="2"/>
        <v>#REF!</v>
      </c>
    </row>
    <row r="279" ht="15.75" customHeight="1">
      <c r="A279" s="215" t="str">
        <f>Seeds!AB193</f>
        <v>M3-NyO-20a-A-2</v>
      </c>
      <c r="B279" s="216" t="str">
        <f t="shared" si="107"/>
        <v>#REF!</v>
      </c>
      <c r="C279" s="216" t="str">
        <f>Seeds!AA193</f>
        <v>{"id":"M3-NyO-20a-A-2","stimulus":"&lt;p&gt;Em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D279" s="217" t="str">
        <f t="shared" si="2"/>
        <v>#REF!</v>
      </c>
    </row>
    <row r="280" ht="15.75" customHeight="1">
      <c r="A280" s="215" t="str">
        <f>Seeds!AB194</f>
        <v>M3-NyO-20a-A-3</v>
      </c>
      <c r="B280" s="216" t="str">
        <f t="shared" si="107"/>
        <v>#REF!</v>
      </c>
      <c r="C280" s="216" t="str">
        <f>Seeds!AA194</f>
        <v>{"id":"M3-NyO-20a-A-3","stimulus":"&lt;p&gt;Henrique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D280" s="217" t="str">
        <f t="shared" si="2"/>
        <v>#REF!</v>
      </c>
    </row>
    <row r="281" ht="15.75" customHeight="1">
      <c r="A281" s="215" t="str">
        <f>Seeds!AB195</f>
        <v>M3-NyO-20a-A-4</v>
      </c>
      <c r="B281" s="216" t="str">
        <f t="shared" si="107"/>
        <v>#REF!</v>
      </c>
      <c r="C281" s="216" t="str">
        <f>Seeds!AA195</f>
        <v>{"id":"M3-NyO-20a-A-4","stimulus":"&lt;p&gt;Uma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D281" s="217" t="str">
        <f t="shared" si="2"/>
        <v>#REF!</v>
      </c>
    </row>
    <row r="282" ht="15.75" customHeight="1">
      <c r="A282" s="215" t="str">
        <f>Seeds!AB196</f>
        <v>M3-NyO-20a-A-5</v>
      </c>
      <c r="B282" s="216" t="str">
        <f t="shared" si="107"/>
        <v>#REF!</v>
      </c>
      <c r="C282" s="216" t="str">
        <f>Seeds!AA196</f>
        <v>{"id":"M3-NyO-20a-A-5","stimulus":"&lt;p&gt;Juliana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D282" s="217" t="str">
        <f t="shared" si="2"/>
        <v>#REF!</v>
      </c>
    </row>
    <row r="283" ht="15.75" customHeight="1">
      <c r="A283" s="215" t="str">
        <f>Seeds!AB197</f>
        <v>M3-NyO-20b-I-1</v>
      </c>
      <c r="B283" s="216" t="str">
        <f t="shared" si="107"/>
        <v>#REF!</v>
      </c>
      <c r="C283" s="216" t="str">
        <f>Seeds!AA197</f>
        <v>{"id":"M3-NyO-20b-I-1","stimulus":"&lt;p&gt;Na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v>
      </c>
      <c r="D283" s="217" t="str">
        <f t="shared" si="2"/>
        <v>#REF!</v>
      </c>
    </row>
    <row r="284" ht="15.75" customHeight="1">
      <c r="A284" s="215" t="str">
        <f>Seeds!AB198</f>
        <v>M3-NyO-20b-I-2</v>
      </c>
      <c r="B284" s="216" t="str">
        <f t="shared" si="107"/>
        <v>#REF!</v>
      </c>
      <c r="C284" s="216" t="str">
        <f>Seeds!AA198</f>
        <v>{"id":"M3-NyO-20b-I-2","stimulus":"&lt;p&gt;Na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D284" s="217" t="str">
        <f t="shared" si="2"/>
        <v>#REF!</v>
      </c>
    </row>
    <row r="285" ht="15.75" customHeight="1">
      <c r="A285" s="215" t="str">
        <f>Seeds!AB199</f>
        <v>M3-NyO-20b-E-1</v>
      </c>
      <c r="B285" s="216" t="str">
        <f t="shared" si="107"/>
        <v>#REF!</v>
      </c>
      <c r="C285" s="216" t="str">
        <f>Seeds!AA199</f>
        <v>{"id":"M3-NyO-20b-E-1","stimulus":"&lt;p&gt;Complete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v>
      </c>
      <c r="D285" s="217" t="str">
        <f t="shared" si="2"/>
        <v>#REF!</v>
      </c>
    </row>
    <row r="286" ht="15.75" customHeight="1">
      <c r="A286" s="215" t="str">
        <f>Seeds!AB200</f>
        <v>M3-NyO-20b-E-2</v>
      </c>
      <c r="B286" s="216" t="str">
        <f t="shared" si="107"/>
        <v>#REF!</v>
      </c>
      <c r="C286" s="216" t="str">
        <f>Seeds!AA200</f>
        <v>{"id":"M3-NyO-20b-E-2","stimulus":"&lt;p&gt;Complete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D286" s="217" t="str">
        <f t="shared" si="2"/>
        <v>#REF!</v>
      </c>
    </row>
    <row r="287" ht="15.75" customHeight="1">
      <c r="A287" s="215" t="str">
        <f>Seeds!AB201</f>
        <v>M3-NyO-20b-A-1</v>
      </c>
      <c r="B287" s="216" t="str">
        <f t="shared" si="107"/>
        <v>#REF!</v>
      </c>
      <c r="C287" s="216" t="str">
        <f>Seeds!AA201</f>
        <v>{"id":"M3-NyO-20b-A-1","stimulus":"&lt;p&gt;Osvaldo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D287" s="217" t="str">
        <f t="shared" si="2"/>
        <v>#REF!</v>
      </c>
    </row>
    <row r="288" ht="15.75" customHeight="1">
      <c r="A288" s="215" t="str">
        <f>Seeds!AB202</f>
        <v>M3-NyO-20b-A-2</v>
      </c>
      <c r="B288" s="216" t="str">
        <f t="shared" si="107"/>
        <v>#REF!</v>
      </c>
      <c r="C288" s="216" t="str">
        <f>Seeds!AA202</f>
        <v>{"id":"M3-NyO-20b-A-2","stimulus":"&lt;p&gt;Cada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v>
      </c>
      <c r="D288" s="217" t="str">
        <f t="shared" si="2"/>
        <v>#REF!</v>
      </c>
    </row>
    <row r="289" ht="15.75" customHeight="1">
      <c r="A289" s="215" t="str">
        <f>Seeds!AB203</f>
        <v>M3-NyO-20b-A-3</v>
      </c>
      <c r="B289" s="216" t="str">
        <f t="shared" si="107"/>
        <v>#REF!</v>
      </c>
      <c r="C289" s="216" t="str">
        <f>Seeds!AA203</f>
        <v>{"id":"M3-NyO-20b-A-3","stimulus":"&lt;p&gt;Para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v>
      </c>
      <c r="D289" s="217" t="str">
        <f t="shared" si="2"/>
        <v>#REF!</v>
      </c>
    </row>
    <row r="290" ht="15.75" customHeight="1">
      <c r="A290" s="215" t="str">
        <f>Seeds!AB204</f>
        <v>M3-NyO-20b-A-4</v>
      </c>
      <c r="B290" s="216" t="str">
        <f t="shared" si="107"/>
        <v>#REF!</v>
      </c>
      <c r="C290" s="216" t="str">
        <f>Seeds!AA204</f>
        <v>{"id":"M3-NyO-20b-A-4","stimulus":"&lt;p&gt;Susana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v>
      </c>
      <c r="D290" s="217" t="str">
        <f t="shared" si="2"/>
        <v>#REF!</v>
      </c>
    </row>
    <row r="291" ht="15.75" customHeight="1">
      <c r="A291" s="215" t="str">
        <f>Seeds!AB205</f>
        <v>M3-NyO-20b-A-5</v>
      </c>
      <c r="B291" s="216" t="str">
        <f t="shared" si="107"/>
        <v>#REF!</v>
      </c>
      <c r="C291" s="216" t="str">
        <f>Seeds!AA205</f>
        <v>{"id":"M3-NyO-20b-A-5","stimulus":"&lt;p&gt;Uma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v>
      </c>
      <c r="D291" s="217" t="str">
        <f t="shared" si="2"/>
        <v>#REF!</v>
      </c>
    </row>
    <row r="292" ht="15.75" customHeight="1">
      <c r="A292" s="215" t="str">
        <f>Seeds!AB206</f>
        <v>M3-NyO-20c-I-1</v>
      </c>
      <c r="B292" s="216" t="str">
        <f t="shared" si="107"/>
        <v>#REF!</v>
      </c>
      <c r="C292" s="216" t="str">
        <f>Seeds!AA206</f>
        <v>{"id":"M3-NyO-20c-I-1","seed":{"parameters":[{"name":"Q1","label":null,"min":2,"max":9,"step":1},{"name":"Q2","label":null,"min":2,"max":9,"step":1},{"name":"Q3","label":null,"min":2,"max":9,"step":1}],"uniques":true},"scaffolding":[{"id":"step-0","stimulus":"&lt;p&gt;Para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2" s="217" t="str">
        <f t="shared" si="2"/>
        <v>#REF!</v>
      </c>
    </row>
    <row r="293" ht="15.75" customHeight="1">
      <c r="A293" s="215" t="str">
        <f>Seeds!AB207</f>
        <v>M3-NyO-20c-E-1</v>
      </c>
      <c r="B293" s="216" t="str">
        <f t="shared" si="107"/>
        <v>#REF!</v>
      </c>
      <c r="C293" s="216" t="str">
        <f>Seeds!AA207</f>
        <v>{"id":"M3-NyO-20c-E-1","seed":{"parameters":[{"name":"Q1","label":null,"min":2,"max":9,"step":1},{"name":"Q2","label":null,"min":2,"max":9,"step":1},{"name":"Q3","label":null,"min":2,"max":9,"step":1}],"uniques":true},"scaffolding":[{"id":"step-0","stimulus":"&lt;p&gt;Para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3" s="217" t="str">
        <f t="shared" si="2"/>
        <v>#REF!</v>
      </c>
    </row>
    <row r="294" ht="15.75" customHeight="1">
      <c r="A294" s="215" t="str">
        <f>Seeds!AB208</f>
        <v>M3-NyO-20c-A-1</v>
      </c>
      <c r="B294" s="216" t="str">
        <f t="shared" si="107"/>
        <v>#REF!</v>
      </c>
      <c r="C294" s="216" t="str">
        <f>Seeds!AA208</f>
        <v>{"id":"M3-NyO-20c-A-1","seed":{"parameters":[{"name":"Q1","label":null,"min":2,"max":9,"step":1},{"name":"Q2","label":null,"min":2,"max":9,"step":1},{"name":"Q3","label":null,"min":2,"max":9,"step":1}],"uniques":true},"scaffolding":[{"id":"step-0","stimulus":"&lt;p&gt;Ao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4" s="217" t="str">
        <f t="shared" si="2"/>
        <v>#REF!</v>
      </c>
    </row>
    <row r="295" ht="15.75" customHeight="1">
      <c r="A295" s="215" t="str">
        <f>Seeds!AB209</f>
        <v>M3-NyO-20c-A-2</v>
      </c>
      <c r="B295" s="216" t="str">
        <f t="shared" si="107"/>
        <v>#REF!</v>
      </c>
      <c r="C295" s="216" t="str">
        <f>Seeds!AA209</f>
        <v>{"id":"M3-NyO-20c-A-2","seed":{"parameters":[{"name":"Q1","label":null,"min":2,"max":9,"step":1},{"name":"Q2","label":null,"min":2,"max":9,"step":1},{"name":"Q3","label":null,"min":2,"max":9,"step":1}],"uniques":true},"scaffolding":[{"id":"step-0","stimulus":"&lt;p&gt;Armando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5" s="217" t="str">
        <f t="shared" si="2"/>
        <v>#REF!</v>
      </c>
    </row>
    <row r="296" ht="15.75" customHeight="1">
      <c r="A296" s="215" t="str">
        <f>Seeds!AB210</f>
        <v>M3-NyO-20c-A-3</v>
      </c>
      <c r="B296" s="216" t="str">
        <f t="shared" si="107"/>
        <v>#REF!</v>
      </c>
      <c r="C296" s="216" t="str">
        <f>Seeds!AA210</f>
        <v>{"id":"M3-NyO-20c-A-3","seed":{"parameters":[{"name":"Q1","label":null,"min":2,"max":9,"step":1},{"name":"Q2","label":null,"min":2,"max":9,"step":1},{"name":"Q3","label":null,"min":3,"max":9,"step":1}],"uniques":true},"scaffolding":[{"id":"step-0","stimulus":"&lt;p&gt;O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6" s="217" t="str">
        <f t="shared" si="2"/>
        <v>#REF!</v>
      </c>
    </row>
    <row r="297" ht="15.75" customHeight="1">
      <c r="A297" s="215" t="str">
        <f t="shared" ref="A297:C297" si="108">#REF!</f>
        <v>#REF!</v>
      </c>
      <c r="B297" s="216" t="str">
        <f t="shared" si="108"/>
        <v>#REF!</v>
      </c>
      <c r="C297" s="216" t="str">
        <f t="shared" si="108"/>
        <v>#REF!</v>
      </c>
      <c r="D297" s="217" t="str">
        <f t="shared" si="2"/>
        <v>#REF!</v>
      </c>
    </row>
    <row r="298" ht="15.75" customHeight="1">
      <c r="A298" s="215" t="str">
        <f t="shared" ref="A298:C298" si="109">#REF!</f>
        <v>#REF!</v>
      </c>
      <c r="B298" s="216" t="str">
        <f t="shared" si="109"/>
        <v>#REF!</v>
      </c>
      <c r="C298" s="216" t="str">
        <f t="shared" si="109"/>
        <v>#REF!</v>
      </c>
      <c r="D298" s="217" t="str">
        <f t="shared" si="2"/>
        <v>#REF!</v>
      </c>
    </row>
    <row r="299" ht="15.75" customHeight="1">
      <c r="A299" s="215" t="str">
        <f t="shared" ref="A299:C299" si="110">#REF!</f>
        <v>#REF!</v>
      </c>
      <c r="B299" s="216" t="str">
        <f t="shared" si="110"/>
        <v>#REF!</v>
      </c>
      <c r="C299" s="216" t="str">
        <f t="shared" si="110"/>
        <v>#REF!</v>
      </c>
      <c r="D299" s="217" t="str">
        <f t="shared" si="2"/>
        <v>#REF!</v>
      </c>
    </row>
    <row r="300" ht="15.75" customHeight="1">
      <c r="A300" s="215" t="str">
        <f t="shared" ref="A300:C300" si="111">#REF!</f>
        <v>#REF!</v>
      </c>
      <c r="B300" s="216" t="str">
        <f t="shared" si="111"/>
        <v>#REF!</v>
      </c>
      <c r="C300" s="216" t="str">
        <f t="shared" si="111"/>
        <v>#REF!</v>
      </c>
      <c r="D300" s="217" t="str">
        <f t="shared" si="2"/>
        <v>#REF!</v>
      </c>
    </row>
    <row r="301" ht="15.75" customHeight="1">
      <c r="A301" s="215" t="str">
        <f t="shared" ref="A301:C301" si="112">#REF!</f>
        <v>#REF!</v>
      </c>
      <c r="B301" s="216" t="str">
        <f t="shared" si="112"/>
        <v>#REF!</v>
      </c>
      <c r="C301" s="216" t="str">
        <f t="shared" si="112"/>
        <v>#REF!</v>
      </c>
      <c r="D301" s="217" t="str">
        <f t="shared" si="2"/>
        <v>#REF!</v>
      </c>
    </row>
    <row r="302" ht="15.75" customHeight="1">
      <c r="A302" s="215" t="str">
        <f t="shared" ref="A302:C302" si="113">#REF!</f>
        <v>#REF!</v>
      </c>
      <c r="B302" s="216" t="str">
        <f t="shared" si="113"/>
        <v>#REF!</v>
      </c>
      <c r="C302" s="216" t="str">
        <f t="shared" si="113"/>
        <v>#REF!</v>
      </c>
      <c r="D302" s="217" t="str">
        <f t="shared" si="2"/>
        <v>#REF!</v>
      </c>
    </row>
    <row r="303" ht="15.75" customHeight="1">
      <c r="A303" s="215" t="str">
        <f t="shared" ref="A303:C303" si="114">#REF!</f>
        <v>#REF!</v>
      </c>
      <c r="B303" s="216" t="str">
        <f t="shared" si="114"/>
        <v>#REF!</v>
      </c>
      <c r="C303" s="216" t="str">
        <f t="shared" si="114"/>
        <v>#REF!</v>
      </c>
      <c r="D303" s="217" t="str">
        <f t="shared" si="2"/>
        <v>#REF!</v>
      </c>
    </row>
    <row r="304" ht="15.75" customHeight="1">
      <c r="A304" s="215" t="str">
        <f t="shared" ref="A304:C304" si="115">#REF!</f>
        <v>#REF!</v>
      </c>
      <c r="B304" s="216" t="str">
        <f t="shared" si="115"/>
        <v>#REF!</v>
      </c>
      <c r="C304" s="216" t="str">
        <f t="shared" si="115"/>
        <v>#REF!</v>
      </c>
      <c r="D304" s="217" t="str">
        <f t="shared" si="2"/>
        <v>#REF!</v>
      </c>
    </row>
    <row r="305" ht="15.75" customHeight="1">
      <c r="A305" s="215" t="str">
        <f t="shared" ref="A305:C305" si="116">#REF!</f>
        <v>#REF!</v>
      </c>
      <c r="B305" s="216" t="str">
        <f t="shared" si="116"/>
        <v>#REF!</v>
      </c>
      <c r="C305" s="216" t="str">
        <f t="shared" si="116"/>
        <v>#REF!</v>
      </c>
      <c r="D305" s="217" t="str">
        <f t="shared" si="2"/>
        <v>#REF!</v>
      </c>
    </row>
    <row r="306" ht="15.75" customHeight="1">
      <c r="A306" s="215" t="str">
        <f t="shared" ref="A306:C306" si="117">#REF!</f>
        <v>#REF!</v>
      </c>
      <c r="B306" s="216" t="str">
        <f t="shared" si="117"/>
        <v>#REF!</v>
      </c>
      <c r="C306" s="216" t="str">
        <f t="shared" si="117"/>
        <v>#REF!</v>
      </c>
      <c r="D306" s="217" t="str">
        <f t="shared" si="2"/>
        <v>#REF!</v>
      </c>
    </row>
    <row r="307" ht="15.75" customHeight="1">
      <c r="A307" s="215" t="str">
        <f t="shared" ref="A307:C307" si="118">#REF!</f>
        <v>#REF!</v>
      </c>
      <c r="B307" s="216" t="str">
        <f t="shared" si="118"/>
        <v>#REF!</v>
      </c>
      <c r="C307" s="216" t="str">
        <f t="shared" si="118"/>
        <v>#REF!</v>
      </c>
      <c r="D307" s="217" t="str">
        <f t="shared" si="2"/>
        <v>#REF!</v>
      </c>
    </row>
    <row r="308" ht="15.75" customHeight="1">
      <c r="A308" s="215" t="str">
        <f t="shared" ref="A308:C308" si="119">#REF!</f>
        <v>#REF!</v>
      </c>
      <c r="B308" s="216" t="str">
        <f t="shared" si="119"/>
        <v>#REF!</v>
      </c>
      <c r="C308" s="216" t="str">
        <f t="shared" si="119"/>
        <v>#REF!</v>
      </c>
      <c r="D308" s="217" t="str">
        <f t="shared" si="2"/>
        <v>#REF!</v>
      </c>
    </row>
    <row r="309" ht="15.75" customHeight="1">
      <c r="A309" s="215" t="str">
        <f t="shared" ref="A309:C309" si="120">#REF!</f>
        <v>#REF!</v>
      </c>
      <c r="B309" s="216" t="str">
        <f t="shared" si="120"/>
        <v>#REF!</v>
      </c>
      <c r="C309" s="216" t="str">
        <f t="shared" si="120"/>
        <v>#REF!</v>
      </c>
      <c r="D309" s="217" t="str">
        <f t="shared" si="2"/>
        <v>#REF!</v>
      </c>
    </row>
    <row r="310" ht="15.75" customHeight="1">
      <c r="A310" s="215" t="str">
        <f t="shared" ref="A310:C310" si="121">#REF!</f>
        <v>#REF!</v>
      </c>
      <c r="B310" s="216" t="str">
        <f t="shared" si="121"/>
        <v>#REF!</v>
      </c>
      <c r="C310" s="216" t="str">
        <f t="shared" si="121"/>
        <v>#REF!</v>
      </c>
      <c r="D310" s="217" t="str">
        <f t="shared" si="2"/>
        <v>#REF!</v>
      </c>
    </row>
    <row r="311" ht="15.75" customHeight="1">
      <c r="A311" s="215" t="str">
        <f t="shared" ref="A311:C311" si="122">#REF!</f>
        <v>#REF!</v>
      </c>
      <c r="B311" s="216" t="str">
        <f t="shared" si="122"/>
        <v>#REF!</v>
      </c>
      <c r="C311" s="216" t="str">
        <f t="shared" si="122"/>
        <v>#REF!</v>
      </c>
      <c r="D311" s="217" t="str">
        <f t="shared" si="2"/>
        <v>#REF!</v>
      </c>
    </row>
    <row r="312" ht="15.75" customHeight="1">
      <c r="A312" s="215" t="str">
        <f t="shared" ref="A312:C312" si="123">#REF!</f>
        <v>#REF!</v>
      </c>
      <c r="B312" s="216" t="str">
        <f t="shared" si="123"/>
        <v>#REF!</v>
      </c>
      <c r="C312" s="216" t="str">
        <f t="shared" si="123"/>
        <v>#REF!</v>
      </c>
      <c r="D312" s="217" t="str">
        <f t="shared" si="2"/>
        <v>#REF!</v>
      </c>
    </row>
    <row r="313" ht="15.75" customHeight="1">
      <c r="A313" s="215" t="str">
        <f t="shared" ref="A313:C313" si="124">#REF!</f>
        <v>#REF!</v>
      </c>
      <c r="B313" s="216" t="str">
        <f t="shared" si="124"/>
        <v>#REF!</v>
      </c>
      <c r="C313" s="216" t="str">
        <f t="shared" si="124"/>
        <v>#REF!</v>
      </c>
      <c r="D313" s="217" t="str">
        <f t="shared" si="2"/>
        <v>#REF!</v>
      </c>
    </row>
    <row r="314" ht="15.75" customHeight="1">
      <c r="A314" s="215" t="str">
        <f t="shared" ref="A314:C314" si="125">#REF!</f>
        <v>#REF!</v>
      </c>
      <c r="B314" s="216" t="str">
        <f t="shared" si="125"/>
        <v>#REF!</v>
      </c>
      <c r="C314" s="216" t="str">
        <f t="shared" si="125"/>
        <v>#REF!</v>
      </c>
      <c r="D314" s="217" t="str">
        <f t="shared" si="2"/>
        <v>#REF!</v>
      </c>
    </row>
    <row r="315" ht="15.75" customHeight="1">
      <c r="A315" s="215" t="str">
        <f t="shared" ref="A315:C315" si="126">#REF!</f>
        <v>#REF!</v>
      </c>
      <c r="B315" s="216" t="str">
        <f t="shared" si="126"/>
        <v>#REF!</v>
      </c>
      <c r="C315" s="216" t="str">
        <f t="shared" si="126"/>
        <v>#REF!</v>
      </c>
      <c r="D315" s="217" t="str">
        <f t="shared" si="2"/>
        <v>#REF!</v>
      </c>
    </row>
    <row r="316" ht="15.75" customHeight="1">
      <c r="A316" s="215" t="str">
        <f t="shared" ref="A316:C316" si="127">#REF!</f>
        <v>#REF!</v>
      </c>
      <c r="B316" s="216" t="str">
        <f t="shared" si="127"/>
        <v>#REF!</v>
      </c>
      <c r="C316" s="216" t="str">
        <f t="shared" si="127"/>
        <v>#REF!</v>
      </c>
      <c r="D316" s="217" t="str">
        <f t="shared" si="2"/>
        <v>#REF!</v>
      </c>
    </row>
    <row r="317" ht="15.75" customHeight="1">
      <c r="A317" s="215" t="str">
        <f>Seeds!AB211</f>
        <v>M3-NyO-22a-I-1</v>
      </c>
      <c r="B317" s="216" t="str">
        <f t="shared" ref="B317:B347" si="128">#REF!</f>
        <v>#REF!</v>
      </c>
      <c r="C317" s="216" t="str">
        <f>Seeds!AA211</f>
        <v>{
    "id": "M3-NyO-22a-I-1",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D317" s="217" t="str">
        <f t="shared" si="2"/>
        <v>#REF!</v>
      </c>
    </row>
    <row r="318" ht="15.75" customHeight="1">
      <c r="A318" s="215" t="str">
        <f>Seeds!AB212</f>
        <v>M3-NyO-22a-I-2</v>
      </c>
      <c r="B318" s="216" t="str">
        <f t="shared" si="128"/>
        <v>#REF!</v>
      </c>
      <c r="C318" s="216" t="str">
        <f>Seeds!AA212</f>
        <v>{
    "id": "M3-NyO-22a-I-2",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D318" s="217" t="str">
        <f t="shared" si="2"/>
        <v>#REF!</v>
      </c>
    </row>
    <row r="319" ht="15.75" customHeight="1">
      <c r="A319" s="215" t="str">
        <f>Seeds!AB213</f>
        <v>M3-NyO-22a-E-1</v>
      </c>
      <c r="B319" s="216" t="str">
        <f t="shared" si="128"/>
        <v>#REF!</v>
      </c>
      <c r="C319" s="216" t="str">
        <f>Seeds!AA213</f>
        <v>{"id":"M3-NyO-22a-E-1","stimulus":"&lt;p&gt;A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v>
      </c>
      <c r="D319" s="217" t="str">
        <f t="shared" si="2"/>
        <v>#REF!</v>
      </c>
    </row>
    <row r="320" ht="15.75" customHeight="1">
      <c r="A320" s="215" t="str">
        <f>Seeds!AB214</f>
        <v>M3-NyO-22a-E-2</v>
      </c>
      <c r="B320" s="216" t="str">
        <f t="shared" si="128"/>
        <v>#REF!</v>
      </c>
      <c r="C320" s="216" t="str">
        <f>Seeds!AA214</f>
        <v>{"id":"M3-NyO-22a-E-2","stimulus":"&lt;p&gt;A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v>
      </c>
      <c r="D320" s="217" t="str">
        <f t="shared" si="2"/>
        <v>#REF!</v>
      </c>
    </row>
    <row r="321" ht="15.75" customHeight="1">
      <c r="A321" s="215" t="str">
        <f>Seeds!AB215</f>
        <v>M3-NyO-22b-I-1</v>
      </c>
      <c r="B321" s="216" t="str">
        <f t="shared" si="128"/>
        <v>#REF!</v>
      </c>
      <c r="C321" s="216" t="str">
        <f>Seeds!AA215</f>
        <v>{"id":"M3-NyO-22b-I-1","stimulus":"&lt;p&gt;Arraste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D321" s="217" t="str">
        <f t="shared" si="2"/>
        <v>#REF!</v>
      </c>
    </row>
    <row r="322" ht="15.75" customHeight="1">
      <c r="A322" s="215" t="str">
        <f>Seeds!AB216</f>
        <v>M3-NyO-22b-E-1</v>
      </c>
      <c r="B322" s="216" t="str">
        <f t="shared" si="128"/>
        <v>#REF!</v>
      </c>
      <c r="C322" s="216" t="str">
        <f>Seeds!AA216</f>
        <v>{"id":"M3-NyO-22b-E-1","stimulus":"&lt;p&gt;Complete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v>
      </c>
      <c r="D322" s="217" t="str">
        <f t="shared" si="2"/>
        <v>#REF!</v>
      </c>
    </row>
    <row r="323" ht="15.75" customHeight="1">
      <c r="A323" s="215" t="str">
        <f>Seeds!AB217</f>
        <v>M3-NyO-22b-A-1</v>
      </c>
      <c r="B323" s="216" t="str">
        <f t="shared" si="128"/>
        <v>#REF!</v>
      </c>
      <c r="C323" s="216" t="str">
        <f>Seeds!AA217</f>
        <v>{"id":"M3-NyO-22b-A-1","stimulus":"&lt;p&gt;Foram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3" s="217" t="str">
        <f t="shared" si="2"/>
        <v>#REF!</v>
      </c>
    </row>
    <row r="324" ht="15.75" customHeight="1">
      <c r="A324" s="215" t="str">
        <f>Seeds!AB218</f>
        <v>M3-NyO-22b-A-2</v>
      </c>
      <c r="B324" s="216" t="str">
        <f t="shared" si="128"/>
        <v>#REF!</v>
      </c>
      <c r="C324" s="216" t="str">
        <f>Seeds!AA218</f>
        <v>{"id":"M3-NyO-22b-A-2","stimulus":"&lt;p&gt;De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4" s="217" t="str">
        <f t="shared" si="2"/>
        <v>#REF!</v>
      </c>
    </row>
    <row r="325" ht="15.75" customHeight="1">
      <c r="A325" s="215" t="str">
        <f>Seeds!AB219</f>
        <v>M3-NyO-22b-A-3</v>
      </c>
      <c r="B325" s="216" t="str">
        <f t="shared" si="128"/>
        <v>#REF!</v>
      </c>
      <c r="C325" s="216" t="str">
        <f>Seeds!AA219</f>
        <v>{"id":"M3-NyO-22b-A-3","stimulus":"&lt;p&gt;Paula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5" s="217" t="str">
        <f t="shared" si="2"/>
        <v>#REF!</v>
      </c>
    </row>
    <row r="326" ht="15.75" customHeight="1">
      <c r="A326" s="215" t="str">
        <f>Seeds!AB220</f>
        <v>M3-NyO-22c-I-1</v>
      </c>
      <c r="B326" s="216" t="str">
        <f t="shared" si="128"/>
        <v>#REF!</v>
      </c>
      <c r="C326" s="216" t="str">
        <f>Seeds!AA220</f>
        <v>{"id":"M3-NyO-22c-I-1","stimulus":"&lt;p&gt;Arraste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D326" s="217" t="str">
        <f t="shared" si="2"/>
        <v>#REF!</v>
      </c>
    </row>
    <row r="327" ht="15.75" customHeight="1">
      <c r="A327" s="215" t="str">
        <f>Seeds!AB221</f>
        <v>M3-NyO-22c-E-1</v>
      </c>
      <c r="B327" s="216" t="str">
        <f t="shared" si="128"/>
        <v>#REF!</v>
      </c>
      <c r="C327" s="216" t="str">
        <f>Seeds!AA221</f>
        <v>{"id":"M3-NyO-22c-E-1","stimulus":"&lt;p&gt;Complete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v>
      </c>
      <c r="D327" s="217" t="str">
        <f t="shared" si="2"/>
        <v>#REF!</v>
      </c>
    </row>
    <row r="328" ht="15.75" customHeight="1">
      <c r="A328" s="215" t="str">
        <f>Seeds!AB222</f>
        <v>M3-NyO-22c-A-1</v>
      </c>
      <c r="B328" s="216" t="str">
        <f t="shared" si="128"/>
        <v>#REF!</v>
      </c>
      <c r="C328" s="216" t="str">
        <f>Seeds!AA222</f>
        <v>{"id":"M3-NyO-22c-A-1","stimulus":"&lt;p&gt;Em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28" s="217" t="str">
        <f t="shared" si="2"/>
        <v>#REF!</v>
      </c>
    </row>
    <row r="329" ht="15.75" customHeight="1">
      <c r="A329" s="215" t="str">
        <f>Seeds!AB223</f>
        <v>M3-NyO-22c-A-2</v>
      </c>
      <c r="B329" s="216" t="str">
        <f t="shared" si="128"/>
        <v>#REF!</v>
      </c>
      <c r="C329" s="216" t="str">
        <f>Seeds!AA223</f>
        <v>{"id":"M3-NyO-22c-A-2","stimulus":"&lt;p&gt;Luciana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29" s="217" t="str">
        <f t="shared" si="2"/>
        <v>#REF!</v>
      </c>
    </row>
    <row r="330" ht="15.75" customHeight="1">
      <c r="A330" s="215" t="str">
        <f>Seeds!AB224</f>
        <v>M3-NyO-22c-A-3</v>
      </c>
      <c r="B330" s="216" t="str">
        <f t="shared" si="128"/>
        <v>#REF!</v>
      </c>
      <c r="C330" s="216" t="str">
        <f>Seeds!AA224</f>
        <v>{"id":"M3-NyO-22c-A-3","stimulus":"&lt;p&gt;Juliana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30" s="217" t="str">
        <f t="shared" si="2"/>
        <v>#REF!</v>
      </c>
    </row>
    <row r="331" ht="15.75" customHeight="1">
      <c r="A331" s="215" t="str">
        <f>Seeds!AB225</f>
        <v>M3-NyO-22d-I-1</v>
      </c>
      <c r="B331" s="216" t="str">
        <f t="shared" si="128"/>
        <v>#REF!</v>
      </c>
      <c r="C331" s="216" t="str">
        <f>Seeds!AA225</f>
        <v>{"id":"M3-NyO-22d-I-1","stimulus":"&lt;p&gt;Selecione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D331" s="217" t="str">
        <f t="shared" si="2"/>
        <v>#REF!</v>
      </c>
    </row>
    <row r="332" ht="15.75" customHeight="1">
      <c r="A332" s="215" t="str">
        <f>Seeds!AB226</f>
        <v>M3-NyO-22d-I-2</v>
      </c>
      <c r="B332" s="216" t="str">
        <f t="shared" si="128"/>
        <v>#REF!</v>
      </c>
      <c r="C332" s="216" t="str">
        <f>Seeds!AA226</f>
        <v>{"id":"M3-NyO-22d-I-2","stimulus":"&lt;p&gt;Selecione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D332" s="217" t="str">
        <f t="shared" si="2"/>
        <v>#REF!</v>
      </c>
    </row>
    <row r="333" ht="15.75" customHeight="1">
      <c r="A333" s="215" t="str">
        <f>Seeds!AB227</f>
        <v>M3-NyO-22d-I-3</v>
      </c>
      <c r="B333" s="216" t="str">
        <f t="shared" si="128"/>
        <v>#REF!</v>
      </c>
      <c r="C333" s="216" t="str">
        <f>Seeds!AA227</f>
        <v>{"id":"M3-NyO-22d-I-3","stimulus":"&lt;p&gt;Selecione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D333" s="217" t="str">
        <f t="shared" si="2"/>
        <v>#REF!</v>
      </c>
    </row>
    <row r="334" ht="15.75" customHeight="1">
      <c r="A334" s="215" t="str">
        <f>Seeds!AB228</f>
        <v>M3-NyO-22d-I-4</v>
      </c>
      <c r="B334" s="216" t="str">
        <f t="shared" si="128"/>
        <v>#REF!</v>
      </c>
      <c r="C334" s="216" t="str">
        <f>Seeds!AA228</f>
        <v>{"id":"M3-NyO-22d-I-4","stimulus":"&lt;p&gt;Selecione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D334" s="217" t="str">
        <f t="shared" si="2"/>
        <v>#REF!</v>
      </c>
    </row>
    <row r="335" ht="15.75" customHeight="1">
      <c r="A335" s="215" t="str">
        <f>Seeds!AB229</f>
        <v>M3-NyO-22d-I-5</v>
      </c>
      <c r="B335" s="216" t="str">
        <f t="shared" si="128"/>
        <v>#REF!</v>
      </c>
      <c r="C335" s="216" t="str">
        <f>Seeds!AA229</f>
        <v>{"id":"M3-NyO-22d-I-5","stimulus":"&lt;p&gt;Selecione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D335" s="217" t="str">
        <f t="shared" si="2"/>
        <v>#REF!</v>
      </c>
    </row>
    <row r="336" ht="15.75" customHeight="1">
      <c r="A336" s="215" t="str">
        <f>Seeds!AB230</f>
        <v>M3-NyO-22d-E-1</v>
      </c>
      <c r="B336" s="216" t="str">
        <f t="shared" si="128"/>
        <v>#REF!</v>
      </c>
      <c r="C336" s="216" t="str">
        <f>Seeds!AA230</f>
        <v>{
    "id": "M3-NyO-22d-E-1",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v>
      </c>
      <c r="D336" s="217" t="str">
        <f t="shared" si="2"/>
        <v>#REF!</v>
      </c>
    </row>
    <row r="337" ht="15.75" customHeight="1">
      <c r="A337" s="215" t="str">
        <f>Seeds!AB231</f>
        <v>M3-NyO-22d-E-2</v>
      </c>
      <c r="B337" s="216" t="str">
        <f t="shared" si="128"/>
        <v>#REF!</v>
      </c>
      <c r="C337" s="216" t="str">
        <f>Seeds!AA231</f>
        <v>{
    "id": "M3-NyO-22d-E-2",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v>
      </c>
      <c r="D337" s="217" t="str">
        <f t="shared" si="2"/>
        <v>#REF!</v>
      </c>
    </row>
    <row r="338" ht="15.75" customHeight="1">
      <c r="A338" s="215" t="str">
        <f>Seeds!AB232</f>
        <v>M3-NyO-22d-E-3</v>
      </c>
      <c r="B338" s="216" t="str">
        <f t="shared" si="128"/>
        <v>#REF!</v>
      </c>
      <c r="C338" s="216" t="str">
        <f>Seeds!AA232</f>
        <v>{
    "id": "M3-NyO-22d-E-3",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v>
      </c>
      <c r="D338" s="217" t="str">
        <f t="shared" si="2"/>
        <v>#REF!</v>
      </c>
    </row>
    <row r="339" ht="15.75" customHeight="1">
      <c r="A339" s="215" t="str">
        <f>Seeds!AB233</f>
        <v>M3-NyO-22d-E-4</v>
      </c>
      <c r="B339" s="216" t="str">
        <f t="shared" si="128"/>
        <v>#REF!</v>
      </c>
      <c r="C339" s="216" t="str">
        <f>Seeds!AA233</f>
        <v>{
    "id": "M3-NyO-22d-E-4",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v>
      </c>
      <c r="D339" s="217" t="str">
        <f t="shared" si="2"/>
        <v>#REF!</v>
      </c>
    </row>
    <row r="340" ht="15.75" customHeight="1">
      <c r="A340" s="215" t="str">
        <f>Seeds!AB234</f>
        <v>M3-NyO-22d-E-5</v>
      </c>
      <c r="B340" s="216" t="str">
        <f t="shared" si="128"/>
        <v>#REF!</v>
      </c>
      <c r="C340" s="216" t="str">
        <f>Seeds!AA234</f>
        <v>{
    "id": "M3-NyO-22d-E-5",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v>
      </c>
      <c r="D340" s="217" t="str">
        <f t="shared" si="2"/>
        <v>#REF!</v>
      </c>
    </row>
    <row r="341" ht="15.75" customHeight="1">
      <c r="A341" s="215" t="str">
        <f>Seeds!AB235</f>
        <v>M3-NyO-22d-A-1</v>
      </c>
      <c r="B341" s="216" t="str">
        <f t="shared" si="128"/>
        <v>#REF!</v>
      </c>
      <c r="C341" s="216" t="str">
        <f>Seeds!AA235</f>
        <v>{"id":"M3-NyO-22d-A-1","stimulus":"&lt;p&gt;A figura a seguir representa as porções que sobraram de uma lasanha. Expresse essa quantidade como uma fração.&lt;/p&gt;&lt;img src='https://blueberry-assets.oneclick.es/M3_NyO_22d_11.svg'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v>
      </c>
      <c r="D341" s="217" t="str">
        <f t="shared" si="2"/>
        <v>#REF!</v>
      </c>
    </row>
    <row r="342" ht="15.75" customHeight="1">
      <c r="A342" s="215" t="str">
        <f>Seeds!AB236</f>
        <v>M3-NyO-22d-A-2</v>
      </c>
      <c r="B342" s="216" t="str">
        <f t="shared" si="128"/>
        <v>#REF!</v>
      </c>
      <c r="C342" s="216" t="str">
        <f>Seeds!AA236</f>
        <v>{"id":"M3-NyO-22d-A-2","stimulus":"&lt;p&gt;Jorge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v>
      </c>
      <c r="D342" s="217" t="str">
        <f t="shared" si="2"/>
        <v>#REF!</v>
      </c>
    </row>
    <row r="343" ht="15.75" customHeight="1">
      <c r="A343" s="215" t="str">
        <f>Seeds!AB237</f>
        <v>M3-NyO-22d-A-3</v>
      </c>
      <c r="B343" s="216" t="str">
        <f t="shared" si="128"/>
        <v>#REF!</v>
      </c>
      <c r="C343" s="216" t="str">
        <f>Seeds!AA237</f>
        <v>{"id":"M3-NyO-22d-A-3","stimulus":"&lt;p&gt;A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v>
      </c>
      <c r="D343" s="217" t="str">
        <f t="shared" si="2"/>
        <v>#REF!</v>
      </c>
    </row>
    <row r="344" ht="15.75" customHeight="1">
      <c r="A344" s="215" t="str">
        <f>Seeds!AB238</f>
        <v>M3-NyO-22d-A-4</v>
      </c>
      <c r="B344" s="216" t="str">
        <f t="shared" si="128"/>
        <v>#REF!</v>
      </c>
      <c r="C344" s="216" t="str">
        <f>Seeds!AA238</f>
        <v>{"id":"M3-NyO-22d-A-4","stimulus":"&lt;p&gt;A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v>
      </c>
      <c r="D344" s="217" t="str">
        <f t="shared" si="2"/>
        <v>#REF!</v>
      </c>
    </row>
    <row r="345" ht="15.75" customHeight="1">
      <c r="A345" s="215" t="str">
        <f>Seeds!AB239</f>
        <v>M3-NyO-22d-A-5</v>
      </c>
      <c r="B345" s="216" t="str">
        <f t="shared" si="128"/>
        <v>#REF!</v>
      </c>
      <c r="C345" s="216" t="str">
        <f>Seeds!AA239</f>
        <v>{"id":"M3-NyO-22d-A-5","stimulus":"&lt;p&gt;A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v>
      </c>
      <c r="D345" s="217" t="str">
        <f t="shared" si="2"/>
        <v>#REF!</v>
      </c>
    </row>
    <row r="346" ht="15.75" customHeight="1">
      <c r="A346" s="215" t="str">
        <f>Seeds!AB240</f>
        <v>M3-NyO-22e-I-1</v>
      </c>
      <c r="B346" s="216" t="str">
        <f t="shared" si="128"/>
        <v>#REF!</v>
      </c>
      <c r="C346" s="216" t="str">
        <f>Seeds!AA240</f>
        <v>{"id":"M3-NyO-22e-I-1","stimulus":"&lt;p&gt;A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v>
      </c>
      <c r="D346" s="217" t="str">
        <f t="shared" si="2"/>
        <v>#REF!</v>
      </c>
    </row>
    <row r="347" ht="15.75" customHeight="1">
      <c r="A347" s="215" t="str">
        <f>Seeds!AB241</f>
        <v>M3-NyO-22e-E-1</v>
      </c>
      <c r="B347" s="216" t="str">
        <f t="shared" si="128"/>
        <v>#REF!</v>
      </c>
      <c r="C347" s="216" t="str">
        <f>Seeds!AA241</f>
        <v>{"id":"M3-NyO-22e-E-1","stimulus":"&lt;p&gt;Escreva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D347" s="217" t="str">
        <f t="shared" si="2"/>
        <v>#REF!</v>
      </c>
    </row>
    <row r="348" ht="15.75" customHeight="1">
      <c r="A348" s="215" t="str">
        <f t="shared" ref="A348:C348" si="129">#REF!</f>
        <v>#REF!</v>
      </c>
      <c r="B348" s="216" t="str">
        <f t="shared" si="129"/>
        <v>#REF!</v>
      </c>
      <c r="C348" s="216" t="str">
        <f t="shared" si="129"/>
        <v>#REF!</v>
      </c>
      <c r="D348" s="217" t="str">
        <f t="shared" si="2"/>
        <v>#REF!</v>
      </c>
    </row>
    <row r="349" ht="15.75" customHeight="1">
      <c r="A349" s="215" t="str">
        <f t="shared" ref="A349:C349" si="130">#REF!</f>
        <v>#REF!</v>
      </c>
      <c r="B349" s="216" t="str">
        <f t="shared" si="130"/>
        <v>#REF!</v>
      </c>
      <c r="C349" s="216" t="str">
        <f t="shared" si="130"/>
        <v>#REF!</v>
      </c>
      <c r="D349" s="217" t="str">
        <f t="shared" si="2"/>
        <v>#REF!</v>
      </c>
    </row>
    <row r="350" ht="15.75" customHeight="1">
      <c r="A350" s="215" t="str">
        <f t="shared" ref="A350:C350" si="131">#REF!</f>
        <v>#REF!</v>
      </c>
      <c r="B350" s="216" t="str">
        <f t="shared" si="131"/>
        <v>#REF!</v>
      </c>
      <c r="C350" s="216" t="str">
        <f t="shared" si="131"/>
        <v>#REF!</v>
      </c>
      <c r="D350" s="217" t="str">
        <f t="shared" si="2"/>
        <v>#REF!</v>
      </c>
    </row>
    <row r="351" ht="15.75" customHeight="1">
      <c r="A351" s="215" t="str">
        <f t="shared" ref="A351:C351" si="132">#REF!</f>
        <v>#REF!</v>
      </c>
      <c r="B351" s="216" t="str">
        <f t="shared" si="132"/>
        <v>#REF!</v>
      </c>
      <c r="C351" s="216" t="str">
        <f t="shared" si="132"/>
        <v>#REF!</v>
      </c>
      <c r="D351" s="217" t="str">
        <f t="shared" si="2"/>
        <v>#REF!</v>
      </c>
    </row>
    <row r="352" ht="15.75" customHeight="1">
      <c r="A352" s="215" t="str">
        <f t="shared" ref="A352:C352" si="133">#REF!</f>
        <v>#REF!</v>
      </c>
      <c r="B352" s="216" t="str">
        <f t="shared" si="133"/>
        <v>#REF!</v>
      </c>
      <c r="C352" s="216" t="str">
        <f t="shared" si="133"/>
        <v>#REF!</v>
      </c>
      <c r="D352" s="217" t="str">
        <f t="shared" si="2"/>
        <v>#REF!</v>
      </c>
    </row>
    <row r="353" ht="15.75" customHeight="1">
      <c r="A353" s="215" t="str">
        <f t="shared" ref="A353:C353" si="134">#REF!</f>
        <v>#REF!</v>
      </c>
      <c r="B353" s="216" t="str">
        <f t="shared" si="134"/>
        <v>#REF!</v>
      </c>
      <c r="C353" s="216" t="str">
        <f t="shared" si="134"/>
        <v>#REF!</v>
      </c>
      <c r="D353" s="217" t="str">
        <f t="shared" si="2"/>
        <v>#REF!</v>
      </c>
    </row>
    <row r="354" ht="15.75" customHeight="1">
      <c r="A354" s="215" t="str">
        <f>Seeds!AB242</f>
        <v>M3-NyO-23a-I-1</v>
      </c>
      <c r="B354" s="216" t="str">
        <f t="shared" ref="B354:B402" si="135">#REF!</f>
        <v>#REF!</v>
      </c>
      <c r="C354" s="216" t="str">
        <f>Seeds!AA242</f>
        <v>{"id":"M3-NyO-23a-I-1","stimulus":"&lt;p&gt;Selecione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v>
      </c>
      <c r="D354" s="217" t="str">
        <f t="shared" si="2"/>
        <v>#REF!</v>
      </c>
    </row>
    <row r="355" ht="15.75" customHeight="1">
      <c r="A355" s="215" t="str">
        <f>Seeds!AB243</f>
        <v>M3-NyO-23a-E-1</v>
      </c>
      <c r="B355" s="216" t="str">
        <f t="shared" si="135"/>
        <v>#REF!</v>
      </c>
      <c r="C355" s="216" t="str">
        <f>Seeds!AA243</f>
        <v>{"id":"M3-NyO-23a-E-1","stimulus":"&lt;p&gt;Arraste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5" s="217" t="str">
        <f t="shared" si="2"/>
        <v>#REF!</v>
      </c>
    </row>
    <row r="356" ht="15.75" customHeight="1">
      <c r="A356" s="215" t="str">
        <f>Seeds!AB244</f>
        <v>M3-NyO-23a-E-2</v>
      </c>
      <c r="B356" s="216" t="str">
        <f t="shared" si="135"/>
        <v>#REF!</v>
      </c>
      <c r="C356" s="216" t="str">
        <f>Seeds!AA244</f>
        <v>{"id":"M3-NyO-23a-E-2","stimulus":"&lt;p&gt;Arraste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D356" s="217" t="str">
        <f t="shared" si="2"/>
        <v>#REF!</v>
      </c>
    </row>
    <row r="357" ht="15.75" customHeight="1">
      <c r="A357" s="215" t="str">
        <f>Seeds!AB245</f>
        <v>M3-NyO-23a-A-1</v>
      </c>
      <c r="B357" s="216" t="str">
        <f t="shared" si="135"/>
        <v>#REF!</v>
      </c>
      <c r="C357" s="216" t="str">
        <f>Seeds!AA245</f>
        <v>{"id":"M3-NyO-23a-A-1","stimulus":"&lt;p&gt;Em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7" s="217" t="str">
        <f t="shared" si="2"/>
        <v>#REF!</v>
      </c>
    </row>
    <row r="358" ht="15.75" customHeight="1">
      <c r="A358" s="215" t="str">
        <f>Seeds!AB246</f>
        <v>M3-NyO-23a-A-2</v>
      </c>
      <c r="B358" s="216" t="str">
        <f t="shared" si="135"/>
        <v>#REF!</v>
      </c>
      <c r="C358" s="216" t="str">
        <f>Seeds!AA246</f>
        <v>{"id":"M3-NyO-23a-A-2","stimulus":"&lt;p&gt;Na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D358" s="217" t="str">
        <f t="shared" si="2"/>
        <v>#REF!</v>
      </c>
    </row>
    <row r="359" ht="15.75" customHeight="1">
      <c r="A359" s="215" t="str">
        <f>Seeds!AB247</f>
        <v>M3-NyO-23a-A-3</v>
      </c>
      <c r="B359" s="216" t="str">
        <f t="shared" si="135"/>
        <v>#REF!</v>
      </c>
      <c r="C359" s="216" t="str">
        <f>Seeds!AA247</f>
        <v>{"id":"M3-NyO-23a-A-3","stimulus":"&lt;p&gt;No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9" s="217" t="str">
        <f t="shared" si="2"/>
        <v>#REF!</v>
      </c>
    </row>
    <row r="360" ht="15.75" customHeight="1">
      <c r="A360" s="215" t="str">
        <f>Seeds!AB248</f>
        <v>M3-NyO-23a-A-4</v>
      </c>
      <c r="B360" s="216" t="str">
        <f t="shared" si="135"/>
        <v>#REF!</v>
      </c>
      <c r="C360" s="216" t="str">
        <f>Seeds!AA248</f>
        <v>{"id":"M3-NyO-23a-A-4","stimulus":"&lt;p&gt;Em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60" s="217" t="str">
        <f t="shared" si="2"/>
        <v>#REF!</v>
      </c>
    </row>
    <row r="361" ht="15.75" customHeight="1">
      <c r="A361" s="215" t="str">
        <f>Seeds!AB249</f>
        <v>M3-NyO-23a-A-5</v>
      </c>
      <c r="B361" s="216" t="str">
        <f t="shared" si="135"/>
        <v>#REF!</v>
      </c>
      <c r="C361" s="216" t="str">
        <f>Seeds!AA249</f>
        <v>{"id":"M3-NyO-23a-A-5","stimulus":"&lt;p&gt;Em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61" s="217" t="str">
        <f t="shared" si="2"/>
        <v>#REF!</v>
      </c>
    </row>
    <row r="362" ht="15.75" customHeight="1">
      <c r="A362" s="215" t="str">
        <f>Seeds!AB250</f>
        <v>M3-NyO-23b-I-1</v>
      </c>
      <c r="B362" s="216" t="str">
        <f t="shared" si="135"/>
        <v>#REF!</v>
      </c>
      <c r="C362" s="216" t="str">
        <f>Seeds!AA250</f>
        <v>{"id":"M3-NyO-23b-I-1","stimulus":"&lt;p&gt;Selecione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v>
      </c>
      <c r="D362" s="217" t="str">
        <f t="shared" si="2"/>
        <v>#REF!</v>
      </c>
    </row>
    <row r="363" ht="15.75" customHeight="1">
      <c r="A363" s="215" t="str">
        <f>Seeds!AB251</f>
        <v>M3-NyO-23b-E-1</v>
      </c>
      <c r="B363" s="216" t="str">
        <f t="shared" si="135"/>
        <v>#REF!</v>
      </c>
      <c r="C363" s="216" t="str">
        <f>Seeds!AA251</f>
        <v>{"id":"M3-NyO-23b-E-1","stimulus":"&lt;p&gt;Arraste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3" s="217" t="str">
        <f t="shared" si="2"/>
        <v>#REF!</v>
      </c>
    </row>
    <row r="364" ht="15.75" customHeight="1">
      <c r="A364" s="215" t="str">
        <f>Seeds!AB252</f>
        <v>M3-NyO-23b-E-2</v>
      </c>
      <c r="B364" s="216" t="str">
        <f t="shared" si="135"/>
        <v>#REF!</v>
      </c>
      <c r="C364" s="216" t="str">
        <f>Seeds!AA252</f>
        <v>{"id":"M3-NyO-23b-E-2","stimulus":"&lt;p&gt;Arraste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D364" s="217" t="str">
        <f t="shared" si="2"/>
        <v>#REF!</v>
      </c>
    </row>
    <row r="365" ht="15.75" customHeight="1">
      <c r="A365" s="215" t="str">
        <f>Seeds!AB253</f>
        <v>M3-NyO-23b-A-1</v>
      </c>
      <c r="B365" s="216" t="str">
        <f t="shared" si="135"/>
        <v>#REF!</v>
      </c>
      <c r="C365" s="216" t="str">
        <f>Seeds!AA253</f>
        <v>{"id":"M3-NyO-23b-A-1","stimulus":"&lt;p&gt;Dos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D365" s="217" t="str">
        <f t="shared" si="2"/>
        <v>#REF!</v>
      </c>
    </row>
    <row r="366" ht="15.75" customHeight="1">
      <c r="A366" s="215" t="str">
        <f>Seeds!AB254</f>
        <v>M3-NyO-23b-A-2</v>
      </c>
      <c r="B366" s="216" t="str">
        <f t="shared" si="135"/>
        <v>#REF!</v>
      </c>
      <c r="C366" s="216" t="str">
        <f>Seeds!AA254</f>
        <v>{"id":"M3-NyO-23b-A-2","stimulus":"&lt;p&gt;Paula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D366" s="217" t="str">
        <f t="shared" si="2"/>
        <v>#REF!</v>
      </c>
    </row>
    <row r="367" ht="15.75" customHeight="1">
      <c r="A367" s="215" t="str">
        <f>Seeds!AB255</f>
        <v>M3-NyO-23b-A-3</v>
      </c>
      <c r="B367" s="216" t="str">
        <f t="shared" si="135"/>
        <v>#REF!</v>
      </c>
      <c r="C367" s="216" t="str">
        <f>Seeds!AA255</f>
        <v>{"id":"M3-NyO-23b-A-3","stimulus":"&lt;p&gt;Em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D367" s="217" t="str">
        <f t="shared" si="2"/>
        <v>#REF!</v>
      </c>
    </row>
    <row r="368" ht="15.75" customHeight="1">
      <c r="A368" s="215" t="str">
        <f>Seeds!AB256</f>
        <v>M3-NyO-23b-A-4</v>
      </c>
      <c r="B368" s="216" t="str">
        <f t="shared" si="135"/>
        <v>#REF!</v>
      </c>
      <c r="C368" s="216" t="str">
        <f>Seeds!AA256</f>
        <v>{"id":"M3-NyO-23b-A-4","stimulus":"&lt;p&gt;Para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8" s="217" t="str">
        <f t="shared" si="2"/>
        <v>#REF!</v>
      </c>
    </row>
    <row r="369" ht="15.75" customHeight="1">
      <c r="A369" s="215" t="str">
        <f>Seeds!AB257</f>
        <v>M3-NyO-23b-A-5</v>
      </c>
      <c r="B369" s="216" t="str">
        <f t="shared" si="135"/>
        <v>#REF!</v>
      </c>
      <c r="C369" s="216" t="str">
        <f>Seeds!AA257</f>
        <v>{"id":"M3-NyO-23b-A-5","stimulus":"&lt;p&gt;Um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9" s="217" t="str">
        <f t="shared" si="2"/>
        <v>#REF!</v>
      </c>
    </row>
    <row r="370" ht="15.75" customHeight="1">
      <c r="A370" s="215" t="str">
        <f>Seeds!AB258</f>
        <v>M3-NyO-24a-I-1</v>
      </c>
      <c r="B370" s="216" t="str">
        <f t="shared" si="135"/>
        <v>#REF!</v>
      </c>
      <c r="C370" s="216" t="str">
        <f>Seeds!AA258</f>
        <v>{"id":"M3-NyO-24a-I-1","stimulus":"&lt;p&gt;Qual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D370" s="217" t="str">
        <f t="shared" si="2"/>
        <v>#REF!</v>
      </c>
    </row>
    <row r="371" ht="15.75" customHeight="1">
      <c r="A371" s="215" t="str">
        <f>Seeds!AB259</f>
        <v>M3-NyO-24a-E-1</v>
      </c>
      <c r="B371" s="216" t="str">
        <f t="shared" si="135"/>
        <v>#REF!</v>
      </c>
      <c r="C371" s="216" t="str">
        <f>Seeds!AA259</f>
        <v>{"id":"M3-NyO-24a-E-1","stimulus":"&lt;p&gt;Qual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v>
      </c>
      <c r="D371" s="217" t="str">
        <f t="shared" si="2"/>
        <v>#REF!</v>
      </c>
    </row>
    <row r="372" ht="15.75" customHeight="1">
      <c r="A372" s="215" t="str">
        <f>Seeds!AB260</f>
        <v>M3-NyO-24a-A-1</v>
      </c>
      <c r="B372" s="216" t="str">
        <f t="shared" si="135"/>
        <v>#REF!</v>
      </c>
      <c r="C372" s="216" t="str">
        <f>Seeds!AA260</f>
        <v>{"id":"M3-NyO-24a-A-1","stimulus":"&lt;p&gt;Cláudio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v>
      </c>
      <c r="D372" s="217" t="str">
        <f t="shared" si="2"/>
        <v>#REF!</v>
      </c>
    </row>
    <row r="373" ht="15.75" customHeight="1">
      <c r="A373" s="215" t="str">
        <f>Seeds!AB261</f>
        <v>M3-NyO-24a-A-2</v>
      </c>
      <c r="B373" s="216" t="str">
        <f t="shared" si="135"/>
        <v>#REF!</v>
      </c>
      <c r="C373" s="216" t="str">
        <f>Seeds!AA261</f>
        <v>{"id":"M3-NyO-24a-A-2","stimulus":"&lt;p&gt;Sílvia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v>
      </c>
      <c r="D373" s="217" t="str">
        <f t="shared" si="2"/>
        <v>#REF!</v>
      </c>
    </row>
    <row r="374" ht="15.75" customHeight="1">
      <c r="A374" s="215" t="str">
        <f>Seeds!AB262</f>
        <v>M3-NyO-24a-A-3</v>
      </c>
      <c r="B374" s="216" t="str">
        <f t="shared" si="135"/>
        <v>#REF!</v>
      </c>
      <c r="C374" s="216" t="str">
        <f>Seeds!AA262</f>
        <v>{"id":"M3-NyO-24a-A-3","stimulus":"&lt;p&gt;Uma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v>
      </c>
      <c r="D374" s="217" t="str">
        <f t="shared" si="2"/>
        <v>#REF!</v>
      </c>
    </row>
    <row r="375" ht="15.75" customHeight="1">
      <c r="A375" s="215" t="str">
        <f>Seeds!AB263</f>
        <v>M3-NyO-24a-A-4</v>
      </c>
      <c r="B375" s="216" t="str">
        <f t="shared" si="135"/>
        <v>#REF!</v>
      </c>
      <c r="C375" s="216" t="str">
        <f>Seeds!AA263</f>
        <v>{"id":"M3-NyO-24a-A-4","stimulus":"&lt;p&gt;Foram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v>
      </c>
      <c r="D375" s="217" t="str">
        <f t="shared" si="2"/>
        <v>#REF!</v>
      </c>
    </row>
    <row r="376" ht="15.75" customHeight="1">
      <c r="A376" s="215" t="str">
        <f>Seeds!AB264</f>
        <v>M3-NyO-24a-A-5</v>
      </c>
      <c r="B376" s="216" t="str">
        <f t="shared" si="135"/>
        <v>#REF!</v>
      </c>
      <c r="C376" s="216" t="str">
        <f>Seeds!AA264</f>
        <v>{"id":"M3-NyO-24a-A-5","stimulus":"&lt;p&gt;Para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v>
      </c>
      <c r="D376" s="217" t="str">
        <f t="shared" si="2"/>
        <v>#REF!</v>
      </c>
    </row>
    <row r="377" ht="15.75" customHeight="1">
      <c r="A377" s="215" t="str">
        <f>Seeds!AB265</f>
        <v>M3-NyO-38a-I-1</v>
      </c>
      <c r="B377" s="216" t="str">
        <f t="shared" si="135"/>
        <v>#REF!</v>
      </c>
      <c r="C377" s="216" t="str">
        <f>Seeds!AA265</f>
        <v>{"id":"M3-NyO-38a-I-1","stimulus":"&lt;p&gt;Arraste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D377" s="217" t="str">
        <f t="shared" si="2"/>
        <v>#REF!</v>
      </c>
    </row>
    <row r="378" ht="15.75" customHeight="1">
      <c r="A378" s="215" t="str">
        <f>Seeds!AB266</f>
        <v>M3-NyO-38a-E-1</v>
      </c>
      <c r="B378" s="216" t="str">
        <f t="shared" si="135"/>
        <v>#REF!</v>
      </c>
      <c r="C378" s="216" t="str">
        <f>Seeds!AA266</f>
        <v>{"id":"M3-NyO-38a-E-1","stimulus":"&lt;p&gt;Calcule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v>
      </c>
      <c r="D378" s="217" t="str">
        <f t="shared" si="2"/>
        <v>#REF!</v>
      </c>
    </row>
    <row r="379" ht="15.75" customHeight="1">
      <c r="A379" s="215" t="str">
        <f>Seeds!AB267</f>
        <v>M3-NyO-38a-A-1</v>
      </c>
      <c r="B379" s="216" t="str">
        <f t="shared" si="135"/>
        <v>#REF!</v>
      </c>
      <c r="C379" s="216" t="str">
        <f>Seeds!AA267</f>
        <v>{"id":"M3-NyO-38a-A-1","stimulus":"&lt;p&gt;Mariza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v>
      </c>
      <c r="D379" s="217" t="str">
        <f t="shared" si="2"/>
        <v>#REF!</v>
      </c>
    </row>
    <row r="380" ht="15.75" customHeight="1">
      <c r="A380" s="215" t="str">
        <f>Seeds!AB268</f>
        <v>M3-NyO-38a-A-2</v>
      </c>
      <c r="B380" s="216" t="str">
        <f t="shared" si="135"/>
        <v>#REF!</v>
      </c>
      <c r="C380" s="216" t="str">
        <f>Seeds!AA268</f>
        <v>{"id":"M3-NyO-38a-A-2","stimulus":"&lt;p&gt;Antônia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v>
      </c>
      <c r="D380" s="217" t="str">
        <f t="shared" si="2"/>
        <v>#REF!</v>
      </c>
    </row>
    <row r="381" ht="15.75" customHeight="1">
      <c r="A381" s="215" t="str">
        <f>Seeds!AB269</f>
        <v>M3-NyO-38a-A-3</v>
      </c>
      <c r="B381" s="216" t="str">
        <f t="shared" si="135"/>
        <v>#REF!</v>
      </c>
      <c r="C381" s="216" t="str">
        <f>Seeds!AA269</f>
        <v>{"id":"M3-NyO-38a-A-3","stimulus":"&lt;p&gt;Jonas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D381" s="217" t="str">
        <f t="shared" si="2"/>
        <v>#REF!</v>
      </c>
    </row>
    <row r="382" ht="15.75" customHeight="1">
      <c r="A382" s="215" t="str">
        <f>Seeds!AB270</f>
        <v>M3-NyO-38a-A-4</v>
      </c>
      <c r="B382" s="216" t="str">
        <f t="shared" si="135"/>
        <v>#REF!</v>
      </c>
      <c r="C382" s="216" t="str">
        <f>Seeds!AA270</f>
        <v>{"id":"M3-NyO-38a-A-4","stimulus":"&lt;p&gt;Em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D382" s="217" t="str">
        <f t="shared" si="2"/>
        <v>#REF!</v>
      </c>
    </row>
    <row r="383" ht="15.75" customHeight="1">
      <c r="A383" s="215" t="str">
        <f>Seeds!AB271</f>
        <v>M3-NyO-38a-A-5</v>
      </c>
      <c r="B383" s="216" t="str">
        <f t="shared" si="135"/>
        <v>#REF!</v>
      </c>
      <c r="C383" s="216" t="str">
        <f>Seeds!AA271</f>
        <v>{"id":"M3-NyO-38a-A-5","stimulus":"&lt;p&gt;Helena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v>
      </c>
      <c r="D383" s="217" t="str">
        <f t="shared" si="2"/>
        <v>#REF!</v>
      </c>
    </row>
    <row r="384" ht="15.75" customHeight="1">
      <c r="A384" s="215" t="str">
        <f>Seeds!AB272</f>
        <v>M3-NyO-24b-I-1</v>
      </c>
      <c r="B384" s="216" t="str">
        <f t="shared" si="135"/>
        <v>#REF!</v>
      </c>
      <c r="C384" s="216" t="str">
        <f>Seeds!AA272</f>
        <v>{"id":"M3-NyO-24b-I-1","stimulus":"&lt;p&gt;Arraste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D384" s="217" t="str">
        <f t="shared" si="2"/>
        <v>#REF!</v>
      </c>
    </row>
    <row r="385" ht="15.75" customHeight="1">
      <c r="A385" s="215" t="str">
        <f>Seeds!AB273</f>
        <v>M3-NyO-24b-E-1</v>
      </c>
      <c r="B385" s="216" t="str">
        <f t="shared" si="135"/>
        <v>#REF!</v>
      </c>
      <c r="C385" s="216" t="str">
        <f>Seeds!AA273</f>
        <v>{"id":"M3-NyO-24b-E-1","stimulus":"&lt;p&gt;Calcule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v>
      </c>
      <c r="D385" s="217" t="str">
        <f t="shared" si="2"/>
        <v>#REF!</v>
      </c>
    </row>
    <row r="386" ht="15.75" customHeight="1">
      <c r="A386" s="215" t="str">
        <f>Seeds!AB274</f>
        <v>M3-NyO-24b-A-1</v>
      </c>
      <c r="B386" s="216" t="str">
        <f t="shared" si="135"/>
        <v>#REF!</v>
      </c>
      <c r="C386" s="216" t="str">
        <f>Seeds!AA274</f>
        <v>{"id":"M3-NyO-24b-A-1","stimulus":"&lt;p&gt;Júlio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v>
      </c>
      <c r="D386" s="217" t="str">
        <f t="shared" si="2"/>
        <v>#REF!</v>
      </c>
    </row>
    <row r="387" ht="15.75" customHeight="1">
      <c r="A387" s="215" t="str">
        <f>Seeds!AB275</f>
        <v>M3-NyO-24b-A-2</v>
      </c>
      <c r="B387" s="216" t="str">
        <f t="shared" si="135"/>
        <v>#REF!</v>
      </c>
      <c r="C387" s="216" t="str">
        <f>Seeds!AA275</f>
        <v>{"id":"M3-NyO-24b-A-2","stimulus":"&lt;p&gt;A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v>
      </c>
      <c r="D387" s="217" t="str">
        <f t="shared" si="2"/>
        <v>#REF!</v>
      </c>
    </row>
    <row r="388" ht="15.75" customHeight="1">
      <c r="A388" s="215" t="str">
        <f>Seeds!AB276</f>
        <v>M3-NyO-24b-A-3</v>
      </c>
      <c r="B388" s="216" t="str">
        <f t="shared" si="135"/>
        <v>#REF!</v>
      </c>
      <c r="C388" s="216" t="str">
        <f>Seeds!AA276</f>
        <v>{"id":"M3-NyO-24b-A-3","stimulus":"&lt;p&gt;Rubens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v>
      </c>
      <c r="D388" s="217" t="str">
        <f t="shared" si="2"/>
        <v>#REF!</v>
      </c>
    </row>
    <row r="389" ht="15.75" customHeight="1">
      <c r="A389" s="215" t="str">
        <f>Seeds!AB277</f>
        <v>M3-NyO-24b-A-4</v>
      </c>
      <c r="B389" s="216" t="str">
        <f t="shared" si="135"/>
        <v>#REF!</v>
      </c>
      <c r="C389" s="216" t="str">
        <f>Seeds!AA277</f>
        <v>{"id":"M3-NyO-24b-A-4","stimulus":"&lt;p&gt;Há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v>
      </c>
      <c r="D389" s="217" t="str">
        <f t="shared" si="2"/>
        <v>#REF!</v>
      </c>
    </row>
    <row r="390" ht="15.75" customHeight="1">
      <c r="A390" s="215" t="str">
        <f>Seeds!AB278</f>
        <v>M3-NyO-24b-A-5</v>
      </c>
      <c r="B390" s="216" t="str">
        <f t="shared" si="135"/>
        <v>#REF!</v>
      </c>
      <c r="C390" s="216" t="str">
        <f>Seeds!AA278</f>
        <v>{"id":"M3-NyO-24b-A-5","stimulus":"&lt;p&gt;Na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v>
      </c>
      <c r="D390" s="217" t="str">
        <f t="shared" si="2"/>
        <v>#REF!</v>
      </c>
    </row>
    <row r="391" ht="15.75" customHeight="1">
      <c r="A391" s="215" t="str">
        <f>Seeds!AB279</f>
        <v>M3-NyO-38b-I-1</v>
      </c>
      <c r="B391" s="216" t="str">
        <f t="shared" si="135"/>
        <v>#REF!</v>
      </c>
      <c r="C391" s="216" t="str">
        <f>Seeds!AA279</f>
        <v>{"id":"M3-NyO-38b-I-1","stimulus":"&lt;p&gt;Arraste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D391" s="217" t="str">
        <f t="shared" si="2"/>
        <v>#REF!</v>
      </c>
    </row>
    <row r="392" ht="15.75" customHeight="1">
      <c r="A392" s="215" t="str">
        <f>Seeds!AB280</f>
        <v>M3-NyO-38b-E-1</v>
      </c>
      <c r="B392" s="216" t="str">
        <f t="shared" si="135"/>
        <v>#REF!</v>
      </c>
      <c r="C392" s="216" t="str">
        <f>Seeds!AA280</f>
        <v>{"id":"M3-NyO-38b-E-1","stimulus":"&lt;p&gt;Calcule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v>
      </c>
      <c r="D392" s="217" t="str">
        <f t="shared" si="2"/>
        <v>#REF!</v>
      </c>
    </row>
    <row r="393" ht="15.75" customHeight="1">
      <c r="A393" s="215" t="str">
        <f>Seeds!AB281</f>
        <v>M3-NyO-38b-A-1</v>
      </c>
      <c r="B393" s="216" t="str">
        <f t="shared" si="135"/>
        <v>#REF!</v>
      </c>
      <c r="C393" s="216" t="str">
        <f>Seeds!AA281</f>
        <v>{"id":"M3-NyO-38b-A-1","stimulus":"&lt;p&gt;Apenas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v>
      </c>
      <c r="D393" s="217" t="str">
        <f t="shared" si="2"/>
        <v>#REF!</v>
      </c>
    </row>
    <row r="394" ht="15.75" customHeight="1">
      <c r="A394" s="215" t="str">
        <f>Seeds!AB282</f>
        <v>M3-NyO-38b-A-2</v>
      </c>
      <c r="B394" s="216" t="str">
        <f t="shared" si="135"/>
        <v>#REF!</v>
      </c>
      <c r="C394" s="216" t="str">
        <f>Seeds!AA282</f>
        <v>{"id":"M3-NyO-38b-A-2","stimulus":"&lt;p&gt;Em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v>
      </c>
      <c r="D394" s="217" t="str">
        <f t="shared" si="2"/>
        <v>#REF!</v>
      </c>
    </row>
    <row r="395" ht="15.75" customHeight="1">
      <c r="A395" s="215" t="str">
        <f>Seeds!AB283</f>
        <v>M3-NyO-38b-A-3</v>
      </c>
      <c r="B395" s="216" t="str">
        <f t="shared" si="135"/>
        <v>#REF!</v>
      </c>
      <c r="C395" s="216" t="str">
        <f>Seeds!AA283</f>
        <v>{"id":"M3-NyO-38b-A-3","stimulus":"&lt;p&gt;Ruth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v>
      </c>
      <c r="D395" s="217" t="str">
        <f t="shared" si="2"/>
        <v>#REF!</v>
      </c>
    </row>
    <row r="396" ht="15.75" customHeight="1">
      <c r="A396" s="215" t="str">
        <f>Seeds!AB284</f>
        <v>M3-NyO-38b-A-4</v>
      </c>
      <c r="B396" s="216" t="str">
        <f t="shared" si="135"/>
        <v>#REF!</v>
      </c>
      <c r="C396" s="216" t="str">
        <f>Seeds!AA284</f>
        <v>{
    "id": "M3-NyO-38b-A-4",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v>
      </c>
      <c r="D396" s="217" t="str">
        <f t="shared" si="2"/>
        <v>#REF!</v>
      </c>
    </row>
    <row r="397" ht="15.75" customHeight="1">
      <c r="A397" s="215" t="str">
        <f>Seeds!AB285</f>
        <v>M3-NyO-38b-A-5</v>
      </c>
      <c r="B397" s="216" t="str">
        <f t="shared" si="135"/>
        <v>#REF!</v>
      </c>
      <c r="C397" s="216" t="str">
        <f>Seeds!AA285</f>
        <v>{"id":"M3-NyO-38b-A-5","stimulus":"&lt;p&gt;Em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v>
      </c>
      <c r="D397" s="217" t="str">
        <f t="shared" si="2"/>
        <v>#REF!</v>
      </c>
    </row>
    <row r="398" ht="15.75" customHeight="1">
      <c r="A398" s="215" t="str">
        <f>Seeds!AB286</f>
        <v>M3-NyO-39a-I-1</v>
      </c>
      <c r="B398" s="216" t="str">
        <f t="shared" si="135"/>
        <v>#REF!</v>
      </c>
      <c r="C398" s="216" t="str">
        <f>Seeds!AA286</f>
        <v>{"id":"M3-NyO-39a-I-1","stimulus":"&lt;p&gt;Arraste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D398" s="217" t="str">
        <f t="shared" si="2"/>
        <v>#REF!</v>
      </c>
    </row>
    <row r="399" ht="15.75" customHeight="1">
      <c r="A399" s="215" t="str">
        <f>Seeds!AB287</f>
        <v>M3-NyO-39a-E-1</v>
      </c>
      <c r="B399" s="216" t="str">
        <f t="shared" si="135"/>
        <v>#REF!</v>
      </c>
      <c r="C399" s="216" t="str">
        <f>Seeds!AA287</f>
        <v>{"id":"M3-NyO-39a-E-1","stimulus":"&lt;p&gt;Calcule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D399" s="217" t="str">
        <f t="shared" si="2"/>
        <v>#REF!</v>
      </c>
    </row>
    <row r="400" ht="15.75" customHeight="1">
      <c r="A400" s="215" t="str">
        <f>Seeds!AB288</f>
        <v>M3-NyO-39a-A-1</v>
      </c>
      <c r="B400" s="216" t="str">
        <f t="shared" si="135"/>
        <v>#REF!</v>
      </c>
      <c r="C400" s="216" t="str">
        <f>Seeds!AA288</f>
        <v>{"id":"M3-NyO-39a-A-1","stimulus":"&lt;p&gt;Juliana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v>
      </c>
      <c r="D400" s="217" t="str">
        <f t="shared" si="2"/>
        <v>#REF!</v>
      </c>
    </row>
    <row r="401" ht="15.75" customHeight="1">
      <c r="A401" s="215" t="str">
        <f>Seeds!AB289</f>
        <v>M3-NyO-39a-A-2</v>
      </c>
      <c r="B401" s="216" t="str">
        <f t="shared" si="135"/>
        <v>#REF!</v>
      </c>
      <c r="C401" s="216" t="str">
        <f>Seeds!AA289</f>
        <v>{"id":"M3-NyO-39a-A-2","stimulus":"&lt;p&gt;Um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v>
      </c>
      <c r="D401" s="217" t="str">
        <f t="shared" si="2"/>
        <v>#REF!</v>
      </c>
    </row>
    <row r="402" ht="15.75" customHeight="1">
      <c r="A402" s="215" t="str">
        <f>Seeds!AB290</f>
        <v>M3-NyO-39a-A-3</v>
      </c>
      <c r="B402" s="216" t="str">
        <f t="shared" si="135"/>
        <v>#REF!</v>
      </c>
      <c r="C402" s="216" t="str">
        <f>Seeds!AA290</f>
        <v>{"id":"M3-NyO-39a-A-3","stimulus":"&lt;p&gt;Um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v>
      </c>
      <c r="D402" s="217" t="str">
        <f t="shared" si="2"/>
        <v>#REF!</v>
      </c>
    </row>
    <row r="403" ht="15.75" customHeight="1">
      <c r="A403" s="215" t="str">
        <f t="shared" ref="A403:C403" si="136">#REF!</f>
        <v>#REF!</v>
      </c>
      <c r="B403" s="216" t="str">
        <f t="shared" si="136"/>
        <v>#REF!</v>
      </c>
      <c r="C403" s="216" t="str">
        <f t="shared" si="136"/>
        <v>#REF!</v>
      </c>
      <c r="D403" s="217" t="str">
        <f t="shared" si="2"/>
        <v>#REF!</v>
      </c>
    </row>
    <row r="404" ht="15.75" customHeight="1">
      <c r="A404" s="215" t="str">
        <f t="shared" ref="A404:C404" si="137">#REF!</f>
        <v>#REF!</v>
      </c>
      <c r="B404" s="216" t="str">
        <f t="shared" si="137"/>
        <v>#REF!</v>
      </c>
      <c r="C404" s="216" t="str">
        <f t="shared" si="137"/>
        <v>#REF!</v>
      </c>
      <c r="D404" s="217" t="str">
        <f t="shared" si="2"/>
        <v>#REF!</v>
      </c>
    </row>
    <row r="405" ht="15.75" customHeight="1">
      <c r="A405" s="215" t="str">
        <f t="shared" ref="A405:C405" si="138">#REF!</f>
        <v>#REF!</v>
      </c>
      <c r="B405" s="216" t="str">
        <f t="shared" si="138"/>
        <v>#REF!</v>
      </c>
      <c r="C405" s="216" t="str">
        <f t="shared" si="138"/>
        <v>#REF!</v>
      </c>
      <c r="D405" s="217" t="str">
        <f t="shared" si="2"/>
        <v>#REF!</v>
      </c>
    </row>
    <row r="406" ht="15.75" customHeight="1">
      <c r="A406" s="215" t="str">
        <f t="shared" ref="A406:C406" si="139">#REF!</f>
        <v>#REF!</v>
      </c>
      <c r="B406" s="216" t="str">
        <f t="shared" si="139"/>
        <v>#REF!</v>
      </c>
      <c r="C406" s="216" t="str">
        <f t="shared" si="139"/>
        <v>#REF!</v>
      </c>
      <c r="D406" s="217" t="str">
        <f t="shared" si="2"/>
        <v>#REF!</v>
      </c>
    </row>
    <row r="407" ht="15.75" customHeight="1">
      <c r="A407" s="215" t="str">
        <f t="shared" ref="A407:C407" si="140">#REF!</f>
        <v>#REF!</v>
      </c>
      <c r="B407" s="216" t="str">
        <f t="shared" si="140"/>
        <v>#REF!</v>
      </c>
      <c r="C407" s="216" t="str">
        <f t="shared" si="140"/>
        <v>#REF!</v>
      </c>
      <c r="D407" s="217" t="str">
        <f t="shared" si="2"/>
        <v>#REF!</v>
      </c>
    </row>
    <row r="408" ht="15.75" customHeight="1">
      <c r="A408" s="215" t="str">
        <f t="shared" ref="A408:C408" si="141">#REF!</f>
        <v>#REF!</v>
      </c>
      <c r="B408" s="216" t="str">
        <f t="shared" si="141"/>
        <v>#REF!</v>
      </c>
      <c r="C408" s="216" t="str">
        <f t="shared" si="141"/>
        <v>#REF!</v>
      </c>
      <c r="D408" s="217" t="str">
        <f t="shared" si="2"/>
        <v>#REF!</v>
      </c>
    </row>
    <row r="409" ht="15.75" customHeight="1">
      <c r="A409" s="215" t="str">
        <f t="shared" ref="A409:C409" si="142">#REF!</f>
        <v>#REF!</v>
      </c>
      <c r="B409" s="216" t="str">
        <f t="shared" si="142"/>
        <v>#REF!</v>
      </c>
      <c r="C409" s="216" t="str">
        <f t="shared" si="142"/>
        <v>#REF!</v>
      </c>
      <c r="D409" s="217" t="str">
        <f t="shared" si="2"/>
        <v>#REF!</v>
      </c>
    </row>
    <row r="410" ht="15.75" customHeight="1">
      <c r="A410" s="215" t="str">
        <f t="shared" ref="A410:C410" si="143">#REF!</f>
        <v>#REF!</v>
      </c>
      <c r="B410" s="216" t="str">
        <f t="shared" si="143"/>
        <v>#REF!</v>
      </c>
      <c r="C410" s="216" t="str">
        <f t="shared" si="143"/>
        <v>#REF!</v>
      </c>
      <c r="D410" s="217" t="str">
        <f t="shared" si="2"/>
        <v>#REF!</v>
      </c>
    </row>
    <row r="411" ht="15.75" customHeight="1">
      <c r="A411" s="215" t="str">
        <f t="shared" ref="A411:C411" si="144">#REF!</f>
        <v>#REF!</v>
      </c>
      <c r="B411" s="216" t="str">
        <f t="shared" si="144"/>
        <v>#REF!</v>
      </c>
      <c r="C411" s="216" t="str">
        <f t="shared" si="144"/>
        <v>#REF!</v>
      </c>
      <c r="D411" s="217" t="str">
        <f t="shared" si="2"/>
        <v>#REF!</v>
      </c>
    </row>
    <row r="412" ht="15.75" customHeight="1">
      <c r="A412" s="215" t="str">
        <f t="shared" ref="A412:C412" si="145">#REF!</f>
        <v>#REF!</v>
      </c>
      <c r="B412" s="216" t="str">
        <f t="shared" si="145"/>
        <v>#REF!</v>
      </c>
      <c r="C412" s="216" t="str">
        <f t="shared" si="145"/>
        <v>#REF!</v>
      </c>
      <c r="D412" s="217" t="str">
        <f t="shared" si="2"/>
        <v>#REF!</v>
      </c>
    </row>
    <row r="413" ht="15.75" customHeight="1">
      <c r="A413" s="215" t="str">
        <f t="shared" ref="A413:C413" si="146">#REF!</f>
        <v>#REF!</v>
      </c>
      <c r="B413" s="216" t="str">
        <f t="shared" si="146"/>
        <v>#REF!</v>
      </c>
      <c r="C413" s="216" t="str">
        <f t="shared" si="146"/>
        <v>#REF!</v>
      </c>
      <c r="D413" s="217" t="str">
        <f t="shared" si="2"/>
        <v>#REF!</v>
      </c>
    </row>
    <row r="414" ht="15.75" customHeight="1">
      <c r="A414" s="215" t="str">
        <f t="shared" ref="A414:C414" si="147">#REF!</f>
        <v>#REF!</v>
      </c>
      <c r="B414" s="216" t="str">
        <f t="shared" si="147"/>
        <v>#REF!</v>
      </c>
      <c r="C414" s="216" t="str">
        <f t="shared" si="147"/>
        <v>#REF!</v>
      </c>
      <c r="D414" s="217" t="str">
        <f t="shared" si="2"/>
        <v>#REF!</v>
      </c>
    </row>
    <row r="415" ht="15.75" customHeight="1">
      <c r="A415" s="215" t="str">
        <f t="shared" ref="A415:C415" si="148">#REF!</f>
        <v>#REF!</v>
      </c>
      <c r="B415" s="216" t="str">
        <f t="shared" si="148"/>
        <v>#REF!</v>
      </c>
      <c r="C415" s="216" t="str">
        <f t="shared" si="148"/>
        <v>#REF!</v>
      </c>
      <c r="D415" s="217" t="str">
        <f t="shared" si="2"/>
        <v>#REF!</v>
      </c>
    </row>
    <row r="416" ht="15.75" customHeight="1">
      <c r="A416" s="215" t="str">
        <f t="shared" ref="A416:C416" si="149">#REF!</f>
        <v>#REF!</v>
      </c>
      <c r="B416" s="216" t="str">
        <f t="shared" si="149"/>
        <v>#REF!</v>
      </c>
      <c r="C416" s="216" t="str">
        <f t="shared" si="149"/>
        <v>#REF!</v>
      </c>
      <c r="D416" s="217" t="str">
        <f t="shared" si="2"/>
        <v>#REF!</v>
      </c>
    </row>
    <row r="417" ht="15.75" customHeight="1">
      <c r="A417" s="215" t="str">
        <f t="shared" ref="A417:C417" si="150">#REF!</f>
        <v>#REF!</v>
      </c>
      <c r="B417" s="216" t="str">
        <f t="shared" si="150"/>
        <v>#REF!</v>
      </c>
      <c r="C417" s="216" t="str">
        <f t="shared" si="150"/>
        <v>#REF!</v>
      </c>
      <c r="D417" s="217" t="str">
        <f t="shared" si="2"/>
        <v>#REF!</v>
      </c>
    </row>
    <row r="418" ht="15.75" customHeight="1">
      <c r="A418" s="215" t="str">
        <f t="shared" ref="A418:C418" si="151">#REF!</f>
        <v>#REF!</v>
      </c>
      <c r="B418" s="216" t="str">
        <f t="shared" si="151"/>
        <v>#REF!</v>
      </c>
      <c r="C418" s="216" t="str">
        <f t="shared" si="151"/>
        <v>#REF!</v>
      </c>
      <c r="D418" s="217" t="str">
        <f t="shared" si="2"/>
        <v>#REF!</v>
      </c>
    </row>
    <row r="419" ht="15.75" customHeight="1">
      <c r="A419" s="215" t="str">
        <f t="shared" ref="A419:C419" si="152">#REF!</f>
        <v>#REF!</v>
      </c>
      <c r="B419" s="216" t="str">
        <f t="shared" si="152"/>
        <v>#REF!</v>
      </c>
      <c r="C419" s="216" t="str">
        <f t="shared" si="152"/>
        <v>#REF!</v>
      </c>
      <c r="D419" s="217" t="str">
        <f t="shared" si="2"/>
        <v>#REF!</v>
      </c>
    </row>
    <row r="420" ht="15.75" customHeight="1">
      <c r="A420" s="215" t="str">
        <f t="shared" ref="A420:C420" si="153">#REF!</f>
        <v>#REF!</v>
      </c>
      <c r="B420" s="216" t="str">
        <f t="shared" si="153"/>
        <v>#REF!</v>
      </c>
      <c r="C420" s="216" t="str">
        <f t="shared" si="153"/>
        <v>#REF!</v>
      </c>
      <c r="D420" s="217" t="str">
        <f t="shared" si="2"/>
        <v>#REF!</v>
      </c>
    </row>
    <row r="421" ht="15.75" customHeight="1">
      <c r="A421" s="215" t="str">
        <f t="shared" ref="A421:C421" si="154">#REF!</f>
        <v>#REF!</v>
      </c>
      <c r="B421" s="216" t="str">
        <f t="shared" si="154"/>
        <v>#REF!</v>
      </c>
      <c r="C421" s="216" t="str">
        <f t="shared" si="154"/>
        <v>#REF!</v>
      </c>
      <c r="D421" s="217" t="str">
        <f t="shared" si="2"/>
        <v>#REF!</v>
      </c>
    </row>
    <row r="422" ht="15.75" customHeight="1">
      <c r="A422" s="215" t="str">
        <f t="shared" ref="A422:C422" si="155">#REF!</f>
        <v>#REF!</v>
      </c>
      <c r="B422" s="216" t="str">
        <f t="shared" si="155"/>
        <v>#REF!</v>
      </c>
      <c r="C422" s="216" t="str">
        <f t="shared" si="155"/>
        <v>#REF!</v>
      </c>
      <c r="D422" s="217" t="str">
        <f t="shared" si="2"/>
        <v>#REF!</v>
      </c>
    </row>
    <row r="423" ht="15.75" customHeight="1">
      <c r="A423" s="215" t="str">
        <f t="shared" ref="A423:C423" si="156">#REF!</f>
        <v>#REF!</v>
      </c>
      <c r="B423" s="216" t="str">
        <f t="shared" si="156"/>
        <v>#REF!</v>
      </c>
      <c r="C423" s="216" t="str">
        <f t="shared" si="156"/>
        <v>#REF!</v>
      </c>
      <c r="D423" s="217" t="str">
        <f t="shared" si="2"/>
        <v>#REF!</v>
      </c>
    </row>
    <row r="424" ht="15.75" customHeight="1">
      <c r="A424" s="215" t="str">
        <f t="shared" ref="A424:C424" si="157">#REF!</f>
        <v>#REF!</v>
      </c>
      <c r="B424" s="216" t="str">
        <f t="shared" si="157"/>
        <v>#REF!</v>
      </c>
      <c r="C424" s="216" t="str">
        <f t="shared" si="157"/>
        <v>#REF!</v>
      </c>
      <c r="D424" s="217" t="str">
        <f t="shared" si="2"/>
        <v>#REF!</v>
      </c>
    </row>
    <row r="425" ht="15.75" customHeight="1">
      <c r="A425" s="215" t="str">
        <f t="shared" ref="A425:C425" si="158">#REF!</f>
        <v>#REF!</v>
      </c>
      <c r="B425" s="216" t="str">
        <f t="shared" si="158"/>
        <v>#REF!</v>
      </c>
      <c r="C425" s="216" t="str">
        <f t="shared" si="158"/>
        <v>#REF!</v>
      </c>
      <c r="D425" s="217" t="str">
        <f t="shared" si="2"/>
        <v>#REF!</v>
      </c>
    </row>
    <row r="426" ht="15.75" customHeight="1">
      <c r="A426" s="215" t="str">
        <f t="shared" ref="A426:C426" si="159">#REF!</f>
        <v>#REF!</v>
      </c>
      <c r="B426" s="216" t="str">
        <f t="shared" si="159"/>
        <v>#REF!</v>
      </c>
      <c r="C426" s="216" t="str">
        <f t="shared" si="159"/>
        <v>#REF!</v>
      </c>
      <c r="D426" s="217" t="str">
        <f t="shared" si="2"/>
        <v>#REF!</v>
      </c>
    </row>
    <row r="427" ht="15.75" customHeight="1">
      <c r="A427" s="215" t="str">
        <f t="shared" ref="A427:C427" si="160">#REF!</f>
        <v>#REF!</v>
      </c>
      <c r="B427" s="216" t="str">
        <f t="shared" si="160"/>
        <v>#REF!</v>
      </c>
      <c r="C427" s="216" t="str">
        <f t="shared" si="160"/>
        <v>#REF!</v>
      </c>
      <c r="D427" s="217" t="str">
        <f t="shared" si="2"/>
        <v>#REF!</v>
      </c>
    </row>
    <row r="428" ht="15.75" customHeight="1">
      <c r="A428" s="215" t="str">
        <f t="shared" ref="A428:C428" si="161">#REF!</f>
        <v>#REF!</v>
      </c>
      <c r="B428" s="216" t="str">
        <f t="shared" si="161"/>
        <v>#REF!</v>
      </c>
      <c r="C428" s="216" t="str">
        <f t="shared" si="161"/>
        <v>#REF!</v>
      </c>
      <c r="D428" s="217" t="str">
        <f t="shared" si="2"/>
        <v>#REF!</v>
      </c>
    </row>
    <row r="429" ht="15.75" customHeight="1">
      <c r="A429" s="215" t="str">
        <f t="shared" ref="A429:C429" si="162">#REF!</f>
        <v>#REF!</v>
      </c>
      <c r="B429" s="216" t="str">
        <f t="shared" si="162"/>
        <v>#REF!</v>
      </c>
      <c r="C429" s="216" t="str">
        <f t="shared" si="162"/>
        <v>#REF!</v>
      </c>
      <c r="D429" s="217" t="str">
        <f t="shared" si="2"/>
        <v>#REF!</v>
      </c>
    </row>
    <row r="430" ht="15.75" customHeight="1">
      <c r="A430" s="215" t="str">
        <f t="shared" ref="A430:C430" si="163">#REF!</f>
        <v>#REF!</v>
      </c>
      <c r="B430" s="216" t="str">
        <f t="shared" si="163"/>
        <v>#REF!</v>
      </c>
      <c r="C430" s="216" t="str">
        <f t="shared" si="163"/>
        <v>#REF!</v>
      </c>
      <c r="D430" s="217" t="str">
        <f t="shared" si="2"/>
        <v>#REF!</v>
      </c>
    </row>
    <row r="431" ht="15.75" customHeight="1">
      <c r="A431" s="215" t="str">
        <f t="shared" ref="A431:C431" si="164">#REF!</f>
        <v>#REF!</v>
      </c>
      <c r="B431" s="216" t="str">
        <f t="shared" si="164"/>
        <v>#REF!</v>
      </c>
      <c r="C431" s="216" t="str">
        <f t="shared" si="164"/>
        <v>#REF!</v>
      </c>
      <c r="D431" s="217" t="str">
        <f t="shared" si="2"/>
        <v>#REF!</v>
      </c>
    </row>
    <row r="432" ht="15.75" customHeight="1">
      <c r="A432" s="215" t="str">
        <f t="shared" ref="A432:C432" si="165">#REF!</f>
        <v>#REF!</v>
      </c>
      <c r="B432" s="216" t="str">
        <f t="shared" si="165"/>
        <v>#REF!</v>
      </c>
      <c r="C432" s="216" t="str">
        <f t="shared" si="165"/>
        <v>#REF!</v>
      </c>
      <c r="D432" s="217" t="str">
        <f t="shared" si="2"/>
        <v>#REF!</v>
      </c>
    </row>
    <row r="433" ht="15.75" customHeight="1">
      <c r="A433" s="215" t="str">
        <f t="shared" ref="A433:C433" si="166">#REF!</f>
        <v>#REF!</v>
      </c>
      <c r="B433" s="216" t="str">
        <f t="shared" si="166"/>
        <v>#REF!</v>
      </c>
      <c r="C433" s="216" t="str">
        <f t="shared" si="166"/>
        <v>#REF!</v>
      </c>
      <c r="D433" s="217" t="str">
        <f t="shared" si="2"/>
        <v>#REF!</v>
      </c>
    </row>
    <row r="434" ht="15.75" customHeight="1">
      <c r="A434" s="215" t="str">
        <f t="shared" ref="A434:C434" si="167">#REF!</f>
        <v>#REF!</v>
      </c>
      <c r="B434" s="216" t="str">
        <f t="shared" si="167"/>
        <v>#REF!</v>
      </c>
      <c r="C434" s="216" t="str">
        <f t="shared" si="167"/>
        <v>#REF!</v>
      </c>
      <c r="D434" s="217" t="str">
        <f t="shared" si="2"/>
        <v>#REF!</v>
      </c>
    </row>
    <row r="435" ht="15.75" customHeight="1">
      <c r="A435" s="215" t="str">
        <f t="shared" ref="A435:C435" si="168">#REF!</f>
        <v>#REF!</v>
      </c>
      <c r="B435" s="216" t="str">
        <f t="shared" si="168"/>
        <v>#REF!</v>
      </c>
      <c r="C435" s="216" t="str">
        <f t="shared" si="168"/>
        <v>#REF!</v>
      </c>
      <c r="D435" s="217" t="str">
        <f t="shared" si="2"/>
        <v>#REF!</v>
      </c>
    </row>
    <row r="436" ht="15.75" customHeight="1">
      <c r="A436" s="215" t="str">
        <f t="shared" ref="A436:C436" si="169">#REF!</f>
        <v>#REF!</v>
      </c>
      <c r="B436" s="216" t="str">
        <f t="shared" si="169"/>
        <v>#REF!</v>
      </c>
      <c r="C436" s="216" t="str">
        <f t="shared" si="169"/>
        <v>#REF!</v>
      </c>
      <c r="D436" s="217" t="str">
        <f t="shared" si="2"/>
        <v>#REF!</v>
      </c>
    </row>
    <row r="437" ht="15.75" customHeight="1">
      <c r="A437" s="215" t="str">
        <f t="shared" ref="A437:C437" si="170">#REF!</f>
        <v>#REF!</v>
      </c>
      <c r="B437" s="216" t="str">
        <f t="shared" si="170"/>
        <v>#REF!</v>
      </c>
      <c r="C437" s="216" t="str">
        <f t="shared" si="170"/>
        <v>#REF!</v>
      </c>
      <c r="D437" s="217" t="str">
        <f t="shared" si="2"/>
        <v>#REF!</v>
      </c>
    </row>
    <row r="438" ht="15.75" customHeight="1">
      <c r="A438" s="215" t="str">
        <f t="shared" ref="A438:C438" si="171">#REF!</f>
        <v>#REF!</v>
      </c>
      <c r="B438" s="216" t="str">
        <f t="shared" si="171"/>
        <v>#REF!</v>
      </c>
      <c r="C438" s="216" t="str">
        <f t="shared" si="171"/>
        <v>#REF!</v>
      </c>
      <c r="D438" s="217" t="str">
        <f t="shared" si="2"/>
        <v>#REF!</v>
      </c>
    </row>
    <row r="439" ht="15.75" customHeight="1">
      <c r="A439" s="215" t="str">
        <f t="shared" ref="A439:C439" si="172">#REF!</f>
        <v>#REF!</v>
      </c>
      <c r="B439" s="216" t="str">
        <f t="shared" si="172"/>
        <v>#REF!</v>
      </c>
      <c r="C439" s="216" t="str">
        <f t="shared" si="172"/>
        <v>#REF!</v>
      </c>
      <c r="D439" s="217" t="str">
        <f t="shared" si="2"/>
        <v>#REF!</v>
      </c>
    </row>
    <row r="440" ht="15.75" customHeight="1">
      <c r="A440" s="215" t="str">
        <f t="shared" ref="A440:C440" si="173">#REF!</f>
        <v>#REF!</v>
      </c>
      <c r="B440" s="216" t="str">
        <f t="shared" si="173"/>
        <v>#REF!</v>
      </c>
      <c r="C440" s="216" t="str">
        <f t="shared" si="173"/>
        <v>#REF!</v>
      </c>
      <c r="D440" s="217" t="str">
        <f t="shared" si="2"/>
        <v>#REF!</v>
      </c>
    </row>
    <row r="441" ht="15.75" customHeight="1">
      <c r="A441" s="215" t="str">
        <f t="shared" ref="A441:C441" si="174">#REF!</f>
        <v>#REF!</v>
      </c>
      <c r="B441" s="216" t="str">
        <f t="shared" si="174"/>
        <v>#REF!</v>
      </c>
      <c r="C441" s="216" t="str">
        <f t="shared" si="174"/>
        <v>#REF!</v>
      </c>
      <c r="D441" s="217" t="str">
        <f t="shared" si="2"/>
        <v>#REF!</v>
      </c>
    </row>
    <row r="442" ht="15.75" customHeight="1">
      <c r="A442" s="215" t="str">
        <f t="shared" ref="A442:C442" si="175">#REF!</f>
        <v>#REF!</v>
      </c>
      <c r="B442" s="216" t="str">
        <f t="shared" si="175"/>
        <v>#REF!</v>
      </c>
      <c r="C442" s="216" t="str">
        <f t="shared" si="175"/>
        <v>#REF!</v>
      </c>
      <c r="D442" s="217" t="str">
        <f t="shared" si="2"/>
        <v>#REF!</v>
      </c>
    </row>
    <row r="443" ht="15.75" customHeight="1">
      <c r="A443" s="215" t="str">
        <f t="shared" ref="A443:C443" si="176">#REF!</f>
        <v>#REF!</v>
      </c>
      <c r="B443" s="216" t="str">
        <f t="shared" si="176"/>
        <v>#REF!</v>
      </c>
      <c r="C443" s="216" t="str">
        <f t="shared" si="176"/>
        <v>#REF!</v>
      </c>
      <c r="D443" s="217" t="str">
        <f t="shared" si="2"/>
        <v>#REF!</v>
      </c>
    </row>
    <row r="444" ht="15.75" customHeight="1">
      <c r="A444" s="215" t="str">
        <f t="shared" ref="A444:C444" si="177">#REF!</f>
        <v>#REF!</v>
      </c>
      <c r="B444" s="216" t="str">
        <f t="shared" si="177"/>
        <v>#REF!</v>
      </c>
      <c r="C444" s="216" t="str">
        <f t="shared" si="177"/>
        <v>#REF!</v>
      </c>
      <c r="D444" s="217" t="str">
        <f t="shared" si="2"/>
        <v>#REF!</v>
      </c>
    </row>
    <row r="445" ht="15.75" customHeight="1">
      <c r="A445" s="215" t="str">
        <f t="shared" ref="A445:C445" si="178">#REF!</f>
        <v>#REF!</v>
      </c>
      <c r="B445" s="216" t="str">
        <f t="shared" si="178"/>
        <v>#REF!</v>
      </c>
      <c r="C445" s="216" t="str">
        <f t="shared" si="178"/>
        <v>#REF!</v>
      </c>
      <c r="D445" s="217" t="str">
        <f t="shared" si="2"/>
        <v>#REF!</v>
      </c>
    </row>
    <row r="446" ht="15.75" customHeight="1">
      <c r="A446" s="215" t="str">
        <f t="shared" ref="A446:C446" si="179">#REF!</f>
        <v>#REF!</v>
      </c>
      <c r="B446" s="216" t="str">
        <f t="shared" si="179"/>
        <v>#REF!</v>
      </c>
      <c r="C446" s="216" t="str">
        <f t="shared" si="179"/>
        <v>#REF!</v>
      </c>
      <c r="D446" s="217" t="str">
        <f t="shared" si="2"/>
        <v>#REF!</v>
      </c>
    </row>
    <row r="447" ht="15.75" customHeight="1">
      <c r="A447" s="215" t="str">
        <f t="shared" ref="A447:C447" si="180">#REF!</f>
        <v>#REF!</v>
      </c>
      <c r="B447" s="216" t="str">
        <f t="shared" si="180"/>
        <v>#REF!</v>
      </c>
      <c r="C447" s="216" t="str">
        <f t="shared" si="180"/>
        <v>#REF!</v>
      </c>
      <c r="D447" s="217" t="str">
        <f t="shared" si="2"/>
        <v>#REF!</v>
      </c>
    </row>
    <row r="448" ht="15.75" customHeight="1">
      <c r="A448" s="215" t="str">
        <f t="shared" ref="A448:C448" si="181">#REF!</f>
        <v>#REF!</v>
      </c>
      <c r="B448" s="216" t="str">
        <f t="shared" si="181"/>
        <v>#REF!</v>
      </c>
      <c r="C448" s="216" t="str">
        <f t="shared" si="181"/>
        <v>#REF!</v>
      </c>
      <c r="D448" s="217" t="str">
        <f t="shared" si="2"/>
        <v>#REF!</v>
      </c>
    </row>
    <row r="449" ht="15.75" customHeight="1">
      <c r="A449" s="215" t="str">
        <f t="shared" ref="A449:C449" si="182">#REF!</f>
        <v>#REF!</v>
      </c>
      <c r="B449" s="216" t="str">
        <f t="shared" si="182"/>
        <v>#REF!</v>
      </c>
      <c r="C449" s="216" t="str">
        <f t="shared" si="182"/>
        <v>#REF!</v>
      </c>
      <c r="D449" s="217" t="str">
        <f t="shared" si="2"/>
        <v>#REF!</v>
      </c>
    </row>
    <row r="450" ht="15.75" customHeight="1">
      <c r="A450" s="215" t="str">
        <f t="shared" ref="A450:C450" si="183">#REF!</f>
        <v>#REF!</v>
      </c>
      <c r="B450" s="216" t="str">
        <f t="shared" si="183"/>
        <v>#REF!</v>
      </c>
      <c r="C450" s="216" t="str">
        <f t="shared" si="183"/>
        <v>#REF!</v>
      </c>
      <c r="D450" s="217" t="str">
        <f t="shared" si="2"/>
        <v>#REF!</v>
      </c>
    </row>
    <row r="451" ht="15.75" customHeight="1">
      <c r="A451" s="215" t="str">
        <f t="shared" ref="A451:C451" si="184">#REF!</f>
        <v>#REF!</v>
      </c>
      <c r="B451" s="216" t="str">
        <f t="shared" si="184"/>
        <v>#REF!</v>
      </c>
      <c r="C451" s="216" t="str">
        <f t="shared" si="184"/>
        <v>#REF!</v>
      </c>
      <c r="D451" s="217" t="str">
        <f t="shared" si="2"/>
        <v>#REF!</v>
      </c>
    </row>
    <row r="452" ht="15.75" customHeight="1">
      <c r="A452" s="215" t="str">
        <f t="shared" ref="A452:C452" si="185">#REF!</f>
        <v>#REF!</v>
      </c>
      <c r="B452" s="216" t="str">
        <f t="shared" si="185"/>
        <v>#REF!</v>
      </c>
      <c r="C452" s="216" t="str">
        <f t="shared" si="185"/>
        <v>#REF!</v>
      </c>
      <c r="D452" s="217" t="str">
        <f t="shared" si="2"/>
        <v>#REF!</v>
      </c>
    </row>
    <row r="453" ht="15.75" customHeight="1">
      <c r="A453" s="215" t="str">
        <f t="shared" ref="A453:C453" si="186">#REF!</f>
        <v>#REF!</v>
      </c>
      <c r="B453" s="216" t="str">
        <f t="shared" si="186"/>
        <v>#REF!</v>
      </c>
      <c r="C453" s="216" t="str">
        <f t="shared" si="186"/>
        <v>#REF!</v>
      </c>
      <c r="D453" s="217" t="str">
        <f t="shared" si="2"/>
        <v>#REF!</v>
      </c>
    </row>
    <row r="454" ht="15.75" customHeight="1">
      <c r="A454" s="215" t="str">
        <f t="shared" ref="A454:C454" si="187">#REF!</f>
        <v>#REF!</v>
      </c>
      <c r="B454" s="216" t="str">
        <f t="shared" si="187"/>
        <v>#REF!</v>
      </c>
      <c r="C454" s="216" t="str">
        <f t="shared" si="187"/>
        <v>#REF!</v>
      </c>
      <c r="D454" s="217" t="str">
        <f t="shared" si="2"/>
        <v>#REF!</v>
      </c>
    </row>
    <row r="455" ht="15.75" customHeight="1">
      <c r="A455" s="215" t="str">
        <f t="shared" ref="A455:C455" si="188">#REF!</f>
        <v>#REF!</v>
      </c>
      <c r="B455" s="216" t="str">
        <f t="shared" si="188"/>
        <v>#REF!</v>
      </c>
      <c r="C455" s="216" t="str">
        <f t="shared" si="188"/>
        <v>#REF!</v>
      </c>
      <c r="D455" s="217" t="str">
        <f t="shared" si="2"/>
        <v>#REF!</v>
      </c>
    </row>
    <row r="456" ht="15.75" customHeight="1">
      <c r="A456" s="215" t="str">
        <f t="shared" ref="A456:C456" si="189">#REF!</f>
        <v>#REF!</v>
      </c>
      <c r="B456" s="216" t="str">
        <f t="shared" si="189"/>
        <v>#REF!</v>
      </c>
      <c r="C456" s="216" t="str">
        <f t="shared" si="189"/>
        <v>#REF!</v>
      </c>
      <c r="D456" s="217" t="str">
        <f t="shared" si="2"/>
        <v>#REF!</v>
      </c>
    </row>
    <row r="457" ht="15.75" customHeight="1">
      <c r="A457" s="215" t="str">
        <f t="shared" ref="A457:C457" si="190">#REF!</f>
        <v>#REF!</v>
      </c>
      <c r="B457" s="216" t="str">
        <f t="shared" si="190"/>
        <v>#REF!</v>
      </c>
      <c r="C457" s="216" t="str">
        <f t="shared" si="190"/>
        <v>#REF!</v>
      </c>
      <c r="D457" s="217" t="str">
        <f t="shared" si="2"/>
        <v>#REF!</v>
      </c>
    </row>
    <row r="458" ht="15.75" customHeight="1">
      <c r="A458" s="215" t="str">
        <f t="shared" ref="A458:C458" si="191">#REF!</f>
        <v>#REF!</v>
      </c>
      <c r="B458" s="216" t="str">
        <f t="shared" si="191"/>
        <v>#REF!</v>
      </c>
      <c r="C458" s="216" t="str">
        <f t="shared" si="191"/>
        <v>#REF!</v>
      </c>
      <c r="D458" s="217" t="str">
        <f t="shared" si="2"/>
        <v>#REF!</v>
      </c>
    </row>
    <row r="459" ht="15.75" customHeight="1">
      <c r="A459" s="215" t="str">
        <f t="shared" ref="A459:C459" si="192">#REF!</f>
        <v>#REF!</v>
      </c>
      <c r="B459" s="216" t="str">
        <f t="shared" si="192"/>
        <v>#REF!</v>
      </c>
      <c r="C459" s="216" t="str">
        <f t="shared" si="192"/>
        <v>#REF!</v>
      </c>
      <c r="D459" s="217" t="str">
        <f t="shared" si="2"/>
        <v>#REF!</v>
      </c>
    </row>
    <row r="460" ht="15.75" customHeight="1">
      <c r="A460" s="215" t="str">
        <f t="shared" ref="A460:C460" si="193">#REF!</f>
        <v>#REF!</v>
      </c>
      <c r="B460" s="216" t="str">
        <f t="shared" si="193"/>
        <v>#REF!</v>
      </c>
      <c r="C460" s="216" t="str">
        <f t="shared" si="193"/>
        <v>#REF!</v>
      </c>
      <c r="D460" s="217" t="str">
        <f t="shared" si="2"/>
        <v>#REF!</v>
      </c>
    </row>
    <row r="461" ht="15.75" customHeight="1">
      <c r="A461" s="215" t="str">
        <f>Seeds!AB291</f>
        <v>M3-MyM-1a-I-1</v>
      </c>
      <c r="B461" s="216" t="str">
        <f t="shared" ref="B461:B502" si="194">#REF!</f>
        <v>#REF!</v>
      </c>
      <c r="C461" s="216" t="str">
        <f>Seeds!AA291</f>
        <v>{"id":"M3-MyM-1a-I-1","stimulus":"&lt;p&gt;Escolha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D461" s="217" t="str">
        <f t="shared" si="2"/>
        <v>#REF!</v>
      </c>
    </row>
    <row r="462" ht="15.75" customHeight="1">
      <c r="A462" s="215" t="str">
        <f>Seeds!AB292</f>
        <v>M3-MyM-1a-I-2</v>
      </c>
      <c r="B462" s="216" t="str">
        <f t="shared" si="194"/>
        <v>#REF!</v>
      </c>
      <c r="C462" s="216" t="str">
        <f>Seeds!AA292</f>
        <v>{"id":"M3-MyM-1a-I-2","stimulus":"&lt;p&gt;Escolha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D462" s="217" t="str">
        <f t="shared" si="2"/>
        <v>#REF!</v>
      </c>
    </row>
    <row r="463" ht="15.75" customHeight="1">
      <c r="A463" s="215" t="str">
        <f>Seeds!AB293</f>
        <v>M3-MyM-1a-I-3</v>
      </c>
      <c r="B463" s="216" t="str">
        <f t="shared" si="194"/>
        <v>#REF!</v>
      </c>
      <c r="C463" s="216" t="str">
        <f>Seeds!AA293</f>
        <v>{"id":"M3-MyM-1a-I-3","stimulus":"&lt;p&gt;Escolha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D463" s="217" t="str">
        <f t="shared" si="2"/>
        <v>#REF!</v>
      </c>
    </row>
    <row r="464" ht="15.75" customHeight="1">
      <c r="A464" s="215" t="str">
        <f>Seeds!AB294</f>
        <v>M3-MyM-1a-E-1</v>
      </c>
      <c r="B464" s="216" t="str">
        <f t="shared" si="194"/>
        <v>#REF!</v>
      </c>
      <c r="C464" s="216" t="str">
        <f>Seeds!AA294</f>
        <v>{"id":"M3-MyM-1a-E-1","stimulus":"&lt;p&gt;Complete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v>
      </c>
      <c r="D464" s="217" t="str">
        <f t="shared" si="2"/>
        <v>#REF!</v>
      </c>
    </row>
    <row r="465" ht="15.75" customHeight="1">
      <c r="A465" s="215" t="str">
        <f>Seeds!AB295</f>
        <v>M3-MyM-1a-E-2</v>
      </c>
      <c r="B465" s="216" t="str">
        <f t="shared" si="194"/>
        <v>#REF!</v>
      </c>
      <c r="C465" s="216" t="str">
        <f>Seeds!AA295</f>
        <v>{"id":"M3-MyM-1a-E-2","stimulus":"&lt;p&gt;Complete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v>
      </c>
      <c r="D465" s="217" t="str">
        <f t="shared" si="2"/>
        <v>#REF!</v>
      </c>
    </row>
    <row r="466" ht="15.75" customHeight="1">
      <c r="A466" s="215" t="str">
        <f>Seeds!AB296</f>
        <v>M3-MyM-1a-E-3</v>
      </c>
      <c r="B466" s="216" t="str">
        <f t="shared" si="194"/>
        <v>#REF!</v>
      </c>
      <c r="C466" s="216" t="str">
        <f>Seeds!AA296</f>
        <v>{"id":"M3-MyM-1a-E-3","stimulus":"&lt;p&gt;Complete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v>
      </c>
      <c r="D466" s="217" t="str">
        <f t="shared" si="2"/>
        <v>#REF!</v>
      </c>
    </row>
    <row r="467" ht="15.75" customHeight="1">
      <c r="A467" s="215" t="str">
        <f>Seeds!AB297</f>
        <v>M3-MyM-1a-E-4</v>
      </c>
      <c r="B467" s="216" t="str">
        <f t="shared" si="194"/>
        <v>#REF!</v>
      </c>
      <c r="C467" s="216" t="str">
        <f>Seeds!AA297</f>
        <v>{"id":"M3-MyM-1a-E-4","stimulus":"&lt;p&gt;Complete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v>
      </c>
      <c r="D467" s="217" t="str">
        <f t="shared" si="2"/>
        <v>#REF!</v>
      </c>
    </row>
    <row r="468" ht="15.75" customHeight="1">
      <c r="A468" s="215" t="str">
        <f>Seeds!AB298</f>
        <v>M3-MyM-1b-I-1</v>
      </c>
      <c r="B468" s="216" t="str">
        <f t="shared" si="194"/>
        <v>#REF!</v>
      </c>
      <c r="C468" s="216" t="str">
        <f>Seeds!AA298</f>
        <v>{"id":"M3-MyM-1b-I-1","stimulus":"&lt;p&gt;Selecione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D468" s="217" t="str">
        <f t="shared" si="2"/>
        <v>#REF!</v>
      </c>
    </row>
    <row r="469" ht="15.75" customHeight="1">
      <c r="A469" s="215" t="str">
        <f>Seeds!AB299</f>
        <v>M3-MyM-1b-I-2</v>
      </c>
      <c r="B469" s="216" t="str">
        <f t="shared" si="194"/>
        <v>#REF!</v>
      </c>
      <c r="C469" s="216" t="str">
        <f>Seeds!AA299</f>
        <v>{"id":"M3-MyM-1b-I-2","stimulus":"&lt;p&gt;Selecione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D469" s="217" t="str">
        <f t="shared" si="2"/>
        <v>#REF!</v>
      </c>
    </row>
    <row r="470" ht="15.75" customHeight="1">
      <c r="A470" s="215" t="str">
        <f>Seeds!AB300</f>
        <v>M3-MyM-1b-I-3</v>
      </c>
      <c r="B470" s="216" t="str">
        <f t="shared" si="194"/>
        <v>#REF!</v>
      </c>
      <c r="C470" s="216" t="str">
        <f>Seeds!AA300</f>
        <v>{"id":"M3-MyM-1b-I-3","stimulus":"&lt;p&gt;Selecione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D470" s="217" t="str">
        <f t="shared" si="2"/>
        <v>#REF!</v>
      </c>
    </row>
    <row r="471" ht="15.75" customHeight="1">
      <c r="A471" s="215" t="str">
        <f>Seeds!AB301</f>
        <v>M3-MyM-1b-E-1</v>
      </c>
      <c r="B471" s="216" t="str">
        <f t="shared" si="194"/>
        <v>#REF!</v>
      </c>
      <c r="C471" s="216" t="str">
        <f>Seeds!AA301</f>
        <v>{"id":"M3-MyM-1b-E-1","stimulus":"&lt;p&gt;Calcule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D471" s="217" t="str">
        <f t="shared" si="2"/>
        <v>#REF!</v>
      </c>
    </row>
    <row r="472" ht="15.75" customHeight="1">
      <c r="A472" s="215" t="str">
        <f>Seeds!AB302</f>
        <v>M3-MyM-1b-E-2</v>
      </c>
      <c r="B472" s="216" t="str">
        <f t="shared" si="194"/>
        <v>#REF!</v>
      </c>
      <c r="C472" s="216" t="str">
        <f>Seeds!AA302</f>
        <v>{"id":"M3-MyM-1b-E-2","stimulus":"&lt;p&gt;Calcule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D472" s="217" t="str">
        <f t="shared" si="2"/>
        <v>#REF!</v>
      </c>
    </row>
    <row r="473" ht="15.75" customHeight="1">
      <c r="A473" s="215" t="str">
        <f>Seeds!AB303</f>
        <v>M3-MyM-1b-E-3</v>
      </c>
      <c r="B473" s="216" t="str">
        <f t="shared" si="194"/>
        <v>#REF!</v>
      </c>
      <c r="C473" s="216" t="str">
        <f>Seeds!AA303</f>
        <v>{"id":"M3-MyM-1b-E-3","stimulus":"&lt;p&gt;Calcule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D473" s="217" t="str">
        <f t="shared" si="2"/>
        <v>#REF!</v>
      </c>
    </row>
    <row r="474" ht="15.75" customHeight="1">
      <c r="A474" s="215" t="str">
        <f>Seeds!AB304</f>
        <v>M3-MyM-1b-A-1</v>
      </c>
      <c r="B474" s="216" t="str">
        <f t="shared" si="194"/>
        <v>#REF!</v>
      </c>
      <c r="C474" s="216" t="str">
        <f>Seeds!AA304</f>
        <v>{"id":"M3-MyM-1b-A-1","seed":{"parameters":[{"name":"Q1","label":null,"min":10,"max":99,"step":1}],"uniques":true},"scaffolding":[{"id":"step-0","stimulus":"&lt;p&gt;Depois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v>
      </c>
      <c r="D474" s="217" t="str">
        <f t="shared" si="2"/>
        <v>#REF!</v>
      </c>
    </row>
    <row r="475" ht="15.75" customHeight="1">
      <c r="A475" s="215" t="str">
        <f>Seeds!AB305</f>
        <v>M3-MyM-1b-A-2</v>
      </c>
      <c r="B475" s="216" t="str">
        <f t="shared" si="194"/>
        <v>#REF!</v>
      </c>
      <c r="C475" s="216" t="str">
        <f>Seeds!AA305</f>
        <v>{"id":"M3-MyM-1b-A-2","seed":{"parameters":[{"name":"Q1","label":null,"min":1,"max":10,"step":1}],"uniques":true},"scaffolding":[{"id":"step-0","stimulus":"&lt;p&gt;Um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v>
      </c>
      <c r="D475" s="217" t="str">
        <f t="shared" si="2"/>
        <v>#REF!</v>
      </c>
    </row>
    <row r="476" ht="15.75" customHeight="1">
      <c r="A476" s="215" t="str">
        <f>Seeds!AB306</f>
        <v>M3-MyM-1b-A-3</v>
      </c>
      <c r="B476" s="216" t="str">
        <f t="shared" si="194"/>
        <v>#REF!</v>
      </c>
      <c r="C476" s="216" t="str">
        <f>Seeds!AA306</f>
        <v>{"id":"M3-MyM-1b-A-3","seed":{"parameters":[{"name":"Q1","label":null,"list":[1,2,3,4,5]}],"uniques":true},"scaffolding":[{"id":"step-0","stimulus":"&lt;p&gt;Um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v>
      </c>
      <c r="D476" s="217" t="str">
        <f t="shared" si="2"/>
        <v>#REF!</v>
      </c>
    </row>
    <row r="477" ht="15.75" customHeight="1">
      <c r="A477" s="215" t="str">
        <f>Seeds!AB307</f>
        <v>M3-MyM-1b-A-4</v>
      </c>
      <c r="B477" s="216" t="str">
        <f t="shared" si="194"/>
        <v>#REF!</v>
      </c>
      <c r="C477" s="216" t="str">
        <f>Seeds!AA307</f>
        <v>{"id":"M3-MyM-1b-A-4","seed":{"parameters":[{"name":"Q1","label":null,"min":1,"max":6,"step":1}],"uniques":true},"scaffolding":[{"id":"step-0","stimulus":"&lt;p&gt;Na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v>
      </c>
      <c r="D477" s="217" t="str">
        <f t="shared" si="2"/>
        <v>#REF!</v>
      </c>
    </row>
    <row r="478" ht="15.75" customHeight="1">
      <c r="A478" s="215" t="str">
        <f>Seeds!AB308</f>
        <v>M3-MyM-1b-A-5</v>
      </c>
      <c r="B478" s="216" t="str">
        <f t="shared" si="194"/>
        <v>#REF!</v>
      </c>
      <c r="C478" s="216" t="str">
        <f>Seeds!AA308</f>
        <v>{"id":"M3-MyM-1b-A-5","seed":{"parameters":[{"name":"Q1","label":null,"min":6,"max":15,"step":1}],"uniques":true},"scaffolding":[{"id":"step-0","stimulus":"&lt;p&gt;Joaquim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v>
      </c>
      <c r="D478" s="217" t="str">
        <f t="shared" si="2"/>
        <v>#REF!</v>
      </c>
    </row>
    <row r="479" ht="15.75" customHeight="1">
      <c r="A479" s="215" t="str">
        <f>Seeds!AB309</f>
        <v>M3-MyM-1c-I-1</v>
      </c>
      <c r="B479" s="216" t="str">
        <f t="shared" si="194"/>
        <v>#REF!</v>
      </c>
      <c r="C479" s="216" t="str">
        <f>Seeds!AA309</f>
        <v>{"id":"M3-MyM-1c-I-1","stimulus":"&lt;p&gt;Indique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D479" s="217" t="str">
        <f t="shared" si="2"/>
        <v>#REF!</v>
      </c>
    </row>
    <row r="480" ht="15.75" customHeight="1">
      <c r="A480" s="215" t="str">
        <f>Seeds!AB310</f>
        <v>M3-MyM-1c-E-1</v>
      </c>
      <c r="B480" s="216" t="str">
        <f t="shared" si="194"/>
        <v>#REF!</v>
      </c>
      <c r="C480" s="216" t="str">
        <f>Seeds!AA310</f>
        <v>{"id":"M3-MyM-1c-E-1","stimulus":"&lt;p&gt;Arraste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D480" s="217" t="str">
        <f t="shared" si="2"/>
        <v>#REF!</v>
      </c>
    </row>
    <row r="481" ht="15.75" customHeight="1">
      <c r="A481" s="215" t="str">
        <f>Seeds!AB311</f>
        <v>M3-MyM-1c-A-1</v>
      </c>
      <c r="B481" s="216" t="str">
        <f t="shared" si="194"/>
        <v>#REF!</v>
      </c>
      <c r="C481" s="216" t="str">
        <f>Seeds!AA311</f>
        <v>{"id":"M3-MyM-1c-A-1","stimulus":"&lt;p&gt;Na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v>
      </c>
      <c r="D481" s="217" t="str">
        <f t="shared" si="2"/>
        <v>#REF!</v>
      </c>
    </row>
    <row r="482" ht="15.75" customHeight="1">
      <c r="A482" s="215" t="str">
        <f>Seeds!AB312</f>
        <v>M3-MyM-1c-A-2</v>
      </c>
      <c r="B482" s="216" t="str">
        <f t="shared" si="194"/>
        <v>#REF!</v>
      </c>
      <c r="C482" s="216" t="str">
        <f>Seeds!AA312</f>
        <v>{"id":"M3-MyM-1c-A-2","stimulus":"&lt;p&gt;Alex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D482" s="217" t="str">
        <f t="shared" si="2"/>
        <v>#REF!</v>
      </c>
    </row>
    <row r="483" ht="15.75" customHeight="1">
      <c r="A483" s="215" t="str">
        <f>Seeds!AB313</f>
        <v>M3-MyM-1c-A-3</v>
      </c>
      <c r="B483" s="216" t="str">
        <f t="shared" si="194"/>
        <v>#REF!</v>
      </c>
      <c r="C483" s="216" t="str">
        <f>Seeds!AA313</f>
        <v>{"id":"M3-MyM-1c-A-3","stimulus":"&lt;p&gt;Para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v>
      </c>
      <c r="D483" s="217" t="str">
        <f t="shared" si="2"/>
        <v>#REF!</v>
      </c>
    </row>
    <row r="484" ht="15.75" customHeight="1">
      <c r="A484" s="215" t="str">
        <f>Seeds!AB314</f>
        <v>M3-MyM-1c-A-4</v>
      </c>
      <c r="B484" s="216" t="str">
        <f t="shared" si="194"/>
        <v>#REF!</v>
      </c>
      <c r="C484" s="216" t="str">
        <f>Seeds!AA314</f>
        <v>{"id":"M3-MyM-1c-A-4","stimulus":"&lt;p&gt;Um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D484" s="217" t="str">
        <f t="shared" si="2"/>
        <v>#REF!</v>
      </c>
    </row>
    <row r="485" ht="15.75" customHeight="1">
      <c r="A485" s="215" t="str">
        <f>Seeds!AB315</f>
        <v>M3-MyM-1c-A-5</v>
      </c>
      <c r="B485" s="216" t="str">
        <f t="shared" si="194"/>
        <v>#REF!</v>
      </c>
      <c r="C485" s="216" t="str">
        <f>Seeds!AA315</f>
        <v>{"id":"M3-MyM-1c-A-5","stimulus":"&lt;p&gt;Felipe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D485" s="217" t="str">
        <f t="shared" si="2"/>
        <v>#REF!</v>
      </c>
    </row>
    <row r="486" ht="15.75" customHeight="1">
      <c r="A486" s="215" t="str">
        <f>Seeds!AB316</f>
        <v>M3-MyM-2a-I-1</v>
      </c>
      <c r="B486" s="216" t="str">
        <f t="shared" si="194"/>
        <v>#REF!</v>
      </c>
      <c r="C486" s="216" t="str">
        <f>Seeds!AA316</f>
        <v>{"id":"M3-MyM-2a-I-1","stimulus":"&lt;p&gt;Arraste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D486" s="217" t="str">
        <f t="shared" si="2"/>
        <v>#REF!</v>
      </c>
    </row>
    <row r="487" ht="15.75" customHeight="1">
      <c r="A487" s="215" t="str">
        <f>Seeds!AB317</f>
        <v>M3-MyM-2a-I-2</v>
      </c>
      <c r="B487" s="216" t="str">
        <f t="shared" si="194"/>
        <v>#REF!</v>
      </c>
      <c r="C487" s="216" t="str">
        <f>Seeds!AA317</f>
        <v>{"id":"M3-MyM-2a-I-2","stimulus":"&lt;p&gt;Arraste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D487" s="217" t="str">
        <f t="shared" si="2"/>
        <v>#REF!</v>
      </c>
    </row>
    <row r="488" ht="15.75" customHeight="1">
      <c r="A488" s="215" t="str">
        <f>Seeds!AB318</f>
        <v>M3-MyM-2a-E-1</v>
      </c>
      <c r="B488" s="216" t="str">
        <f t="shared" si="194"/>
        <v>#REF!</v>
      </c>
      <c r="C488" s="216" t="str">
        <f>Seeds!AA318</f>
        <v>{"id":"M3-MyM-2a-E-1","stimulus":"&lt;p&gt;Selecione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v>
      </c>
      <c r="D488" s="217" t="str">
        <f t="shared" si="2"/>
        <v>#REF!</v>
      </c>
    </row>
    <row r="489" ht="15.75" customHeight="1">
      <c r="A489" s="215" t="str">
        <f>Seeds!AB319</f>
        <v>M3-MyM-2b-I-1</v>
      </c>
      <c r="B489" s="216" t="str">
        <f t="shared" si="194"/>
        <v>#REF!</v>
      </c>
      <c r="C489" s="216" t="str">
        <f>Seeds!AA319</f>
        <v>{"id":"M3-MyM-2b-I-1","stimulus":"&lt;p&gt;Selecione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D489" s="217" t="str">
        <f t="shared" si="2"/>
        <v>#REF!</v>
      </c>
    </row>
    <row r="490" ht="15.75" customHeight="1">
      <c r="A490" s="215" t="str">
        <f>Seeds!AB320</f>
        <v>M3-MyM-2b-E-1</v>
      </c>
      <c r="B490" s="216" t="str">
        <f t="shared" si="194"/>
        <v>#REF!</v>
      </c>
      <c r="C490" s="216" t="str">
        <f>Seeds!AA320</f>
        <v>{"id":"M3-MyM-2b-E-1","stimulus":"&lt;p&gt;Efetue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D490" s="217" t="str">
        <f t="shared" si="2"/>
        <v>#REF!</v>
      </c>
    </row>
    <row r="491" ht="15.75" customHeight="1">
      <c r="A491" s="215" t="str">
        <f>Seeds!AB321</f>
        <v>M3-MyM-2b-A-1</v>
      </c>
      <c r="B491" s="216" t="str">
        <f t="shared" si="194"/>
        <v>#REF!</v>
      </c>
      <c r="C491" s="216" t="str">
        <f>Seeds!AA321</f>
        <v>{"id":"M3-MyM-2b-A-1","seed":{"parameters":[{"name":"Q1","label":null,"min":10,"max":50,"step":1}],"uniques":true},"scaffolding":[{"id":"step-0","stimulus":"&lt;p&gt;David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v>
      </c>
      <c r="D491" s="217" t="str">
        <f t="shared" si="2"/>
        <v>#REF!</v>
      </c>
    </row>
    <row r="492" ht="15.75" customHeight="1">
      <c r="A492" s="215" t="str">
        <f>Seeds!AB322</f>
        <v>M3-MyM-2b-A-2</v>
      </c>
      <c r="B492" s="216" t="str">
        <f t="shared" si="194"/>
        <v>#REF!</v>
      </c>
      <c r="C492" s="216" t="str">
        <f>Seeds!AA322</f>
        <v>{"id":"M3-MyM-2b-A-2","seed":{"parameters":[{"name":"Q1","label":null,"min":1,"max":15,"step":1}],"uniques":true},"scaffolding":[{"id":"step-0","stimulus":"&lt;p&gt;Um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v>
      </c>
      <c r="D492" s="217" t="str">
        <f t="shared" si="2"/>
        <v>#REF!</v>
      </c>
    </row>
    <row r="493" ht="15.75" customHeight="1">
      <c r="A493" s="215" t="str">
        <f>Seeds!AB323</f>
        <v>M3-MyM-2b-A-3</v>
      </c>
      <c r="B493" s="216" t="str">
        <f t="shared" si="194"/>
        <v>#REF!</v>
      </c>
      <c r="C493" s="216" t="str">
        <f>Seeds!AA323</f>
        <v>{"id":"M3-MyM-2b-A-3","seed":{"parameters":[{"name":"Q1","label":null,"min":5,"max":10,"step":1}],"uniques":true},"scaffolding":[{"id":"step-0","stimulus":"&lt;p&gt;Uma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v>
      </c>
      <c r="D493" s="217" t="str">
        <f t="shared" si="2"/>
        <v>#REF!</v>
      </c>
    </row>
    <row r="494" ht="15.75" customHeight="1">
      <c r="A494" s="215" t="str">
        <f>Seeds!AB324</f>
        <v>M3-MyM-2b-A-4</v>
      </c>
      <c r="B494" s="216" t="str">
        <f t="shared" si="194"/>
        <v>#REF!</v>
      </c>
      <c r="C494" s="216" t="str">
        <f>Seeds!AA324</f>
        <v>{"id":"M3-MyM-2b-A-4","seed":{"parameters":[{"name":"Q1","label":null,"min":1,"max":20,"step":1}],"uniques":true},"scaffolding":[{"id":"step-0","stimulus":"&lt;p&gt;Carla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v>
      </c>
      <c r="D494" s="217" t="str">
        <f t="shared" si="2"/>
        <v>#REF!</v>
      </c>
    </row>
    <row r="495" ht="15.75" customHeight="1">
      <c r="A495" s="215" t="str">
        <f>Seeds!AB325</f>
        <v>M3-MyM-2b-A-5</v>
      </c>
      <c r="B495" s="216" t="str">
        <f t="shared" si="194"/>
        <v>#REF!</v>
      </c>
      <c r="C495" s="216" t="str">
        <f>Seeds!AA325</f>
        <v>{"id":"M3-MyM-2b-A-5","seed":{"parameters":[{"name":"Q1","label":null,"min":5,"max":10,"step":1}],"uniques":true},"scaffolding":[{"id":"step-0","stimulus":"&lt;p&gt;Miguel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v>
      </c>
      <c r="D495" s="217" t="str">
        <f t="shared" si="2"/>
        <v>#REF!</v>
      </c>
    </row>
    <row r="496" ht="15.75" customHeight="1">
      <c r="A496" s="215" t="str">
        <f>Seeds!AB326</f>
        <v>M3-MyM-2c-I-1</v>
      </c>
      <c r="B496" s="216" t="str">
        <f t="shared" si="194"/>
        <v>#REF!</v>
      </c>
      <c r="C496" s="216" t="str">
        <f>Seeds!AA326</f>
        <v>{"id":"M3-MyM-2c-I-1","stimulus":"&lt;p&gt;Indique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D496" s="217" t="str">
        <f t="shared" si="2"/>
        <v>#REF!</v>
      </c>
    </row>
    <row r="497" ht="15.75" customHeight="1">
      <c r="A497" s="215" t="str">
        <f>Seeds!AB327</f>
        <v>M3-MyM-2c-E-1</v>
      </c>
      <c r="B497" s="216" t="str">
        <f t="shared" si="194"/>
        <v>#REF!</v>
      </c>
      <c r="C497" s="216" t="str">
        <f>Seeds!AA327</f>
        <v>{"id":"M3-MyM-2c-E-1","stimulus":"&lt;p&gt;Arraste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D497" s="217" t="str">
        <f t="shared" si="2"/>
        <v>#REF!</v>
      </c>
    </row>
    <row r="498" ht="15.75" customHeight="1">
      <c r="A498" s="215" t="str">
        <f>Seeds!AB328</f>
        <v>M3-MyM-2c-A-1</v>
      </c>
      <c r="B498" s="216" t="str">
        <f t="shared" si="194"/>
        <v>#REF!</v>
      </c>
      <c r="C498" s="216" t="str">
        <f>Seeds!AA328</f>
        <v>{"id":"M3-MyM-2c-A-1","stimulus":"&lt;p&gt;Pedro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D498" s="217" t="str">
        <f t="shared" si="2"/>
        <v>#REF!</v>
      </c>
    </row>
    <row r="499" ht="15.75" customHeight="1">
      <c r="A499" s="215" t="str">
        <f>Seeds!AB329</f>
        <v>M3-MyM-2c-A-2</v>
      </c>
      <c r="B499" s="216" t="str">
        <f t="shared" si="194"/>
        <v>#REF!</v>
      </c>
      <c r="C499" s="216" t="str">
        <f>Seeds!AA329</f>
        <v>{"id":"M3-MyM-2c-A-2","stimulus":"&lt;p&gt;Para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D499" s="217" t="str">
        <f t="shared" si="2"/>
        <v>#REF!</v>
      </c>
    </row>
    <row r="500" ht="15.75" customHeight="1">
      <c r="A500" s="215" t="str">
        <f>Seeds!AB330</f>
        <v>M3-MyM-2c-A-3</v>
      </c>
      <c r="B500" s="216" t="str">
        <f t="shared" si="194"/>
        <v>#REF!</v>
      </c>
      <c r="C500" s="216" t="str">
        <f>Seeds!AA330</f>
        <v>{"id":"M3-MyM-2c-A-3","stimulus":"&lt;p&gt;Leandro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D500" s="217" t="str">
        <f t="shared" si="2"/>
        <v>#REF!</v>
      </c>
    </row>
    <row r="501" ht="15.75" customHeight="1">
      <c r="A501" s="215" t="str">
        <f>Seeds!AB331</f>
        <v>M3-MyM-2c-A-4</v>
      </c>
      <c r="B501" s="216" t="str">
        <f t="shared" si="194"/>
        <v>#REF!</v>
      </c>
      <c r="C501" s="216" t="str">
        <f>Seeds!AA331</f>
        <v>{"id":"M3-MyM-2c-A-4","stimulus":"&lt;p&gt;Estas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D501" s="217" t="str">
        <f t="shared" si="2"/>
        <v>#REF!</v>
      </c>
    </row>
    <row r="502" ht="15.75" customHeight="1">
      <c r="A502" s="215" t="str">
        <f>Seeds!AB332</f>
        <v>M3-MyM-2c-A-5</v>
      </c>
      <c r="B502" s="216" t="str">
        <f t="shared" si="194"/>
        <v>#REF!</v>
      </c>
      <c r="C502" s="216" t="str">
        <f>Seeds!AA332</f>
        <v>{"id":"M3-MyM-2c-A-5","stimulus":"&lt;p&gt;Patrícia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D502" s="217" t="str">
        <f t="shared" si="2"/>
        <v>#REF!</v>
      </c>
    </row>
    <row r="503" ht="15.75" customHeight="1">
      <c r="A503" s="215" t="str">
        <f t="shared" ref="A503:C503" si="195">#REF!</f>
        <v>#REF!</v>
      </c>
      <c r="B503" s="216" t="str">
        <f t="shared" si="195"/>
        <v>#REF!</v>
      </c>
      <c r="C503" s="216" t="str">
        <f t="shared" si="195"/>
        <v>#REF!</v>
      </c>
      <c r="D503" s="217" t="str">
        <f t="shared" si="2"/>
        <v>#REF!</v>
      </c>
    </row>
    <row r="504" ht="15.75" customHeight="1">
      <c r="A504" s="215" t="str">
        <f t="shared" ref="A504:C504" si="196">#REF!</f>
        <v>#REF!</v>
      </c>
      <c r="B504" s="216" t="str">
        <f t="shared" si="196"/>
        <v>#REF!</v>
      </c>
      <c r="C504" s="216" t="str">
        <f t="shared" si="196"/>
        <v>#REF!</v>
      </c>
      <c r="D504" s="217" t="str">
        <f t="shared" si="2"/>
        <v>#REF!</v>
      </c>
    </row>
    <row r="505" ht="15.75" customHeight="1">
      <c r="A505" s="215" t="str">
        <f t="shared" ref="A505:C505" si="197">#REF!</f>
        <v>#REF!</v>
      </c>
      <c r="B505" s="216" t="str">
        <f t="shared" si="197"/>
        <v>#REF!</v>
      </c>
      <c r="C505" s="216" t="str">
        <f t="shared" si="197"/>
        <v>#REF!</v>
      </c>
      <c r="D505" s="217" t="str">
        <f t="shared" si="2"/>
        <v>#REF!</v>
      </c>
    </row>
    <row r="506" ht="15.75" customHeight="1">
      <c r="A506" s="215" t="str">
        <f t="shared" ref="A506:C506" si="198">#REF!</f>
        <v>#REF!</v>
      </c>
      <c r="B506" s="216" t="str">
        <f t="shared" si="198"/>
        <v>#REF!</v>
      </c>
      <c r="C506" s="216" t="str">
        <f t="shared" si="198"/>
        <v>#REF!</v>
      </c>
      <c r="D506" s="217" t="str">
        <f t="shared" si="2"/>
        <v>#REF!</v>
      </c>
    </row>
    <row r="507" ht="15.75" customHeight="1">
      <c r="A507" s="215" t="str">
        <f t="shared" ref="A507:C507" si="199">#REF!</f>
        <v>#REF!</v>
      </c>
      <c r="B507" s="216" t="str">
        <f t="shared" si="199"/>
        <v>#REF!</v>
      </c>
      <c r="C507" s="216" t="str">
        <f t="shared" si="199"/>
        <v>#REF!</v>
      </c>
      <c r="D507" s="217" t="str">
        <f t="shared" si="2"/>
        <v>#REF!</v>
      </c>
    </row>
    <row r="508" ht="15.75" customHeight="1">
      <c r="A508" s="215" t="str">
        <f t="shared" ref="A508:C508" si="200">#REF!</f>
        <v>#REF!</v>
      </c>
      <c r="B508" s="216" t="str">
        <f t="shared" si="200"/>
        <v>#REF!</v>
      </c>
      <c r="C508" s="216" t="str">
        <f t="shared" si="200"/>
        <v>#REF!</v>
      </c>
      <c r="D508" s="217" t="str">
        <f t="shared" si="2"/>
        <v>#REF!</v>
      </c>
    </row>
    <row r="509" ht="15.75" customHeight="1">
      <c r="A509" s="215" t="str">
        <f t="shared" ref="A509:C509" si="201">#REF!</f>
        <v>#REF!</v>
      </c>
      <c r="B509" s="216" t="str">
        <f t="shared" si="201"/>
        <v>#REF!</v>
      </c>
      <c r="C509" s="216" t="str">
        <f t="shared" si="201"/>
        <v>#REF!</v>
      </c>
      <c r="D509" s="217" t="str">
        <f t="shared" si="2"/>
        <v>#REF!</v>
      </c>
    </row>
    <row r="510" ht="15.75" customHeight="1">
      <c r="A510" s="215" t="str">
        <f t="shared" ref="A510:C510" si="202">#REF!</f>
        <v>#REF!</v>
      </c>
      <c r="B510" s="216" t="str">
        <f t="shared" si="202"/>
        <v>#REF!</v>
      </c>
      <c r="C510" s="216" t="str">
        <f t="shared" si="202"/>
        <v>#REF!</v>
      </c>
      <c r="D510" s="217" t="str">
        <f t="shared" si="2"/>
        <v>#REF!</v>
      </c>
    </row>
    <row r="511" ht="15.75" customHeight="1">
      <c r="A511" s="215" t="str">
        <f t="shared" ref="A511:C511" si="203">#REF!</f>
        <v>#REF!</v>
      </c>
      <c r="B511" s="216" t="str">
        <f t="shared" si="203"/>
        <v>#REF!</v>
      </c>
      <c r="C511" s="216" t="str">
        <f t="shared" si="203"/>
        <v>#REF!</v>
      </c>
      <c r="D511" s="217" t="str">
        <f t="shared" si="2"/>
        <v>#REF!</v>
      </c>
    </row>
    <row r="512" ht="15.75" customHeight="1">
      <c r="A512" s="215" t="str">
        <f t="shared" ref="A512:C512" si="204">#REF!</f>
        <v>#REF!</v>
      </c>
      <c r="B512" s="216" t="str">
        <f t="shared" si="204"/>
        <v>#REF!</v>
      </c>
      <c r="C512" s="216" t="str">
        <f t="shared" si="204"/>
        <v>#REF!</v>
      </c>
      <c r="D512" s="217" t="str">
        <f t="shared" si="2"/>
        <v>#REF!</v>
      </c>
    </row>
    <row r="513" ht="15.75" customHeight="1">
      <c r="A513" s="215" t="str">
        <f t="shared" ref="A513:C513" si="205">#REF!</f>
        <v>#REF!</v>
      </c>
      <c r="B513" s="216" t="str">
        <f t="shared" si="205"/>
        <v>#REF!</v>
      </c>
      <c r="C513" s="216" t="str">
        <f t="shared" si="205"/>
        <v>#REF!</v>
      </c>
      <c r="D513" s="217" t="str">
        <f t="shared" si="2"/>
        <v>#REF!</v>
      </c>
    </row>
    <row r="514" ht="15.75" customHeight="1">
      <c r="A514" s="215" t="str">
        <f t="shared" ref="A514:C514" si="206">#REF!</f>
        <v>#REF!</v>
      </c>
      <c r="B514" s="216" t="str">
        <f t="shared" si="206"/>
        <v>#REF!</v>
      </c>
      <c r="C514" s="216" t="str">
        <f t="shared" si="206"/>
        <v>#REF!</v>
      </c>
      <c r="D514" s="217" t="str">
        <f t="shared" si="2"/>
        <v>#REF!</v>
      </c>
    </row>
    <row r="515" ht="15.75" customHeight="1">
      <c r="A515" s="215" t="str">
        <f>Seeds!AB333</f>
        <v>M3-MyM-4a-I-1</v>
      </c>
      <c r="B515" s="216" t="str">
        <f t="shared" ref="B515:B528" si="207">#REF!</f>
        <v>#REF!</v>
      </c>
      <c r="C515" s="216" t="str">
        <f>Seeds!AA333</f>
        <v>{"id":"M3-MyM-4a-I-1","stimulus":"&lt;p&gt;Selecione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D515" s="217" t="str">
        <f t="shared" si="2"/>
        <v>#REF!</v>
      </c>
    </row>
    <row r="516" ht="15.75" customHeight="1">
      <c r="A516" s="215" t="str">
        <f>Seeds!AB334</f>
        <v>M3-MyM-4a-I-2</v>
      </c>
      <c r="B516" s="216" t="str">
        <f t="shared" si="207"/>
        <v>#REF!</v>
      </c>
      <c r="C516" s="216" t="str">
        <f>Seeds!AA334</f>
        <v>{"id":"M3-MyM-4a-I-2","stimulus":"&lt;p&gt;Selecione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D516" s="217" t="str">
        <f t="shared" si="2"/>
        <v>#REF!</v>
      </c>
    </row>
    <row r="517" ht="15.75" customHeight="1">
      <c r="A517" s="215" t="str">
        <f>Seeds!AB335</f>
        <v>M3-MyM-4a-E-1</v>
      </c>
      <c r="B517" s="216" t="str">
        <f t="shared" si="207"/>
        <v>#REF!</v>
      </c>
      <c r="C517" s="216" t="str">
        <f>Seeds!AA335</f>
        <v>{"id":"M3-MyM-4a-E-1","stimulus":"&lt;p&gt;Calcule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v>
      </c>
      <c r="D517" s="217" t="str">
        <f t="shared" si="2"/>
        <v>#REF!</v>
      </c>
    </row>
    <row r="518" ht="15.75" customHeight="1">
      <c r="A518" s="215" t="str">
        <f>Seeds!AB336</f>
        <v>M3-MyM-4a-E-2</v>
      </c>
      <c r="B518" s="216" t="str">
        <f t="shared" si="207"/>
        <v>#REF!</v>
      </c>
      <c r="C518" s="216" t="str">
        <f>Seeds!AA336</f>
        <v>{"id":"M3-MyM-4a-E-2","stimulus":"&lt;p&gt;Calcule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v>
      </c>
      <c r="D518" s="217" t="str">
        <f t="shared" si="2"/>
        <v>#REF!</v>
      </c>
    </row>
    <row r="519" ht="15.75" customHeight="1">
      <c r="A519" s="215" t="str">
        <f>Seeds!AB337</f>
        <v>M3-MyM-4a-A-1</v>
      </c>
      <c r="B519" s="216" t="str">
        <f t="shared" si="207"/>
        <v>#REF!</v>
      </c>
      <c r="C519" s="216" t="str">
        <f>Seeds!AA337</f>
        <v>{"id":"M3-MyM-4a-A-1","stimulus":"&lt;p&gt;No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v>
      </c>
      <c r="D519" s="217" t="str">
        <f t="shared" si="2"/>
        <v>#REF!</v>
      </c>
    </row>
    <row r="520" ht="15.75" customHeight="1">
      <c r="A520" s="215" t="str">
        <f>Seeds!AB338</f>
        <v>M3-MyM-4a-A-2</v>
      </c>
      <c r="B520" s="216" t="str">
        <f t="shared" si="207"/>
        <v>#REF!</v>
      </c>
      <c r="C520" s="216" t="str">
        <f>Seeds!AA338</f>
        <v>{"id":"M3-MyM-4a-A-2","stimulus":"&lt;p&gt;Durante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v>
      </c>
      <c r="D520" s="217" t="str">
        <f t="shared" si="2"/>
        <v>#REF!</v>
      </c>
    </row>
    <row r="521" ht="15.75" customHeight="1">
      <c r="A521" s="215" t="str">
        <f>Seeds!AB339</f>
        <v>M3-MyM-4a-A-3</v>
      </c>
      <c r="B521" s="216" t="str">
        <f t="shared" si="207"/>
        <v>#REF!</v>
      </c>
      <c r="C521" s="216" t="str">
        <f>Seeds!AA339</f>
        <v>{"id":"M3-MyM-4a-A-3","stimulus":"&lt;p&gt;Para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v>
      </c>
      <c r="D521" s="217" t="str">
        <f t="shared" si="2"/>
        <v>#REF!</v>
      </c>
    </row>
    <row r="522" ht="15.75" customHeight="1">
      <c r="A522" s="215" t="str">
        <f>Seeds!AB340</f>
        <v>M3-MyM-4b-I-1</v>
      </c>
      <c r="B522" s="216" t="str">
        <f t="shared" si="207"/>
        <v>#REF!</v>
      </c>
      <c r="C522" s="216" t="str">
        <f>Seeds!AA340</f>
        <v>{"id":"M3-MyM-4b-I-1","stimulus":"&lt;p&gt;Arraste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D522" s="217" t="str">
        <f t="shared" si="2"/>
        <v>#REF!</v>
      </c>
    </row>
    <row r="523" ht="15.75" customHeight="1">
      <c r="A523" s="215" t="str">
        <f>Seeds!AB341</f>
        <v>M3-MyM-4b-E-1</v>
      </c>
      <c r="B523" s="216" t="str">
        <f t="shared" si="207"/>
        <v>#REF!</v>
      </c>
      <c r="C523" s="216" t="str">
        <f>Seeds!AA341</f>
        <v>{"id":"M3-MyM-4b-E-1","stimulus":"&lt;p&gt;Calcule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v>
      </c>
      <c r="D523" s="217" t="str">
        <f t="shared" si="2"/>
        <v>#REF!</v>
      </c>
    </row>
    <row r="524" ht="15.75" customHeight="1">
      <c r="A524" s="215" t="str">
        <f>Seeds!AB342</f>
        <v>M3-MyM-4b-A-1</v>
      </c>
      <c r="B524" s="216" t="str">
        <f t="shared" si="207"/>
        <v>#REF!</v>
      </c>
      <c r="C524" s="216" t="str">
        <f>Seeds!AA342</f>
        <v>{"id":"M3-MyM-4b-A-1","stimulus":"&lt;p&gt;Um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v>
      </c>
      <c r="D524" s="217" t="str">
        <f t="shared" si="2"/>
        <v>#REF!</v>
      </c>
    </row>
    <row r="525" ht="15.75" customHeight="1">
      <c r="A525" s="215" t="str">
        <f>Seeds!AB343</f>
        <v>M3-MyM-4b-A-2</v>
      </c>
      <c r="B525" s="216" t="str">
        <f t="shared" si="207"/>
        <v>#REF!</v>
      </c>
      <c r="C525" s="216" t="str">
        <f>Seeds!AA343</f>
        <v>{"id":"M3-MyM-4b-A-2","stimulus":"&lt;p&gt;Cada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v>
      </c>
      <c r="D525" s="217" t="str">
        <f t="shared" si="2"/>
        <v>#REF!</v>
      </c>
    </row>
    <row r="526" ht="15.75" customHeight="1">
      <c r="A526" s="215" t="str">
        <f>Seeds!AB344</f>
        <v>M3-MyM-4b-A-3</v>
      </c>
      <c r="B526" s="216" t="str">
        <f t="shared" si="207"/>
        <v>#REF!</v>
      </c>
      <c r="C526" s="216" t="str">
        <f>Seeds!AA344</f>
        <v>{"id":"M3-MyM-4b-A-3","stimulus":"&lt;p&gt;Um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v>
      </c>
      <c r="D526" s="217" t="str">
        <f t="shared" si="2"/>
        <v>#REF!</v>
      </c>
    </row>
    <row r="527" ht="15.75" customHeight="1">
      <c r="A527" s="215" t="str">
        <f>Seeds!AB345</f>
        <v>M3-MyM-4b-A-4</v>
      </c>
      <c r="B527" s="216" t="str">
        <f t="shared" si="207"/>
        <v>#REF!</v>
      </c>
      <c r="C527" s="216" t="str">
        <f>Seeds!AA345</f>
        <v>{"id":"M3-MyM-4b-A-4","stimulus":"&lt;p&gt;Uma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v>
      </c>
      <c r="D527" s="217" t="str">
        <f t="shared" si="2"/>
        <v>#REF!</v>
      </c>
    </row>
    <row r="528" ht="15.75" customHeight="1">
      <c r="A528" s="215" t="str">
        <f>Seeds!AB346</f>
        <v>M3-MyM-4b-A-5</v>
      </c>
      <c r="B528" s="216" t="str">
        <f t="shared" si="207"/>
        <v>#REF!</v>
      </c>
      <c r="C528" s="216" t="str">
        <f>Seeds!AA346</f>
        <v>{"id":"M3-MyM-4b-A-5","stimulus":"&lt;p&gt;Em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v>
      </c>
      <c r="D528" s="217" t="str">
        <f t="shared" si="2"/>
        <v>#REF!</v>
      </c>
    </row>
    <row r="529" ht="15.75" customHeight="1">
      <c r="A529" s="215" t="str">
        <f t="shared" ref="A529:C529" si="208">#REF!</f>
        <v>#REF!</v>
      </c>
      <c r="B529" s="216" t="str">
        <f t="shared" si="208"/>
        <v>#REF!</v>
      </c>
      <c r="C529" s="216" t="str">
        <f t="shared" si="208"/>
        <v>#REF!</v>
      </c>
      <c r="D529" s="217" t="str">
        <f t="shared" si="2"/>
        <v>#REF!</v>
      </c>
    </row>
    <row r="530" ht="15.75" customHeight="1">
      <c r="A530" s="215" t="str">
        <f t="shared" ref="A530:C530" si="209">#REF!</f>
        <v>#REF!</v>
      </c>
      <c r="B530" s="216" t="str">
        <f t="shared" si="209"/>
        <v>#REF!</v>
      </c>
      <c r="C530" s="216" t="str">
        <f t="shared" si="209"/>
        <v>#REF!</v>
      </c>
      <c r="D530" s="217" t="str">
        <f t="shared" si="2"/>
        <v>#REF!</v>
      </c>
    </row>
    <row r="531" ht="15.75" customHeight="1">
      <c r="A531" s="215" t="str">
        <f t="shared" ref="A531:C531" si="210">#REF!</f>
        <v>#REF!</v>
      </c>
      <c r="B531" s="216" t="str">
        <f t="shared" si="210"/>
        <v>#REF!</v>
      </c>
      <c r="C531" s="216" t="str">
        <f t="shared" si="210"/>
        <v>#REF!</v>
      </c>
      <c r="D531" s="217" t="str">
        <f t="shared" si="2"/>
        <v>#REF!</v>
      </c>
    </row>
    <row r="532" ht="15.75" customHeight="1">
      <c r="A532" s="215" t="str">
        <f>Seeds!AB347</f>
        <v>M3-MyM-5a-I-1</v>
      </c>
      <c r="B532" s="216" t="str">
        <f t="shared" ref="B532:B553" si="211">#REF!</f>
        <v>#REF!</v>
      </c>
      <c r="C532" s="216" t="str">
        <f>Seeds!AA347</f>
        <v>{"id":"M3-MyM-5a-I-1","stimulus":"&lt;p&gt;Selecione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v>
      </c>
      <c r="D532" s="217" t="str">
        <f t="shared" si="2"/>
        <v>#REF!</v>
      </c>
    </row>
    <row r="533" ht="15.75" customHeight="1">
      <c r="A533" s="215" t="str">
        <f>Seeds!AB348</f>
        <v>M3-MyM-5a-E-1</v>
      </c>
      <c r="B533" s="216" t="str">
        <f t="shared" si="211"/>
        <v>#REF!</v>
      </c>
      <c r="C533" s="216" t="str">
        <f>Seeds!AA348</f>
        <v>{"id":"M3-MyM-5a-E-1","stimulus":"&lt;p&gt;Escreva,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v>
      </c>
      <c r="D533" s="217" t="str">
        <f t="shared" si="2"/>
        <v>#REF!</v>
      </c>
    </row>
    <row r="534" ht="15.75" customHeight="1">
      <c r="A534" s="215" t="str">
        <f>Seeds!AB349</f>
        <v>M3-MyM-5a-E-2</v>
      </c>
      <c r="B534" s="216" t="str">
        <f t="shared" si="211"/>
        <v>#REF!</v>
      </c>
      <c r="C534" s="216" t="str">
        <f>Seeds!AA349</f>
        <v>{"id":"M3-MyM-5a-E-2","stimulus":"&lt;p&gt;Escreva,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v>
      </c>
      <c r="D534" s="217" t="str">
        <f t="shared" si="2"/>
        <v>#REF!</v>
      </c>
    </row>
    <row r="535" ht="15.75" customHeight="1">
      <c r="A535" s="215" t="str">
        <f>Seeds!AB350</f>
        <v>M3-MyM-5a-E-3</v>
      </c>
      <c r="B535" s="216" t="str">
        <f t="shared" si="211"/>
        <v>#REF!</v>
      </c>
      <c r="C535" s="216" t="str">
        <f>Seeds!AA350</f>
        <v>{"id":"M3-MyM-5a-E-3","stimulus":"&lt;p&gt;Escreva,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v>
      </c>
      <c r="D535" s="217" t="str">
        <f t="shared" si="2"/>
        <v>#REF!</v>
      </c>
    </row>
    <row r="536" ht="15.75" customHeight="1">
      <c r="A536" s="215" t="str">
        <f>Seeds!AB351</f>
        <v>M3-MyM-5b-I-1</v>
      </c>
      <c r="B536" s="216" t="str">
        <f t="shared" si="211"/>
        <v>#REF!</v>
      </c>
      <c r="C536" s="216" t="str">
        <f>Seeds!AA351</f>
        <v>{"id":"M3-MyM-5b-I-1","stimulus":"&lt;p&gt;Arraste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v>
      </c>
      <c r="D536" s="217" t="str">
        <f t="shared" si="2"/>
        <v>#REF!</v>
      </c>
    </row>
    <row r="537" ht="15.75" customHeight="1">
      <c r="A537" s="215" t="str">
        <f>Seeds!AB352</f>
        <v>M3-MyM-5b-E-1</v>
      </c>
      <c r="B537" s="216" t="str">
        <f t="shared" si="211"/>
        <v>#REF!</v>
      </c>
      <c r="C537" s="216" t="str">
        <f>Seeds!AA352</f>
        <v>{"id":"M3-MyM-5b-E-1","stimulus":"&lt;p&gt;Calcule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v>
      </c>
      <c r="D537" s="217" t="str">
        <f t="shared" si="2"/>
        <v>#REF!</v>
      </c>
    </row>
    <row r="538" ht="15.75" customHeight="1">
      <c r="A538" s="215" t="str">
        <f>Seeds!AB353</f>
        <v>M3-MyM-5b-E-2</v>
      </c>
      <c r="B538" s="216" t="str">
        <f t="shared" si="211"/>
        <v>#REF!</v>
      </c>
      <c r="C538" s="216" t="str">
        <f>Seeds!AA353</f>
        <v>{"id":"M3-MyM-5b-E-2","stimulus":"&lt;p&gt;Calcule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v>
      </c>
      <c r="D538" s="217" t="str">
        <f t="shared" si="2"/>
        <v>#REF!</v>
      </c>
    </row>
    <row r="539" ht="15.75" customHeight="1">
      <c r="A539" s="215" t="str">
        <f>Seeds!AB354</f>
        <v>M3-MyM-5b-E-3</v>
      </c>
      <c r="B539" s="216" t="str">
        <f t="shared" si="211"/>
        <v>#REF!</v>
      </c>
      <c r="C539" s="216" t="str">
        <f>Seeds!AA354</f>
        <v>{"id":"M3-MyM-5b-E-3","stimulus":"&lt;p&gt;Calcule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v>
      </c>
      <c r="D539" s="217" t="str">
        <f t="shared" si="2"/>
        <v>#REF!</v>
      </c>
    </row>
    <row r="540" ht="15.75" customHeight="1">
      <c r="A540" s="215" t="str">
        <f>Seeds!AB355</f>
        <v>M3-MyM-5b-A-1</v>
      </c>
      <c r="B540" s="216" t="str">
        <f t="shared" si="211"/>
        <v>#REF!</v>
      </c>
      <c r="C540" s="216" t="str">
        <f>Seeds!AA355</f>
        <v>{"id":"M3-MyM-5b-A-1","seed":{"parameters":[{"name":"Q1","label":null,"min":5,"max":20,"step":1}],"uniques":true},"scaffolding":[{"id":"step-0","stimulus":"&lt;p&gt;Uma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v>
      </c>
      <c r="D540" s="217" t="str">
        <f t="shared" si="2"/>
        <v>#REF!</v>
      </c>
    </row>
    <row r="541" ht="15.75" customHeight="1">
      <c r="A541" s="215" t="str">
        <f>Seeds!AB356</f>
        <v>M3-MyM-5b-A-2</v>
      </c>
      <c r="B541" s="216" t="str">
        <f t="shared" si="211"/>
        <v>#REF!</v>
      </c>
      <c r="C541" s="216" t="str">
        <f>Seeds!AA356</f>
        <v>{"id":"M3-MyM-5b-A-2","seed":{"parameters":[{"name":"Q1","label":null,"min":10,"max":25,"step":1}],"uniques":true},"scaffolding":[{"id":"step-0","stimulus":"&lt;p&gt;Sebastião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v>
      </c>
      <c r="D541" s="217" t="str">
        <f t="shared" si="2"/>
        <v>#REF!</v>
      </c>
    </row>
    <row r="542" ht="15.75" customHeight="1">
      <c r="A542" s="215" t="str">
        <f>Seeds!AB357</f>
        <v>M3-MyM-5b-A-3</v>
      </c>
      <c r="B542" s="216" t="str">
        <f t="shared" si="211"/>
        <v>#REF!</v>
      </c>
      <c r="C542" s="216" t="str">
        <f>Seeds!AA357</f>
        <v>{"id":"M3-MyM-5b-A-3","seed":{"parameters":[{"name":"Q1","label":null,"min":100,"max":200,"step":1}],"uniques":true},"scaffolding":[{"id":"step-0","stimulus":"&lt;p&gt;Após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v>
      </c>
      <c r="D542" s="217" t="str">
        <f t="shared" si="2"/>
        <v>#REF!</v>
      </c>
    </row>
    <row r="543" ht="15.75" customHeight="1">
      <c r="A543" s="215" t="str">
        <f>Seeds!AB358</f>
        <v>M3-MyM-5c-I-1</v>
      </c>
      <c r="B543" s="216" t="str">
        <f t="shared" si="211"/>
        <v>#REF!</v>
      </c>
      <c r="C543" s="216" t="str">
        <f>Seeds!AA358</f>
        <v>{"id":"M3-MyM-5c-I-1","stimulus":"&lt;p&gt;Indique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v>
      </c>
      <c r="D543" s="217" t="str">
        <f t="shared" si="2"/>
        <v>#REF!</v>
      </c>
    </row>
    <row r="544" ht="15.75" customHeight="1">
      <c r="A544" s="215" t="str">
        <f>Seeds!AB359</f>
        <v>M3-MyM-5c-E-1</v>
      </c>
      <c r="B544" s="216" t="str">
        <f t="shared" si="211"/>
        <v>#REF!</v>
      </c>
      <c r="C544" s="216" t="str">
        <f>Seeds!AA359</f>
        <v>{"id":"M3-MyM-5c-E-1","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D544" s="217" t="str">
        <f t="shared" si="2"/>
        <v>#REF!</v>
      </c>
    </row>
    <row r="545" ht="15.75" customHeight="1">
      <c r="A545" s="215" t="str">
        <f>Seeds!AB360</f>
        <v>M3-MyM-5c-A-1</v>
      </c>
      <c r="B545" s="216" t="str">
        <f t="shared" si="211"/>
        <v>#REF!</v>
      </c>
      <c r="C545" s="216" t="str">
        <f>Seeds!AA360</f>
        <v>{"id":"M3-MyM-5c-A-1","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D545" s="217" t="str">
        <f t="shared" si="2"/>
        <v>#REF!</v>
      </c>
    </row>
    <row r="546" ht="15.75" customHeight="1">
      <c r="A546" s="215" t="str">
        <f>Seeds!AB361</f>
        <v>M3-MyM-5c-A-2</v>
      </c>
      <c r="B546" s="216" t="str">
        <f t="shared" si="211"/>
        <v>#REF!</v>
      </c>
      <c r="C546" s="216" t="str">
        <f>Seeds!AA361</f>
        <v>{"id":"M3-MyM-5c-A-2","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D546" s="217" t="str">
        <f t="shared" si="2"/>
        <v>#REF!</v>
      </c>
    </row>
    <row r="547" ht="15.75" customHeight="1">
      <c r="A547" s="215" t="str">
        <f>Seeds!AB362</f>
        <v>M3-MyM-5c-A-3</v>
      </c>
      <c r="B547" s="216" t="str">
        <f t="shared" si="211"/>
        <v>#REF!</v>
      </c>
      <c r="C547" s="216" t="str">
        <f>Seeds!AA362</f>
        <v>{"id":"M3-MyM-5c-A-3","seed":{"parameters":[{"name":"Q1","label":null,"min":30,"max":50,"step":10},{"name":"Q2","label":null,"min":30,"max":50,"step":1}],"uniques":true},"scaffolding":[{"id":"step-0","stimulus":"&lt;p&gt;Uma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v>
      </c>
      <c r="D547" s="217" t="str">
        <f t="shared" si="2"/>
        <v>#REF!</v>
      </c>
    </row>
    <row r="548" ht="15.75" customHeight="1">
      <c r="A548" s="215" t="str">
        <f>Seeds!AB363</f>
        <v>M3-MyM-6a-I-1</v>
      </c>
      <c r="B548" s="216" t="str">
        <f t="shared" si="211"/>
        <v>#REF!</v>
      </c>
      <c r="C548" s="216" t="str">
        <f>Seeds!AA363</f>
        <v>{"id":"M3-MyM-6a-I-1","stimulus":"&lt;p&gt;Indique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v>
      </c>
      <c r="D548" s="217" t="str">
        <f t="shared" si="2"/>
        <v>#REF!</v>
      </c>
    </row>
    <row r="549" ht="15.75" customHeight="1">
      <c r="A549" s="215" t="str">
        <f>Seeds!AB364</f>
        <v>M3-MyM-6a-E-1</v>
      </c>
      <c r="B549" s="216" t="str">
        <f t="shared" si="211"/>
        <v>#REF!</v>
      </c>
      <c r="C549" s="216" t="str">
        <f>Seeds!AA364</f>
        <v>{"id":"M3-MyM-6a-E-1","stimulus":"&lt;p&gt;Calcule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v>
      </c>
      <c r="D549" s="217" t="str">
        <f t="shared" si="2"/>
        <v>#REF!</v>
      </c>
    </row>
    <row r="550" ht="15.75" customHeight="1">
      <c r="A550" s="215" t="str">
        <f>Seeds!AB365</f>
        <v>M3-MyM-6a-E-2</v>
      </c>
      <c r="B550" s="216" t="str">
        <f t="shared" si="211"/>
        <v>#REF!</v>
      </c>
      <c r="C550" s="216" t="str">
        <f>Seeds!AA365</f>
        <v>{"id":"M3-MyM-6a-E-2","stimulus":"&lt;p&gt;Calcule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v>
      </c>
      <c r="D550" s="217" t="str">
        <f t="shared" si="2"/>
        <v>#REF!</v>
      </c>
    </row>
    <row r="551" ht="15.75" customHeight="1">
      <c r="A551" s="215" t="str">
        <f>Seeds!AB366</f>
        <v>M3-MyM-6a-A-1</v>
      </c>
      <c r="B551" s="216" t="str">
        <f t="shared" si="211"/>
        <v>#REF!</v>
      </c>
      <c r="C551" s="216" t="str">
        <f>Seeds!AA366</f>
        <v>{"id":"M3-MyM-6a-A-1","stimulus":"&lt;p&gt;Quantas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v>
      </c>
      <c r="D551" s="217" t="str">
        <f t="shared" si="2"/>
        <v>#REF!</v>
      </c>
    </row>
    <row r="552" ht="15.75" customHeight="1">
      <c r="A552" s="215" t="str">
        <f>Seeds!AB367</f>
        <v>M3-MyM-6a-A-2</v>
      </c>
      <c r="B552" s="216" t="str">
        <f t="shared" si="211"/>
        <v>#REF!</v>
      </c>
      <c r="C552" s="216" t="str">
        <f>Seeds!AA367</f>
        <v>{"id":"M3-MyM-6a-A-2","stimulus":"&lt;p&gt;Pietra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v>
      </c>
      <c r="D552" s="217" t="str">
        <f t="shared" si="2"/>
        <v>#REF!</v>
      </c>
    </row>
    <row r="553" ht="15.75" customHeight="1">
      <c r="A553" s="215" t="str">
        <f>Seeds!AB368</f>
        <v>M3-MyM-6a-A-3</v>
      </c>
      <c r="B553" s="216" t="str">
        <f t="shared" si="211"/>
        <v>#REF!</v>
      </c>
      <c r="C553" s="216" t="str">
        <f>Seeds!AA368</f>
        <v>{"id":"M3-MyM-6a-A-3","stimulus":"&lt;p&gt;Rafael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D553" s="217" t="str">
        <f t="shared" si="2"/>
        <v>#REF!</v>
      </c>
    </row>
    <row r="554" ht="15.75" customHeight="1">
      <c r="A554" s="215" t="str">
        <f t="shared" ref="A554:C554" si="212">#REF!</f>
        <v>#REF!</v>
      </c>
      <c r="B554" s="216" t="str">
        <f t="shared" si="212"/>
        <v>#REF!</v>
      </c>
      <c r="C554" s="216" t="str">
        <f t="shared" si="212"/>
        <v>#REF!</v>
      </c>
      <c r="D554" s="217" t="str">
        <f t="shared" si="2"/>
        <v>#REF!</v>
      </c>
    </row>
    <row r="555" ht="15.75" customHeight="1">
      <c r="A555" s="215" t="str">
        <f t="shared" ref="A555:C555" si="213">#REF!</f>
        <v>#REF!</v>
      </c>
      <c r="B555" s="216" t="str">
        <f t="shared" si="213"/>
        <v>#REF!</v>
      </c>
      <c r="C555" s="216" t="str">
        <f t="shared" si="213"/>
        <v>#REF!</v>
      </c>
      <c r="D555" s="217" t="str">
        <f t="shared" si="2"/>
        <v>#REF!</v>
      </c>
    </row>
    <row r="556" ht="15.75" customHeight="1">
      <c r="A556" s="215" t="str">
        <f t="shared" ref="A556:C556" si="214">#REF!</f>
        <v>#REF!</v>
      </c>
      <c r="B556" s="216" t="str">
        <f t="shared" si="214"/>
        <v>#REF!</v>
      </c>
      <c r="C556" s="216" t="str">
        <f t="shared" si="214"/>
        <v>#REF!</v>
      </c>
      <c r="D556" s="217" t="str">
        <f t="shared" si="2"/>
        <v>#REF!</v>
      </c>
    </row>
    <row r="557" ht="15.75" customHeight="1">
      <c r="A557" s="215" t="str">
        <f t="shared" ref="A557:C557" si="215">#REF!</f>
        <v>#REF!</v>
      </c>
      <c r="B557" s="216" t="str">
        <f t="shared" si="215"/>
        <v>#REF!</v>
      </c>
      <c r="C557" s="216" t="str">
        <f t="shared" si="215"/>
        <v>#REF!</v>
      </c>
      <c r="D557" s="217" t="str">
        <f t="shared" si="2"/>
        <v>#REF!</v>
      </c>
    </row>
    <row r="558" ht="15.75" customHeight="1">
      <c r="A558" s="215" t="str">
        <f t="shared" ref="A558:C558" si="216">#REF!</f>
        <v>#REF!</v>
      </c>
      <c r="B558" s="216" t="str">
        <f t="shared" si="216"/>
        <v>#REF!</v>
      </c>
      <c r="C558" s="216" t="str">
        <f t="shared" si="216"/>
        <v>#REF!</v>
      </c>
      <c r="D558" s="217" t="str">
        <f t="shared" si="2"/>
        <v>#REF!</v>
      </c>
    </row>
    <row r="559" ht="15.75" customHeight="1">
      <c r="A559" s="215" t="str">
        <f t="shared" ref="A559:C559" si="217">#REF!</f>
        <v>#REF!</v>
      </c>
      <c r="B559" s="216" t="str">
        <f t="shared" si="217"/>
        <v>#REF!</v>
      </c>
      <c r="C559" s="216" t="str">
        <f t="shared" si="217"/>
        <v>#REF!</v>
      </c>
      <c r="D559" s="217" t="str">
        <f t="shared" si="2"/>
        <v>#REF!</v>
      </c>
    </row>
    <row r="560" ht="15.75" customHeight="1">
      <c r="A560" s="215" t="str">
        <f t="shared" ref="A560:C560" si="218">#REF!</f>
        <v>#REF!</v>
      </c>
      <c r="B560" s="216" t="str">
        <f t="shared" si="218"/>
        <v>#REF!</v>
      </c>
      <c r="C560" s="216" t="str">
        <f t="shared" si="218"/>
        <v>#REF!</v>
      </c>
      <c r="D560" s="217" t="str">
        <f t="shared" si="2"/>
        <v>#REF!</v>
      </c>
    </row>
    <row r="561" ht="15.75" customHeight="1">
      <c r="A561" s="215" t="str">
        <f t="shared" ref="A561:C561" si="219">#REF!</f>
        <v>#REF!</v>
      </c>
      <c r="B561" s="216" t="str">
        <f t="shared" si="219"/>
        <v>#REF!</v>
      </c>
      <c r="C561" s="216" t="str">
        <f t="shared" si="219"/>
        <v>#REF!</v>
      </c>
      <c r="D561" s="217" t="str">
        <f t="shared" si="2"/>
        <v>#REF!</v>
      </c>
    </row>
    <row r="562" ht="15.75" customHeight="1">
      <c r="A562" s="215" t="str">
        <f>Seeds!AB369</f>
        <v>M3-MyM-8a-I-1</v>
      </c>
      <c r="B562" s="216" t="str">
        <f t="shared" ref="B562:B597" si="220">#REF!</f>
        <v>#REF!</v>
      </c>
      <c r="C562" s="216" t="str">
        <f>Seeds!AA369</f>
        <v>{"id":"M3-MyM-8a-I-1","stimulus":"&lt;p&gt;Selecione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D562" s="217" t="str">
        <f t="shared" si="2"/>
        <v>#REF!</v>
      </c>
    </row>
    <row r="563" ht="15.75" customHeight="1">
      <c r="A563" s="215" t="str">
        <f>Seeds!AB370</f>
        <v>M3-MyM-8a-I-2</v>
      </c>
      <c r="B563" s="216" t="str">
        <f t="shared" si="220"/>
        <v>#REF!</v>
      </c>
      <c r="C563" s="216" t="str">
        <f>Seeds!AA370</f>
        <v>{"id":"M3-MyM-8a-I-2","stimulus":"&lt;p&gt;Selecione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D563" s="217" t="str">
        <f t="shared" si="2"/>
        <v>#REF!</v>
      </c>
    </row>
    <row r="564" ht="15.75" customHeight="1">
      <c r="A564" s="215" t="str">
        <f>Seeds!AB371</f>
        <v>M3-MyM-8a-E-1</v>
      </c>
      <c r="B564" s="216" t="str">
        <f t="shared" si="220"/>
        <v>#REF!</v>
      </c>
      <c r="C564" s="216" t="str">
        <f>Seeds!AA371</f>
        <v>{"id":"M3-MyM-8a-E-1","stimulus":"&lt;p&gt;Calcule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v>
      </c>
      <c r="D564" s="217" t="str">
        <f t="shared" si="2"/>
        <v>#REF!</v>
      </c>
    </row>
    <row r="565" ht="15.75" customHeight="1">
      <c r="A565" s="215" t="str">
        <f>Seeds!AB372</f>
        <v>M3-MyM-8a-E-2</v>
      </c>
      <c r="B565" s="216" t="str">
        <f t="shared" si="220"/>
        <v>#REF!</v>
      </c>
      <c r="C565" s="216" t="str">
        <f>Seeds!AA372</f>
        <v>{"id":"M3-MyM-8a-E-2","stimulus":"&lt;p&gt;Calcule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v>
      </c>
      <c r="D565" s="217" t="str">
        <f t="shared" si="2"/>
        <v>#REF!</v>
      </c>
    </row>
    <row r="566" ht="15.75" customHeight="1">
      <c r="A566" s="215" t="str">
        <f>Seeds!AB373</f>
        <v>M3-MyM-8a-A-1</v>
      </c>
      <c r="B566" s="216" t="str">
        <f t="shared" si="220"/>
        <v>#REF!</v>
      </c>
      <c r="C566" s="216" t="str">
        <f>Seeds!AA373</f>
        <v>{"id":"M3-MyM-8a-A-1","stimulus":"&lt;p&gt;Para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D566" s="217" t="str">
        <f t="shared" si="2"/>
        <v>#REF!</v>
      </c>
    </row>
    <row r="567" ht="15.75" customHeight="1">
      <c r="A567" s="215" t="str">
        <f>Seeds!AB374</f>
        <v>M3-MyM-8a-A-2</v>
      </c>
      <c r="B567" s="216" t="str">
        <f t="shared" si="220"/>
        <v>#REF!</v>
      </c>
      <c r="C567" s="216" t="str">
        <f>Seeds!AA374</f>
        <v>{"id":"M3-MyM-8a-A-2","stimulus":"&lt;p&gt;Para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v>
      </c>
      <c r="D567" s="217" t="str">
        <f t="shared" si="2"/>
        <v>#REF!</v>
      </c>
    </row>
    <row r="568" ht="15.75" customHeight="1">
      <c r="A568" s="215" t="str">
        <f>Seeds!AB375</f>
        <v>M3-MyM-8a-A-3</v>
      </c>
      <c r="B568" s="216" t="str">
        <f t="shared" si="220"/>
        <v>#REF!</v>
      </c>
      <c r="C568" s="216" t="str">
        <f>Seeds!AA375</f>
        <v>{"id":"M3-MyM-8a-A-3","stimulus":"&lt;p&gt;Oscar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D568" s="217" t="str">
        <f t="shared" si="2"/>
        <v>#REF!</v>
      </c>
    </row>
    <row r="569" ht="15.75" customHeight="1">
      <c r="A569" s="215" t="str">
        <f>Seeds!AB376</f>
        <v>M3-MyM-8b-I-1</v>
      </c>
      <c r="B569" s="216" t="str">
        <f t="shared" si="220"/>
        <v>#REF!</v>
      </c>
      <c r="C569" s="216" t="str">
        <f>Seeds!AA376</f>
        <v>{"id":"M3-MyM-8b-I-1","stimulus":"&lt;p&gt;Indique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D569" s="217" t="str">
        <f t="shared" si="2"/>
        <v>#REF!</v>
      </c>
    </row>
    <row r="570" ht="15.75" customHeight="1">
      <c r="A570" s="215" t="str">
        <f>Seeds!AB377</f>
        <v>M3-MyM-8b-I-2</v>
      </c>
      <c r="B570" s="216" t="str">
        <f t="shared" si="220"/>
        <v>#REF!</v>
      </c>
      <c r="C570" s="216" t="str">
        <f>Seeds!AA377</f>
        <v>{"id":"M3-MyM-8b-I-2","stimulus":"&lt;p&gt;Indique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D570" s="217" t="str">
        <f t="shared" si="2"/>
        <v>#REF!</v>
      </c>
    </row>
    <row r="571" ht="15.75" customHeight="1">
      <c r="A571" s="215" t="str">
        <f>Seeds!AB378</f>
        <v>M3-MyM-8b-E-1</v>
      </c>
      <c r="B571" s="216" t="str">
        <f t="shared" si="220"/>
        <v>#REF!</v>
      </c>
      <c r="C571" s="216" t="str">
        <f>Seeds!AA378</f>
        <v>{"id":"M3-MyM-8b-E-1","stimulus":"&lt;p&gt;Calcule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v>
      </c>
      <c r="D571" s="217" t="str">
        <f t="shared" si="2"/>
        <v>#REF!</v>
      </c>
    </row>
    <row r="572" ht="15.75" customHeight="1">
      <c r="A572" s="215" t="str">
        <f>Seeds!AB379</f>
        <v>M3-MyM-8b-E-2</v>
      </c>
      <c r="B572" s="216" t="str">
        <f t="shared" si="220"/>
        <v>#REF!</v>
      </c>
      <c r="C572" s="216" t="str">
        <f>Seeds!AA379</f>
        <v>{"id":"M3-MyM-8b-E-2","stimulus":"&lt;p&gt;Calcule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v>
      </c>
      <c r="D572" s="217" t="str">
        <f t="shared" si="2"/>
        <v>#REF!</v>
      </c>
    </row>
    <row r="573" ht="15.75" customHeight="1">
      <c r="A573" s="215" t="str">
        <f>Seeds!AB380</f>
        <v>M3-MyM-8b-A-1</v>
      </c>
      <c r="B573" s="216" t="str">
        <f t="shared" si="220"/>
        <v>#REF!</v>
      </c>
      <c r="C573" s="216" t="str">
        <f>Seeds!AA380</f>
        <v>{"id":"M3-MyM-8b-A-1","stimulus":"&lt;p&gt;Para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v>
      </c>
      <c r="D573" s="217" t="str">
        <f t="shared" si="2"/>
        <v>#REF!</v>
      </c>
    </row>
    <row r="574" ht="15.75" customHeight="1">
      <c r="A574" s="215" t="str">
        <f>Seeds!AB381</f>
        <v>M3-MyM-8b-A-2</v>
      </c>
      <c r="B574" s="216" t="str">
        <f t="shared" si="220"/>
        <v>#REF!</v>
      </c>
      <c r="C574" s="216" t="str">
        <f>Seeds!AA381</f>
        <v>{"id":"M3-MyM-8b-A-2","stimulus":"&lt;p&gt;Uma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v>
      </c>
      <c r="D574" s="217" t="str">
        <f t="shared" si="2"/>
        <v>#REF!</v>
      </c>
    </row>
    <row r="575" ht="15.75" customHeight="1">
      <c r="A575" s="215" t="str">
        <f>Seeds!AB382</f>
        <v>M3-MyM-8b-A-3</v>
      </c>
      <c r="B575" s="216" t="str">
        <f t="shared" si="220"/>
        <v>#REF!</v>
      </c>
      <c r="C575" s="216" t="str">
        <f>Seeds!AA382</f>
        <v>{"id":"M3-MyM-8b-A-3","stimulus":"&lt;p&gt;Em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D575" s="217" t="str">
        <f t="shared" si="2"/>
        <v>#REF!</v>
      </c>
    </row>
    <row r="576" ht="15.75" customHeight="1">
      <c r="A576" s="215" t="str">
        <f>Seeds!AB383</f>
        <v>M3-MyM-8b-A-4</v>
      </c>
      <c r="B576" s="216" t="str">
        <f t="shared" si="220"/>
        <v>#REF!</v>
      </c>
      <c r="C576" s="216" t="str">
        <f>Seeds!AA383</f>
        <v>{"id":"M3-MyM-8b-A-4","stimulus":"&lt;p&gt;Uma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D576" s="217" t="str">
        <f t="shared" si="2"/>
        <v>#REF!</v>
      </c>
    </row>
    <row r="577" ht="15.75" customHeight="1">
      <c r="A577" s="215" t="str">
        <f>Seeds!AB384</f>
        <v>M3-MyM-8b-A-5</v>
      </c>
      <c r="B577" s="216" t="str">
        <f t="shared" si="220"/>
        <v>#REF!</v>
      </c>
      <c r="C577" s="216" t="str">
        <f>Seeds!AA384</f>
        <v>{"id":"M3-MyM-8b-A-5","stimulus":"&lt;p&gt;Ao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v>
      </c>
      <c r="D577" s="217" t="str">
        <f t="shared" si="2"/>
        <v>#REF!</v>
      </c>
    </row>
    <row r="578" ht="15.75" customHeight="1">
      <c r="A578" s="215" t="str">
        <f>Seeds!AB385</f>
        <v>M3-MyM-9a-I-1</v>
      </c>
      <c r="B578" s="216" t="str">
        <f t="shared" si="220"/>
        <v>#REF!</v>
      </c>
      <c r="C578" s="216" t="str">
        <f>Seeds!AA385</f>
        <v>{"id":"M3-MyM-9a-I-1","stimulus":"&lt;p&gt;Selecione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v>
      </c>
      <c r="D578" s="217" t="str">
        <f t="shared" si="2"/>
        <v>#REF!</v>
      </c>
    </row>
    <row r="579" ht="15.75" customHeight="1">
      <c r="A579" s="215" t="str">
        <f>Seeds!AB386</f>
        <v>M3-MyM-9a-I-2</v>
      </c>
      <c r="B579" s="216" t="str">
        <f t="shared" si="220"/>
        <v>#REF!</v>
      </c>
      <c r="C579" s="216" t="str">
        <f>Seeds!AA386</f>
        <v>{"id":"M3-MyM-9a-I-2","stimulus":"&lt;p&gt;Selecione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D579" s="217" t="str">
        <f t="shared" si="2"/>
        <v>#REF!</v>
      </c>
    </row>
    <row r="580" ht="15.75" customHeight="1">
      <c r="A580" s="215" t="str">
        <f>Seeds!AB387</f>
        <v>M3-MyM-9a-E-1</v>
      </c>
      <c r="B580" s="216" t="str">
        <f t="shared" si="220"/>
        <v>#REF!</v>
      </c>
      <c r="C580" s="216" t="str">
        <f>Seeds!AA387</f>
        <v>{"id":"M3-MyM-9a-E-1","stimulus":"&lt;p&gt;Escolha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v>
      </c>
      <c r="D580" s="217" t="str">
        <f t="shared" si="2"/>
        <v>#REF!</v>
      </c>
    </row>
    <row r="581" ht="15.75" customHeight="1">
      <c r="A581" s="215" t="str">
        <f>Seeds!AB388</f>
        <v>M3-MyM-9a-E-2</v>
      </c>
      <c r="B581" s="216" t="str">
        <f t="shared" si="220"/>
        <v>#REF!</v>
      </c>
      <c r="C581" s="216" t="str">
        <f>Seeds!AA388</f>
        <v>{"id":"M3-MyM-9a-E-2","stimulus":"&lt;p&gt;Escolha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v>
      </c>
      <c r="D581" s="217" t="str">
        <f t="shared" si="2"/>
        <v>#REF!</v>
      </c>
    </row>
    <row r="582" ht="15.75" customHeight="1">
      <c r="A582" s="215" t="str">
        <f>Seeds!AB389</f>
        <v>M3-MyM-9b-I-1</v>
      </c>
      <c r="B582" s="216" t="str">
        <f t="shared" si="220"/>
        <v>#REF!</v>
      </c>
      <c r="C582" s="216" t="str">
        <f>Seeds!AA389</f>
        <v>{"id":"M3-MyM-9b-I-1","stimulus":"&lt;p&gt;Indique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v>
      </c>
      <c r="D582" s="217" t="str">
        <f t="shared" si="2"/>
        <v>#REF!</v>
      </c>
    </row>
    <row r="583" ht="15.75" customHeight="1">
      <c r="A583" s="215" t="str">
        <f>Seeds!AB390</f>
        <v>M3-MyM-9b-E-1</v>
      </c>
      <c r="B583" s="216" t="str">
        <f t="shared" si="220"/>
        <v>#REF!</v>
      </c>
      <c r="C583" s="216" t="str">
        <f>Seeds!AA390</f>
        <v>{"id":"M3-MyM-9b-E-1","stimulus":"&lt;p&gt;Calcule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D583" s="217" t="str">
        <f t="shared" si="2"/>
        <v>#REF!</v>
      </c>
    </row>
    <row r="584" ht="15.75" customHeight="1">
      <c r="A584" s="215" t="str">
        <f>Seeds!AB391</f>
        <v>M3-MyM-9b-A-1</v>
      </c>
      <c r="B584" s="216" t="str">
        <f t="shared" si="220"/>
        <v>#REF!</v>
      </c>
      <c r="C584" s="216" t="str">
        <f>Seeds!AA391</f>
        <v>{"id":"M3-MyM-9b-A-1","stimulus":"&lt;p&gt;Vera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v>
      </c>
      <c r="D584" s="217" t="str">
        <f t="shared" si="2"/>
        <v>#REF!</v>
      </c>
    </row>
    <row r="585" ht="15.75" customHeight="1">
      <c r="A585" s="215" t="str">
        <f>Seeds!AB392</f>
        <v>M3-MyM-9b-A-2</v>
      </c>
      <c r="B585" s="216" t="str">
        <f t="shared" si="220"/>
        <v>#REF!</v>
      </c>
      <c r="C585" s="216" t="str">
        <f>Seeds!AA392</f>
        <v>{"id":"M3-MyM-9b-A-2","stimulus":"&lt;p&gt;Tiago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v>
      </c>
      <c r="D585" s="217" t="str">
        <f t="shared" si="2"/>
        <v>#REF!</v>
      </c>
    </row>
    <row r="586" ht="15.75" customHeight="1">
      <c r="A586" s="215" t="str">
        <f>Seeds!AB393</f>
        <v>M3-MyM-9b-A-3</v>
      </c>
      <c r="B586" s="216" t="str">
        <f t="shared" si="220"/>
        <v>#REF!</v>
      </c>
      <c r="C586" s="216" t="str">
        <f>Seeds!AA393</f>
        <v>{"id":"M3-MyM-9b-A-3","stimulus":"&lt;p&gt;Para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D586" s="217" t="str">
        <f t="shared" si="2"/>
        <v>#REF!</v>
      </c>
    </row>
    <row r="587" ht="15.75" customHeight="1">
      <c r="A587" s="215" t="str">
        <f>Seeds!AB394</f>
        <v>M3-MyM-9c-I-1</v>
      </c>
      <c r="B587" s="216" t="str">
        <f t="shared" si="220"/>
        <v>#REF!</v>
      </c>
      <c r="C587" s="216" t="str">
        <f>Seeds!AA394</f>
        <v>{"id":"M3-MyM-9c-I-1","stimulus":"&lt;p&gt;Selecione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v>
      </c>
      <c r="D587" s="217" t="str">
        <f t="shared" si="2"/>
        <v>#REF!</v>
      </c>
    </row>
    <row r="588" ht="15.75" customHeight="1">
      <c r="A588" s="215" t="str">
        <f>Seeds!AB395</f>
        <v>M3-MyM-9c-E-1</v>
      </c>
      <c r="B588" s="216" t="str">
        <f t="shared" si="220"/>
        <v>#REF!</v>
      </c>
      <c r="C588" s="216" t="str">
        <f>Seeds!AA395</f>
        <v>{"id":"M3-MyM-9c-E-1","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88" s="217" t="str">
        <f t="shared" si="2"/>
        <v>#REF!</v>
      </c>
    </row>
    <row r="589" ht="15.75" customHeight="1">
      <c r="A589" s="215" t="str">
        <f>Seeds!AB396</f>
        <v>M3-MyM-9c-A-1</v>
      </c>
      <c r="B589" s="216" t="str">
        <f t="shared" si="220"/>
        <v>#REF!</v>
      </c>
      <c r="C589" s="216" t="str">
        <f>Seeds!AA396</f>
        <v>{"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D589" s="217" t="str">
        <f t="shared" si="2"/>
        <v>#REF!</v>
      </c>
    </row>
    <row r="590" ht="15.75" customHeight="1">
      <c r="A590" s="215" t="str">
        <f>Seeds!AB397</f>
        <v>M3-MyM-9c-A-2</v>
      </c>
      <c r="B590" s="216" t="str">
        <f t="shared" si="220"/>
        <v>#REF!</v>
      </c>
      <c r="C590" s="216" t="str">
        <f>Seeds!AA397</f>
        <v>{"id":"M3-MyM-9c-A-2","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0" s="217" t="str">
        <f t="shared" si="2"/>
        <v>#REF!</v>
      </c>
    </row>
    <row r="591" ht="15.75" customHeight="1">
      <c r="A591" s="215" t="str">
        <f>Seeds!AB398</f>
        <v>M3-MyM-9c-A-3</v>
      </c>
      <c r="B591" s="216" t="str">
        <f t="shared" si="220"/>
        <v>#REF!</v>
      </c>
      <c r="C591" s="216" t="str">
        <f>Seeds!AA398</f>
        <v>{"id":"M3-MyM-9c-A-3","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1" s="217" t="str">
        <f t="shared" si="2"/>
        <v>#REF!</v>
      </c>
    </row>
    <row r="592" ht="15.75" customHeight="1">
      <c r="A592" s="215" t="str">
        <f>Seeds!AB399</f>
        <v>M3-MyM-9c-A-4</v>
      </c>
      <c r="B592" s="216" t="str">
        <f t="shared" si="220"/>
        <v>#REF!</v>
      </c>
      <c r="C592" s="216" t="str">
        <f>Seeds!AA399</f>
        <v>{"id":"M3-MyM-9c-A-4","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2" s="217" t="str">
        <f t="shared" si="2"/>
        <v>#REF!</v>
      </c>
    </row>
    <row r="593" ht="15.75" customHeight="1">
      <c r="A593" s="215" t="str">
        <f>Seeds!AB400</f>
        <v>M3-MyM-9c-A-5</v>
      </c>
      <c r="B593" s="216" t="str">
        <f t="shared" si="220"/>
        <v>#REF!</v>
      </c>
      <c r="C593" s="216" t="str">
        <f>Seeds!AA400</f>
        <v>{"id":"M3-MyM-9c-A-5","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3" s="217" t="str">
        <f t="shared" si="2"/>
        <v>#REF!</v>
      </c>
    </row>
    <row r="594" ht="15.75" customHeight="1">
      <c r="A594" s="215" t="str">
        <f>Seeds!AB401</f>
        <v>M3-MyM-10a-I-1</v>
      </c>
      <c r="B594" s="216" t="str">
        <f t="shared" si="220"/>
        <v>#REF!</v>
      </c>
      <c r="C594" s="216" t="str">
        <f>Seeds!AA401</f>
        <v>{"id":"M3-MyM-10a-I-1","stimulus":"&lt;p&gt;Selecione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v>
      </c>
      <c r="D594" s="217" t="str">
        <f t="shared" si="2"/>
        <v>#REF!</v>
      </c>
    </row>
    <row r="595" ht="15.75" customHeight="1">
      <c r="A595" s="215" t="str">
        <f>Seeds!AB402</f>
        <v>M3-MyM-10a-I-2</v>
      </c>
      <c r="B595" s="216" t="str">
        <f t="shared" si="220"/>
        <v>#REF!</v>
      </c>
      <c r="C595" s="216" t="str">
        <f>Seeds!AA402</f>
        <v>{"id":"M3-MyM-10a-I-2","stimulus":"&lt;p&gt;Selecione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v>
      </c>
      <c r="D595" s="217" t="str">
        <f t="shared" si="2"/>
        <v>#REF!</v>
      </c>
    </row>
    <row r="596" ht="15.75" customHeight="1">
      <c r="A596" s="215" t="str">
        <f>Seeds!AB403</f>
        <v>M3-MyM-10a-E-1</v>
      </c>
      <c r="B596" s="216" t="str">
        <f t="shared" si="220"/>
        <v>#REF!</v>
      </c>
      <c r="C596" s="216" t="str">
        <f>Seeds!AA403</f>
        <v>{
    "id": "M3-MyM-10a-E-1",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v>
      </c>
      <c r="D596" s="217" t="str">
        <f t="shared" si="2"/>
        <v>#REF!</v>
      </c>
    </row>
    <row r="597" ht="15.75" customHeight="1">
      <c r="A597" s="215" t="str">
        <f>Seeds!AB404</f>
        <v>M3-MyM-10a-E-2</v>
      </c>
      <c r="B597" s="216" t="str">
        <f t="shared" si="220"/>
        <v>#REF!</v>
      </c>
      <c r="C597" s="216" t="str">
        <f>Seeds!AA404</f>
        <v>{
    "id": "M3-MyM-10a-E-2",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v>
      </c>
      <c r="D597" s="217" t="str">
        <f t="shared" si="2"/>
        <v>#REF!</v>
      </c>
    </row>
    <row r="598" ht="15.75" customHeight="1">
      <c r="A598" s="215" t="str">
        <f t="shared" ref="A598:C598" si="221">#REF!</f>
        <v>#REF!</v>
      </c>
      <c r="B598" s="216" t="str">
        <f t="shared" si="221"/>
        <v>#REF!</v>
      </c>
      <c r="C598" s="216" t="str">
        <f t="shared" si="221"/>
        <v>#REF!</v>
      </c>
      <c r="D598" s="217" t="str">
        <f t="shared" si="2"/>
        <v>#REF!</v>
      </c>
    </row>
    <row r="599" ht="15.75" customHeight="1">
      <c r="A599" s="215" t="str">
        <f t="shared" ref="A599:C599" si="222">#REF!</f>
        <v>#REF!</v>
      </c>
      <c r="B599" s="216" t="str">
        <f t="shared" si="222"/>
        <v>#REF!</v>
      </c>
      <c r="C599" s="216" t="str">
        <f t="shared" si="222"/>
        <v>#REF!</v>
      </c>
      <c r="D599" s="217" t="str">
        <f t="shared" si="2"/>
        <v>#REF!</v>
      </c>
    </row>
    <row r="600" ht="15.75" customHeight="1">
      <c r="A600" s="215" t="str">
        <f t="shared" ref="A600:C600" si="223">#REF!</f>
        <v>#REF!</v>
      </c>
      <c r="B600" s="216" t="str">
        <f t="shared" si="223"/>
        <v>#REF!</v>
      </c>
      <c r="C600" s="216" t="str">
        <f t="shared" si="223"/>
        <v>#REF!</v>
      </c>
      <c r="D600" s="217" t="str">
        <f t="shared" si="2"/>
        <v>#REF!</v>
      </c>
    </row>
    <row r="601" ht="15.75" customHeight="1">
      <c r="A601" s="215" t="str">
        <f t="shared" ref="A601:C601" si="224">#REF!</f>
        <v>#REF!</v>
      </c>
      <c r="B601" s="216" t="str">
        <f t="shared" si="224"/>
        <v>#REF!</v>
      </c>
      <c r="C601" s="216" t="str">
        <f t="shared" si="224"/>
        <v>#REF!</v>
      </c>
      <c r="D601" s="217" t="str">
        <f t="shared" si="2"/>
        <v>#REF!</v>
      </c>
    </row>
    <row r="602" ht="15.75" customHeight="1">
      <c r="A602" s="215" t="str">
        <f t="shared" ref="A602:C602" si="225">#REF!</f>
        <v>#REF!</v>
      </c>
      <c r="B602" s="216" t="str">
        <f t="shared" si="225"/>
        <v>#REF!</v>
      </c>
      <c r="C602" s="216" t="str">
        <f t="shared" si="225"/>
        <v>#REF!</v>
      </c>
      <c r="D602" s="217" t="str">
        <f t="shared" si="2"/>
        <v>#REF!</v>
      </c>
    </row>
    <row r="603" ht="15.75" customHeight="1">
      <c r="A603" s="215" t="str">
        <f t="shared" ref="A603:C603" si="226">#REF!</f>
        <v>#REF!</v>
      </c>
      <c r="B603" s="216" t="str">
        <f t="shared" si="226"/>
        <v>#REF!</v>
      </c>
      <c r="C603" s="216" t="str">
        <f t="shared" si="226"/>
        <v>#REF!</v>
      </c>
      <c r="D603" s="217" t="str">
        <f t="shared" si="2"/>
        <v>#REF!</v>
      </c>
    </row>
    <row r="604" ht="15.75" customHeight="1">
      <c r="A604" s="215" t="str">
        <f t="shared" ref="A604:C604" si="227">#REF!</f>
        <v>#REF!</v>
      </c>
      <c r="B604" s="216" t="str">
        <f t="shared" si="227"/>
        <v>#REF!</v>
      </c>
      <c r="C604" s="216" t="str">
        <f t="shared" si="227"/>
        <v>#REF!</v>
      </c>
      <c r="D604" s="217" t="str">
        <f t="shared" si="2"/>
        <v>#REF!</v>
      </c>
    </row>
    <row r="605" ht="15.75" customHeight="1">
      <c r="A605" s="215" t="str">
        <f>Seeds!AB405</f>
        <v>M3-MyM-12a-I-1</v>
      </c>
      <c r="B605" s="216" t="str">
        <f t="shared" ref="B605:B620" si="228">#REF!</f>
        <v>#REF!</v>
      </c>
      <c r="C605" s="216" t="str">
        <f>Seeds!AA405</f>
        <v>{"id":"M3-MyM-12a-I-1","stimulus":"&lt;p&gt;Selecione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D605" s="217" t="str">
        <f t="shared" si="2"/>
        <v>#REF!</v>
      </c>
    </row>
    <row r="606" ht="15.75" customHeight="1">
      <c r="A606" s="215" t="str">
        <f>Seeds!AB406</f>
        <v>M3-MyM-12a-I-2</v>
      </c>
      <c r="B606" s="216" t="str">
        <f t="shared" si="228"/>
        <v>#REF!</v>
      </c>
      <c r="C606" s="216" t="str">
        <f>Seeds!AA406</f>
        <v>{"id":"M3-MyM-12a-I-2","stimulus":"&lt;p&gt;Selecione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D606" s="217" t="str">
        <f t="shared" si="2"/>
        <v>#REF!</v>
      </c>
    </row>
    <row r="607" ht="15.75" customHeight="1">
      <c r="A607" s="215" t="str">
        <f>Seeds!AB407</f>
        <v>M3-MyM-12a-E-1</v>
      </c>
      <c r="B607" s="216" t="str">
        <f t="shared" si="228"/>
        <v>#REF!</v>
      </c>
      <c r="C607" s="216" t="str">
        <f>Seeds!AA407</f>
        <v>{"id":"M3-MyM-12a-E-1","stimulus":"&lt;p&gt;Calcule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v>
      </c>
      <c r="D607" s="217" t="str">
        <f t="shared" si="2"/>
        <v>#REF!</v>
      </c>
    </row>
    <row r="608" ht="15.75" customHeight="1">
      <c r="A608" s="215" t="str">
        <f>Seeds!AB408</f>
        <v>M3-MyM-12a-E-2</v>
      </c>
      <c r="B608" s="216" t="str">
        <f t="shared" si="228"/>
        <v>#REF!</v>
      </c>
      <c r="C608" s="216" t="str">
        <f>Seeds!AA408</f>
        <v>{"id":"M3-MyM-12a-E-2","stimulus":"&lt;p&gt;Calcule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v>
      </c>
      <c r="D608" s="217" t="str">
        <f t="shared" si="2"/>
        <v>#REF!</v>
      </c>
    </row>
    <row r="609" ht="15.75" customHeight="1">
      <c r="A609" s="215" t="str">
        <f>Seeds!AB409</f>
        <v>M3-MyM-12a-A-1</v>
      </c>
      <c r="B609" s="216" t="str">
        <f t="shared" si="228"/>
        <v>#REF!</v>
      </c>
      <c r="C609" s="216" t="str">
        <f>Seeds!AA409</f>
        <v>{"id":"M3-MyM-12a-A-1","stimulus":"&lt;p&gt;Giovanni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v>
      </c>
      <c r="D609" s="217" t="str">
        <f t="shared" si="2"/>
        <v>#REF!</v>
      </c>
    </row>
    <row r="610" ht="15.75" customHeight="1">
      <c r="A610" s="215" t="str">
        <f>Seeds!AB410</f>
        <v>M3-MyM-12a-A-2</v>
      </c>
      <c r="B610" s="216" t="str">
        <f t="shared" si="228"/>
        <v>#REF!</v>
      </c>
      <c r="C610" s="216" t="str">
        <f>Seeds!AA410</f>
        <v>{"id":"M3-MyM-12a-A-2","stimulus":"&lt;p&gt;Um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v>
      </c>
      <c r="D610" s="217" t="str">
        <f t="shared" si="2"/>
        <v>#REF!</v>
      </c>
    </row>
    <row r="611" ht="15.75" customHeight="1">
      <c r="A611" s="215" t="str">
        <f>Seeds!AB411</f>
        <v>M3-MyM-12a-A-3</v>
      </c>
      <c r="B611" s="216" t="str">
        <f t="shared" si="228"/>
        <v>#REF!</v>
      </c>
      <c r="C611" s="216" t="str">
        <f>Seeds!AA411</f>
        <v>{"id":"M3-MyM-12a-A-3","stimulus":"&lt;p&gt;Alice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v>
      </c>
      <c r="D611" s="217" t="str">
        <f t="shared" si="2"/>
        <v>#REF!</v>
      </c>
    </row>
    <row r="612" ht="15.75" customHeight="1">
      <c r="A612" s="215" t="str">
        <f>Seeds!AB412</f>
        <v>M3-MyM-12b-I-1</v>
      </c>
      <c r="B612" s="216" t="str">
        <f t="shared" si="228"/>
        <v>#REF!</v>
      </c>
      <c r="C612" s="216" t="str">
        <f>Seeds!AA412</f>
        <v>{"id":"M3-MyM-12b-I-1","stimulus":"&lt;p&gt;Arraste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D612" s="217" t="str">
        <f t="shared" si="2"/>
        <v>#REF!</v>
      </c>
    </row>
    <row r="613" ht="15.75" customHeight="1">
      <c r="A613" s="215" t="str">
        <f>Seeds!AB413</f>
        <v>M3-MyM-12b-I-2</v>
      </c>
      <c r="B613" s="216" t="str">
        <f t="shared" si="228"/>
        <v>#REF!</v>
      </c>
      <c r="C613" s="216" t="str">
        <f>Seeds!AA413</f>
        <v>{"id":"M3-MyM-12b-I-2","stimulus":"&lt;p&gt;Arraste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D613" s="217" t="str">
        <f t="shared" si="2"/>
        <v>#REF!</v>
      </c>
    </row>
    <row r="614" ht="15.75" customHeight="1">
      <c r="A614" s="215" t="str">
        <f>Seeds!AB414</f>
        <v>M3-MyM-12b-E-1</v>
      </c>
      <c r="B614" s="216" t="str">
        <f t="shared" si="228"/>
        <v>#REF!</v>
      </c>
      <c r="C614" s="216" t="str">
        <f>Seeds!AA414</f>
        <v>{"id":"M3-MyM-12b-E-1","stimulus":"&lt;p&gt;Calcule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v>
      </c>
      <c r="D614" s="217" t="str">
        <f t="shared" si="2"/>
        <v>#REF!</v>
      </c>
    </row>
    <row r="615" ht="15.75" customHeight="1">
      <c r="A615" s="215" t="str">
        <f>Seeds!AB415</f>
        <v>M3-MyM-12b-E-2</v>
      </c>
      <c r="B615" s="216" t="str">
        <f t="shared" si="228"/>
        <v>#REF!</v>
      </c>
      <c r="C615" s="216" t="str">
        <f>Seeds!AA415</f>
        <v>{"id":"M3-MyM-12b-E-2","stimulus":"&lt;p&gt;Calcule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v>
      </c>
      <c r="D615" s="217" t="str">
        <f t="shared" si="2"/>
        <v>#REF!</v>
      </c>
    </row>
    <row r="616" ht="15.75" customHeight="1">
      <c r="A616" s="215" t="str">
        <f>Seeds!AB416</f>
        <v>M3-MyM-12b-A-1</v>
      </c>
      <c r="B616" s="216" t="str">
        <f t="shared" si="228"/>
        <v>#REF!</v>
      </c>
      <c r="C616" s="216" t="str">
        <f>Seeds!AA416</f>
        <v>{"id":"M3-MyM-12b-A-1","stimulus":"&lt;p&gt;Leandro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v>
      </c>
      <c r="D616" s="217" t="str">
        <f t="shared" si="2"/>
        <v>#REF!</v>
      </c>
    </row>
    <row r="617" ht="15.75" customHeight="1">
      <c r="A617" s="215" t="str">
        <f>Seeds!AB417</f>
        <v>M3-MyM-12b-A-2</v>
      </c>
      <c r="B617" s="216" t="str">
        <f t="shared" si="228"/>
        <v>#REF!</v>
      </c>
      <c r="C617" s="216" t="str">
        <f>Seeds!AA417</f>
        <v>{"id":"M3-MyM-12b-A-2","stimulus":"&lt;p&gt;Diariamente,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v>
      </c>
      <c r="D617" s="217" t="str">
        <f t="shared" si="2"/>
        <v>#REF!</v>
      </c>
    </row>
    <row r="618" ht="15.75" customHeight="1">
      <c r="A618" s="215" t="str">
        <f>Seeds!AB418</f>
        <v>M3-MyM-12b-A-3</v>
      </c>
      <c r="B618" s="216" t="str">
        <f t="shared" si="228"/>
        <v>#REF!</v>
      </c>
      <c r="C618" s="216" t="str">
        <f>Seeds!AA418</f>
        <v>{"id":"M3-MyM-12b-A-3","stimulus":"&lt;p&gt;Josué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v>
      </c>
      <c r="D618" s="217" t="str">
        <f t="shared" si="2"/>
        <v>#REF!</v>
      </c>
    </row>
    <row r="619" ht="15.75" customHeight="1">
      <c r="A619" s="215" t="str">
        <f>Seeds!AB419</f>
        <v>M3-MyM-12b-A-4</v>
      </c>
      <c r="B619" s="216" t="str">
        <f t="shared" si="228"/>
        <v>#REF!</v>
      </c>
      <c r="C619" s="216" t="str">
        <f>Seeds!AA419</f>
        <v>{"id":"M3-MyM-12b-A-4","stimulus":"&lt;p&gt;Um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v>
      </c>
      <c r="D619" s="217" t="str">
        <f t="shared" si="2"/>
        <v>#REF!</v>
      </c>
    </row>
    <row r="620" ht="15.75" customHeight="1">
      <c r="A620" s="215" t="str">
        <f>Seeds!AB420</f>
        <v>M3-MyM-12b-A-5</v>
      </c>
      <c r="B620" s="216" t="str">
        <f t="shared" si="228"/>
        <v>#REF!</v>
      </c>
      <c r="C620" s="216" t="str">
        <f>Seeds!AA420</f>
        <v>{"id":"M3-MyM-12b-A-5","stimulus":"&lt;p&gt;Os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v>
      </c>
      <c r="D620" s="217" t="str">
        <f t="shared" si="2"/>
        <v>#REF!</v>
      </c>
    </row>
    <row r="621" ht="15.75" customHeight="1">
      <c r="A621" s="215" t="str">
        <f t="shared" ref="A621:C621" si="229">#REF!</f>
        <v>#REF!</v>
      </c>
      <c r="B621" s="216" t="str">
        <f t="shared" si="229"/>
        <v>#REF!</v>
      </c>
      <c r="C621" s="216" t="str">
        <f t="shared" si="229"/>
        <v>#REF!</v>
      </c>
      <c r="D621" s="217" t="str">
        <f t="shared" si="2"/>
        <v>#REF!</v>
      </c>
    </row>
    <row r="622" ht="15.75" customHeight="1">
      <c r="A622" s="215" t="str">
        <f t="shared" ref="A622:C622" si="230">#REF!</f>
        <v>#REF!</v>
      </c>
      <c r="B622" s="216" t="str">
        <f t="shared" si="230"/>
        <v>#REF!</v>
      </c>
      <c r="C622" s="216" t="str">
        <f t="shared" si="230"/>
        <v>#REF!</v>
      </c>
      <c r="D622" s="217" t="str">
        <f t="shared" si="2"/>
        <v>#REF!</v>
      </c>
    </row>
    <row r="623" ht="15.75" customHeight="1">
      <c r="A623" s="215" t="str">
        <f t="shared" ref="A623:C623" si="231">#REF!</f>
        <v>#REF!</v>
      </c>
      <c r="B623" s="216" t="str">
        <f t="shared" si="231"/>
        <v>#REF!</v>
      </c>
      <c r="C623" s="216" t="str">
        <f t="shared" si="231"/>
        <v>#REF!</v>
      </c>
      <c r="D623" s="217" t="str">
        <f t="shared" si="2"/>
        <v>#REF!</v>
      </c>
    </row>
    <row r="624" ht="15.75" customHeight="1">
      <c r="A624" s="215" t="str">
        <f>Seeds!AB421</f>
        <v>M3-MyM-13a-I-1</v>
      </c>
      <c r="B624" s="216" t="str">
        <f t="shared" ref="B624:B705" si="232">#REF!</f>
        <v>#REF!</v>
      </c>
      <c r="C624" s="216" t="str">
        <f>Seeds!AA421</f>
        <v>{"id":"M3-MyM-13a-I-1","stimulus":"&lt;p&gt;Se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D624" s="217" t="str">
        <f t="shared" si="2"/>
        <v>#REF!</v>
      </c>
    </row>
    <row r="625" ht="15.75" customHeight="1">
      <c r="A625" s="215" t="str">
        <f>Seeds!AB422</f>
        <v>M3-MyM-13a-I-2</v>
      </c>
      <c r="B625" s="216" t="str">
        <f t="shared" si="232"/>
        <v>#REF!</v>
      </c>
      <c r="C625" s="216" t="str">
        <f>Seeds!AA422</f>
        <v>{"id":"M3-MyM-13a-I-2","stimulus":"&lt;p&gt;Se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D625" s="217" t="str">
        <f t="shared" si="2"/>
        <v>#REF!</v>
      </c>
    </row>
    <row r="626" ht="15.75" customHeight="1">
      <c r="A626" s="215" t="str">
        <f>Seeds!AB423</f>
        <v>M3-MyM-13a-I-3</v>
      </c>
      <c r="B626" s="216" t="str">
        <f t="shared" si="232"/>
        <v>#REF!</v>
      </c>
      <c r="C626" s="216" t="str">
        <f>Seeds!AA423</f>
        <v>{"id":"M3-MyM-13a-I-3","stimulus":"&lt;p&gt;Se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D626" s="217" t="str">
        <f t="shared" si="2"/>
        <v>#REF!</v>
      </c>
    </row>
    <row r="627" ht="15.75" customHeight="1">
      <c r="A627" s="215" t="str">
        <f>Seeds!AB424</f>
        <v>M3-MyM-13a-E-1</v>
      </c>
      <c r="B627" s="216" t="str">
        <f t="shared" si="232"/>
        <v>#REF!</v>
      </c>
      <c r="C627" s="216" t="str">
        <f>Seeds!AA424</f>
        <v>{"id":"M3-MyM-13a-E-1","stimulus":"&lt;p&gt;Calcule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v>
      </c>
      <c r="D627" s="217" t="str">
        <f t="shared" si="2"/>
        <v>#REF!</v>
      </c>
    </row>
    <row r="628" ht="15.75" customHeight="1">
      <c r="A628" s="215" t="str">
        <f>Seeds!AB425</f>
        <v>M3-MyM-13a-E-2</v>
      </c>
      <c r="B628" s="216" t="str">
        <f t="shared" si="232"/>
        <v>#REF!</v>
      </c>
      <c r="C628" s="216" t="str">
        <f>Seeds!AA425</f>
        <v>{"id":"M3-MyM-13a-E-2","stimulus":"&lt;p&gt;Calcule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D628" s="217" t="str">
        <f t="shared" si="2"/>
        <v>#REF!</v>
      </c>
    </row>
    <row r="629" ht="15.75" customHeight="1">
      <c r="A629" s="215" t="str">
        <f>Seeds!AB426</f>
        <v>M3-MyM-13a-E-3</v>
      </c>
      <c r="B629" s="216" t="str">
        <f t="shared" si="232"/>
        <v>#REF!</v>
      </c>
      <c r="C629" s="216" t="str">
        <f>Seeds!AA426</f>
        <v>{"id":"M3-MyM-13a-E-3","stimulus":"&lt;p&gt;Calcule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D629" s="217" t="str">
        <f t="shared" si="2"/>
        <v>#REF!</v>
      </c>
    </row>
    <row r="630" ht="15.75" customHeight="1">
      <c r="A630" s="215" t="str">
        <f>Seeds!AB427</f>
        <v>M3-MyM-13a-E-4</v>
      </c>
      <c r="B630" s="216" t="str">
        <f t="shared" si="232"/>
        <v>#REF!</v>
      </c>
      <c r="C630" s="216" t="str">
        <f>Seeds!AA427</f>
        <v>{"id":"M3-MyM-13a-E-4","stimulus":"&lt;p&gt;Calcule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v>
      </c>
      <c r="D630" s="217" t="str">
        <f t="shared" si="2"/>
        <v>#REF!</v>
      </c>
    </row>
    <row r="631" ht="15.75" customHeight="1">
      <c r="A631" s="215" t="str">
        <f>Seeds!AB428</f>
        <v>M3-MyM-13a-E-5</v>
      </c>
      <c r="B631" s="216" t="str">
        <f t="shared" si="232"/>
        <v>#REF!</v>
      </c>
      <c r="C631" s="216" t="str">
        <f>Seeds!AA428</f>
        <v>{"id":"M3-MyM-13a-E-5","stimulus":"&lt;p&gt;Calcule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v>
      </c>
      <c r="D631" s="217" t="str">
        <f t="shared" si="2"/>
        <v>#REF!</v>
      </c>
    </row>
    <row r="632" ht="15.75" customHeight="1">
      <c r="A632" s="215" t="str">
        <f>Seeds!AB429</f>
        <v>M3-MyM-13a-E-6</v>
      </c>
      <c r="B632" s="216" t="str">
        <f t="shared" si="232"/>
        <v>#REF!</v>
      </c>
      <c r="C632" s="216" t="str">
        <f>Seeds!AA429</f>
        <v>{"id":"M3-MyM-13a-E-6","stimulus":"&lt;p&gt;Calcule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v>
      </c>
      <c r="D632" s="217" t="str">
        <f t="shared" si="2"/>
        <v>#REF!</v>
      </c>
    </row>
    <row r="633" ht="15.75" customHeight="1">
      <c r="A633" s="215" t="str">
        <f>Seeds!AB430</f>
        <v>M3-MyM-13b-I-1</v>
      </c>
      <c r="B633" s="216" t="str">
        <f t="shared" si="232"/>
        <v>#REF!</v>
      </c>
      <c r="C633" s="216" t="str">
        <f>Seeds!AA430</f>
        <v>{"id":"M3-MyM-13b-I-1","stimulus":"&lt;p&gt;Qual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v>
      </c>
      <c r="D633" s="217" t="str">
        <f t="shared" si="2"/>
        <v>#REF!</v>
      </c>
    </row>
    <row r="634" ht="15.75" customHeight="1">
      <c r="A634" s="215" t="str">
        <f>Seeds!AB431</f>
        <v>M3-MyM-13b-I-2</v>
      </c>
      <c r="B634" s="216" t="str">
        <f t="shared" si="232"/>
        <v>#REF!</v>
      </c>
      <c r="C634" s="216" t="str">
        <f>Seeds!AA431</f>
        <v>{"id":"M3-MyM-13b-I-2","stimulus":"&lt;p&gt;Qual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D634" s="217" t="str">
        <f t="shared" si="2"/>
        <v>#REF!</v>
      </c>
    </row>
    <row r="635" ht="15.75" customHeight="1">
      <c r="A635" s="215" t="str">
        <f>Seeds!AB432</f>
        <v>M3-MyM-13b-E-1</v>
      </c>
      <c r="B635" s="216" t="str">
        <f t="shared" si="232"/>
        <v>#REF!</v>
      </c>
      <c r="C635" s="216" t="str">
        <f>Seeds!AA432</f>
        <v>{"id":"M3-MyM-13b-E-1","seed":{"parameters":[{"name":"Q1","label":null,"min":2,"max":10,"step":1}],"uniques":true},"scaffolding":[{"id":"step-0","stimulus":"&lt;p&gt;Calcule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v>
      </c>
      <c r="D635" s="217" t="str">
        <f t="shared" si="2"/>
        <v>#REF!</v>
      </c>
    </row>
    <row r="636" ht="15.75" customHeight="1">
      <c r="A636" s="215" t="str">
        <f>Seeds!AB433</f>
        <v>M3-MyM-13b-E-2</v>
      </c>
      <c r="B636" s="216" t="str">
        <f t="shared" si="232"/>
        <v>#REF!</v>
      </c>
      <c r="C636" s="216" t="str">
        <f>Seeds!AA433</f>
        <v>{"id":"M3-MyM-13b-E-2","seed":{"parameters":[{"name":"Q1","label":null,"min":2,"max":16,"step":2}],"uniques":true},"scaffolding":[{"id":"step-0","stimulus":"&lt;p&gt;Calcule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v>
      </c>
      <c r="D636" s="217" t="str">
        <f t="shared" si="2"/>
        <v>#REF!</v>
      </c>
    </row>
    <row r="637" ht="15.75" customHeight="1">
      <c r="A637" s="215" t="str">
        <f>Seeds!AB434</f>
        <v>M3-MyM-13b-A-1</v>
      </c>
      <c r="B637" s="216" t="str">
        <f t="shared" si="232"/>
        <v>#REF!</v>
      </c>
      <c r="C637" s="216" t="str">
        <f>Seeds!AA434</f>
        <v>{"id":"M3-MyM-13b-A-1","seed":{"parameters":[{"name":"Q1","label":null,"min":50,"max":90,"step":1}],"uniques":true},"scaffolding":[{"id":"step-0","stimulus":"&lt;p&gt;Calcule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v>
      </c>
      <c r="D637" s="217" t="str">
        <f t="shared" si="2"/>
        <v>#REF!</v>
      </c>
    </row>
    <row r="638" ht="15.75" customHeight="1">
      <c r="A638" s="215" t="str">
        <f>Seeds!AB435</f>
        <v>M3-MyM-13b-A-2</v>
      </c>
      <c r="B638" s="216" t="str">
        <f t="shared" si="232"/>
        <v>#REF!</v>
      </c>
      <c r="C638" s="216" t="str">
        <f>Seeds!AA435</f>
        <v>{"id":"M3-MyM-13b-A-2","seed":{"parameters":[{"name":"Q1","label":null,"min":50,"max":90,"step":1}],"uniques":true},"scaffolding":[{"id":"step-0","stimulus":"&lt;p&gt;Calcule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v>
      </c>
      <c r="D638" s="217" t="str">
        <f t="shared" si="2"/>
        <v>#REF!</v>
      </c>
    </row>
    <row r="639" ht="15.75" customHeight="1">
      <c r="A639" s="215" t="str">
        <f>Seeds!AB436</f>
        <v>M3-MyM-13b-A-3</v>
      </c>
      <c r="B639" s="216" t="str">
        <f t="shared" si="232"/>
        <v>#REF!</v>
      </c>
      <c r="C639" s="216" t="str">
        <f>Seeds!AA436</f>
        <v>{"id":"M3-MyM-13b-A-3","seed":{"parameters":[{"name":"Q1","label":null,"min":50,"max":90,"step":1}],"uniques":true},"scaffolding":[{"id":"step-0","stimulus":"&lt;p&gt;Calcule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v>
      </c>
      <c r="D639" s="217" t="str">
        <f t="shared" si="2"/>
        <v>#REF!</v>
      </c>
    </row>
    <row r="640" ht="15.75" customHeight="1">
      <c r="A640" s="215" t="str">
        <f>Seeds!AB437</f>
        <v>M3-MyM-13c-I-1</v>
      </c>
      <c r="B640" s="216" t="str">
        <f t="shared" si="232"/>
        <v>#REF!</v>
      </c>
      <c r="C640" s="216" t="str">
        <f>Seeds!AA437</f>
        <v>{"id":"M3-MyM-13c-I-1","stimulus":"&lt;p&gt;Selecione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v>
      </c>
      <c r="D640" s="217" t="str">
        <f t="shared" si="2"/>
        <v>#REF!</v>
      </c>
    </row>
    <row r="641" ht="15.75" customHeight="1">
      <c r="A641" s="215" t="str">
        <f>Seeds!AB438</f>
        <v>M3-MyM-13c-I-2</v>
      </c>
      <c r="B641" s="216" t="str">
        <f t="shared" si="232"/>
        <v>#REF!</v>
      </c>
      <c r="C641" s="216" t="str">
        <f>Seeds!AA438</f>
        <v>{"id":"M3-MyM-13c-I-2","stimulus":"&lt;p&gt;Selecione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v>
      </c>
      <c r="D641" s="217" t="str">
        <f t="shared" si="2"/>
        <v>#REF!</v>
      </c>
    </row>
    <row r="642" ht="15.75" customHeight="1">
      <c r="A642" s="215" t="str">
        <f>Seeds!AB439</f>
        <v>M3-MyM-13c-E-1</v>
      </c>
      <c r="B642" s="216" t="str">
        <f t="shared" si="232"/>
        <v>#REF!</v>
      </c>
      <c r="C642" s="216" t="str">
        <f>Seeds!AA439</f>
        <v>{"id":"M3-MyM-13c-E-1","stimulus":"&lt;p&gt;Complete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D642" s="217" t="str">
        <f t="shared" si="2"/>
        <v>#REF!</v>
      </c>
    </row>
    <row r="643" ht="15.75" customHeight="1">
      <c r="A643" s="215" t="str">
        <f>Seeds!AB440</f>
        <v>M3-MyM-13c-E-2</v>
      </c>
      <c r="B643" s="216" t="str">
        <f t="shared" si="232"/>
        <v>#REF!</v>
      </c>
      <c r="C643" s="216" t="str">
        <f>Seeds!AA440</f>
        <v>{"id":"M3-MyM-13c-E-2","stimulus":"&lt;p&gt;Complete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3" s="217" t="str">
        <f t="shared" si="2"/>
        <v>#REF!</v>
      </c>
    </row>
    <row r="644" ht="15.75" customHeight="1">
      <c r="A644" s="215" t="str">
        <f>Seeds!AB441</f>
        <v>M3-MyM-13c-A-1</v>
      </c>
      <c r="B644" s="216" t="str">
        <f t="shared" si="232"/>
        <v>#REF!</v>
      </c>
      <c r="C644" s="216" t="str">
        <f>Seeds!AA441</f>
        <v>{"id":"M3-MyM-13c-A-1","stimulus":"&lt;p&gt;Para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4" s="217" t="str">
        <f t="shared" si="2"/>
        <v>#REF!</v>
      </c>
    </row>
    <row r="645" ht="15.75" customHeight="1">
      <c r="A645" s="215" t="str">
        <f>Seeds!AB442</f>
        <v>M3-MyM-13c-A-2</v>
      </c>
      <c r="B645" s="216" t="str">
        <f t="shared" si="232"/>
        <v>#REF!</v>
      </c>
      <c r="C645" s="216" t="str">
        <f>Seeds!AA442</f>
        <v>{"id":"M3-MyM-13c-A-2","stimulus":"&lt;p&gt;Durante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D645" s="217" t="str">
        <f t="shared" si="2"/>
        <v>#REF!</v>
      </c>
    </row>
    <row r="646" ht="15.75" customHeight="1">
      <c r="A646" s="215" t="str">
        <f>Seeds!AB443</f>
        <v>M3-MyM-13c-A-3</v>
      </c>
      <c r="B646" s="216" t="str">
        <f t="shared" si="232"/>
        <v>#REF!</v>
      </c>
      <c r="C646" s="216" t="str">
        <f>Seeds!AA443</f>
        <v>{"id":"M3-MyM-13c-A-3","stimulus":"&lt;p&gt;Como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6" s="217" t="str">
        <f t="shared" si="2"/>
        <v>#REF!</v>
      </c>
    </row>
    <row r="647" ht="15.75" customHeight="1">
      <c r="A647" s="215" t="str">
        <f>Seeds!AB444</f>
        <v>M3-MyM-13d-I-1</v>
      </c>
      <c r="B647" s="216" t="str">
        <f t="shared" si="232"/>
        <v>#REF!</v>
      </c>
      <c r="C647" s="216" t="str">
        <f>Seeds!AA444</f>
        <v>{"id":"M3-MyM-13d-I-1","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D647" s="217" t="str">
        <f t="shared" si="2"/>
        <v>#REF!</v>
      </c>
    </row>
    <row r="648" ht="15.75" customHeight="1">
      <c r="A648" s="215" t="str">
        <f>Seeds!AB445</f>
        <v>M3-MyM-13d-I-2</v>
      </c>
      <c r="B648" s="216" t="str">
        <f t="shared" si="232"/>
        <v>#REF!</v>
      </c>
      <c r="C648" s="216" t="str">
        <f>Seeds!AA445</f>
        <v>{"id":"M3-MyM-13d-I-2","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D648" s="217" t="str">
        <f t="shared" si="2"/>
        <v>#REF!</v>
      </c>
    </row>
    <row r="649" ht="15.75" customHeight="1">
      <c r="A649" s="215" t="str">
        <f>Seeds!AB446</f>
        <v>M3-MyM-13d-E-1</v>
      </c>
      <c r="B649" s="216" t="str">
        <f t="shared" si="232"/>
        <v>#REF!</v>
      </c>
      <c r="C649" s="216" t="str">
        <f>Seeds!AA446</f>
        <v>{"id":"M3-MyM-13d-E-1","seed":{"parameters":[{"name":"Q1","label":null,"list":[2,3,4,5]}],"uniques":true},"scaffolding":[{"id":"step-0","stimulus":"&lt;p&gt;Calcule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D649" s="217" t="str">
        <f t="shared" si="2"/>
        <v>#REF!</v>
      </c>
    </row>
    <row r="650" ht="15.75" customHeight="1">
      <c r="A650" s="215" t="str">
        <f>Seeds!AB447</f>
        <v>M3-MyM-13d-E-2</v>
      </c>
      <c r="B650" s="216" t="str">
        <f t="shared" si="232"/>
        <v>#REF!</v>
      </c>
      <c r="C650" s="216" t="str">
        <f>Seeds!AA447</f>
        <v>{"id":"M3-MyM-13d-E-2","seed":{"parameters":[{"name":"Q1","label":null,"list":[2,3,4,5]}],"uniques":true},"scaffolding":[{"id":"step-0","stimulus":"&lt;p&gt;Calcule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D650" s="217" t="str">
        <f t="shared" si="2"/>
        <v>#REF!</v>
      </c>
    </row>
    <row r="651" ht="15.75" customHeight="1">
      <c r="A651" s="215" t="str">
        <f>Seeds!AB448</f>
        <v>M3-MyM-13d-A-1</v>
      </c>
      <c r="B651" s="216" t="str">
        <f t="shared" si="232"/>
        <v>#REF!</v>
      </c>
      <c r="C651" s="216" t="str">
        <f>Seeds!AA448</f>
        <v>{"id":"M3-MyM-13d-A-1","seed":{"parameters":[{"name":"Q1","label":null,"list":[2,3,4,5]}],"uniques":true},"scaffolding":[{"id":"step-0","stimulus":"&lt;p&gt;O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D651" s="217" t="str">
        <f t="shared" si="2"/>
        <v>#REF!</v>
      </c>
    </row>
    <row r="652" ht="15.75" customHeight="1">
      <c r="A652" s="215" t="str">
        <f>Seeds!AB449</f>
        <v>M3-MyM-13d-A-2</v>
      </c>
      <c r="B652" s="216" t="str">
        <f t="shared" si="232"/>
        <v>#REF!</v>
      </c>
      <c r="C652" s="216" t="str">
        <f>Seeds!AA449</f>
        <v>{"id":"M3-MyM-13d-A-2","seed":{"parameters":[{"name":"Q1","label":null,"list":[2,3,4,5]}],"uniques":true},"scaffolding":[{"id":"step-0","stimulus":"&lt;p&gt;Uma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D652" s="217" t="str">
        <f t="shared" si="2"/>
        <v>#REF!</v>
      </c>
    </row>
    <row r="653" ht="15.75" customHeight="1">
      <c r="A653" s="215" t="str">
        <f>Seeds!AB450</f>
        <v>M3-MyM-13d-A-3</v>
      </c>
      <c r="B653" s="216" t="str">
        <f t="shared" si="232"/>
        <v>#REF!</v>
      </c>
      <c r="C653" s="216" t="str">
        <f>Seeds!AA450</f>
        <v>{"id":"M3-MyM-13d-A-3","seed":{"parameters":[{"name":"Q1","label":null,"list":[2,3,4,5]}],"uniques":true},"scaffolding":[{"id":"step-0","stimulus":"&lt;p&gt;Um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D653" s="217" t="str">
        <f t="shared" si="2"/>
        <v>#REF!</v>
      </c>
    </row>
    <row r="654" ht="15.75" customHeight="1">
      <c r="A654" s="215" t="str">
        <f>Seeds!AB451</f>
        <v>M3-MyM-14a-I-1</v>
      </c>
      <c r="B654" s="216" t="str">
        <f t="shared" si="232"/>
        <v>#REF!</v>
      </c>
      <c r="C654" s="216" t="str">
        <f>Seeds!AA451</f>
        <v>{"id":"M3-MyM-14a-I-1","stimulus":"&lt;p&gt;Selecione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v>
      </c>
      <c r="D654" s="217" t="str">
        <f t="shared" si="2"/>
        <v>#REF!</v>
      </c>
    </row>
    <row r="655" ht="15.75" customHeight="1">
      <c r="A655" s="215" t="str">
        <f>Seeds!AB452</f>
        <v>M3-MyM-14a-I-2</v>
      </c>
      <c r="B655" s="216" t="str">
        <f t="shared" si="232"/>
        <v>#REF!</v>
      </c>
      <c r="C655" s="216" t="str">
        <f>Seeds!AA452</f>
        <v>{"id":"M3-MyM-14a-I-2","stimulus":"&lt;p&gt;Selecione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v>
      </c>
      <c r="D655" s="217" t="str">
        <f t="shared" si="2"/>
        <v>#REF!</v>
      </c>
    </row>
    <row r="656" ht="15.75" customHeight="1">
      <c r="A656" s="215" t="str">
        <f>Seeds!AB453</f>
        <v>M3-MyM-14a-I-3</v>
      </c>
      <c r="B656" s="216" t="str">
        <f t="shared" si="232"/>
        <v>#REF!</v>
      </c>
      <c r="C656" s="216" t="str">
        <f>Seeds!AA453</f>
        <v>{"id":"M3-MyM-14a-I-3","stimulus":"&lt;p&gt;Selecione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v>
      </c>
      <c r="D656" s="217" t="str">
        <f t="shared" si="2"/>
        <v>#REF!</v>
      </c>
    </row>
    <row r="657" ht="15.75" customHeight="1">
      <c r="A657" s="215" t="str">
        <f>Seeds!AB454</f>
        <v>M3-MyM-14a-E-1</v>
      </c>
      <c r="B657" s="216" t="str">
        <f t="shared" si="232"/>
        <v>#REF!</v>
      </c>
      <c r="C657" s="216" t="str">
        <f>Seeds!AA454</f>
        <v>{"id":"M3-MyM-14a-E-1","stimulus":"&lt;p&gt;Hoje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v>
      </c>
      <c r="D657" s="217" t="str">
        <f t="shared" si="2"/>
        <v>#REF!</v>
      </c>
    </row>
    <row r="658" ht="15.75" customHeight="1">
      <c r="A658" s="215" t="str">
        <f>Seeds!AB455</f>
        <v>M3-MyM-14a-E-2</v>
      </c>
      <c r="B658" s="216" t="str">
        <f t="shared" si="232"/>
        <v>#REF!</v>
      </c>
      <c r="C658" s="216" t="str">
        <f>Seeds!AA455</f>
        <v>{"id":"M3-MyM-14a-E-2","stimulus":"&lt;p&gt;As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D658" s="217" t="str">
        <f t="shared" si="2"/>
        <v>#REF!</v>
      </c>
    </row>
    <row r="659" ht="15.75" customHeight="1">
      <c r="A659" s="215" t="str">
        <f>Seeds!AB456</f>
        <v>M3-MyM-14a-E-3</v>
      </c>
      <c r="B659" s="216" t="str">
        <f t="shared" si="232"/>
        <v>#REF!</v>
      </c>
      <c r="C659" s="216" t="str">
        <f>Seeds!AA456</f>
        <v>{"id":"M3-MyM-14a-E-3","stimulus":"&lt;p&gt;Hoje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v>
      </c>
      <c r="D659" s="217" t="str">
        <f t="shared" si="2"/>
        <v>#REF!</v>
      </c>
    </row>
    <row r="660" ht="15.75" customHeight="1">
      <c r="A660" s="215" t="str">
        <f>Seeds!AB457</f>
        <v>M3-MyM-14b-I-1</v>
      </c>
      <c r="B660" s="216" t="str">
        <f t="shared" si="232"/>
        <v>#REF!</v>
      </c>
      <c r="C660" s="216" t="str">
        <f>Seeds!AA457</f>
        <v>{"id":"M3-MyM-14b-I-1","stimulus":"&lt;p&gt;Arraste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v>
      </c>
      <c r="D660" s="217" t="str">
        <f t="shared" si="2"/>
        <v>#REF!</v>
      </c>
    </row>
    <row r="661" ht="15.75" customHeight="1">
      <c r="A661" s="215" t="str">
        <f>Seeds!AB458</f>
        <v>M3-MyM-14b-I-2</v>
      </c>
      <c r="B661" s="216" t="str">
        <f t="shared" si="232"/>
        <v>#REF!</v>
      </c>
      <c r="C661" s="216" t="str">
        <f>Seeds!AA458</f>
        <v>{"id":"M3-MyM-14b-I-2","stimulus":"&lt;p&gt;Indique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v>
      </c>
      <c r="D661" s="217" t="str">
        <f t="shared" si="2"/>
        <v>#REF!</v>
      </c>
    </row>
    <row r="662" ht="15.75" customHeight="1">
      <c r="A662" s="215" t="str">
        <f>Seeds!AB459</f>
        <v>M3-MyM-14b-E-1</v>
      </c>
      <c r="B662" s="216" t="str">
        <f t="shared" si="232"/>
        <v>#REF!</v>
      </c>
      <c r="C662" s="216" t="str">
        <f>Seeds!AA459</f>
        <v>{"id":"M3-MyM-14b-E-1","stimulus":"&lt;p&gt;Quantos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v>
      </c>
      <c r="D662" s="217" t="str">
        <f t="shared" si="2"/>
        <v>#REF!</v>
      </c>
    </row>
    <row r="663" ht="15.75" customHeight="1">
      <c r="A663" s="215" t="str">
        <f>Seeds!AB460</f>
        <v>M3-MyM-14b-E-2</v>
      </c>
      <c r="B663" s="216" t="str">
        <f t="shared" si="232"/>
        <v>#REF!</v>
      </c>
      <c r="C663" s="216" t="str">
        <f>Seeds!AA460</f>
        <v>{"id":"M3-MyM-14b-E-2","stimulus":"&lt;p&gt;Quantas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v>
      </c>
      <c r="D663" s="217" t="str">
        <f t="shared" si="2"/>
        <v>#REF!</v>
      </c>
    </row>
    <row r="664" ht="15.75" customHeight="1">
      <c r="A664" s="215" t="str">
        <f>Seeds!AB461</f>
        <v>M3-MyM-14b-E-3</v>
      </c>
      <c r="B664" s="216" t="str">
        <f t="shared" si="232"/>
        <v>#REF!</v>
      </c>
      <c r="C664" s="216" t="str">
        <f>Seeds!AA461</f>
        <v>{"id":"M3-MyM-14b-E-3","stimulus":"&lt;p&gt;Quantos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v>
      </c>
      <c r="D664" s="217" t="str">
        <f t="shared" si="2"/>
        <v>#REF!</v>
      </c>
    </row>
    <row r="665" ht="15.75" customHeight="1">
      <c r="A665" s="215" t="str">
        <f>Seeds!AB462</f>
        <v>M3-MyM-15a-I-1</v>
      </c>
      <c r="B665" s="216" t="str">
        <f t="shared" si="232"/>
        <v>#REF!</v>
      </c>
      <c r="C665" s="216" t="str">
        <f>Seeds!AA462</f>
        <v>{"id":"M3-MyM-15a-I-1","stimulus":"&lt;p&gt;Selecione a hora que o relógio mostra.&lt;/p&gt;&lt;div style=\"display:flex; justify-content:center;\"&gt;&lt;img src=\"https://blueberry-assets.oneclick.es/M3_MyM_15a_1.svg\"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v>
      </c>
      <c r="D665" s="217" t="str">
        <f t="shared" si="2"/>
        <v>#REF!</v>
      </c>
    </row>
    <row r="666" ht="15.75" customHeight="1">
      <c r="A666" s="215" t="str">
        <f>Seeds!AB463</f>
        <v>M3-MyM-15a-I-2</v>
      </c>
      <c r="B666" s="216" t="str">
        <f t="shared" si="232"/>
        <v>#REF!</v>
      </c>
      <c r="C666" s="216" t="str">
        <f>Seeds!AA463</f>
        <v>{"id":"M3-MyM-15a-I-2","stimulus":"&lt;p&gt;Selecione a hora que o relógio mostra.&lt;/p&gt;&lt;div style=\"display:flex; justify-content:center;\"&gt;&lt;img src=\"https://blueberry-assets.oneclick.es/M3_MyM_15a_2.svg\"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v>
      </c>
      <c r="D666" s="217" t="str">
        <f t="shared" si="2"/>
        <v>#REF!</v>
      </c>
    </row>
    <row r="667" ht="15.75" customHeight="1">
      <c r="A667" s="215" t="str">
        <f>Seeds!AB464</f>
        <v>M3-MyM-15a-I-3</v>
      </c>
      <c r="B667" s="216" t="str">
        <f t="shared" si="232"/>
        <v>#REF!</v>
      </c>
      <c r="C667" s="216" t="str">
        <f>Seeds!AA464</f>
        <v>{"id":"M3-MyM-15a-I-3","stimulus":"&lt;p&gt;Selecione a hora que o relógio mostra.&lt;/p&gt;&lt;div style=\"display:flex; justify-content:center;\"&gt;&lt;img src=\"https://blueberry-assets.oneclick.es/M3_MyM_15a_3.svg\"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v>
      </c>
      <c r="D667" s="217" t="str">
        <f t="shared" si="2"/>
        <v>#REF!</v>
      </c>
    </row>
    <row r="668" ht="15.75" customHeight="1">
      <c r="A668" s="215" t="str">
        <f>Seeds!AB465</f>
        <v>M3-MyM-15a-I-4</v>
      </c>
      <c r="B668" s="216" t="str">
        <f t="shared" si="232"/>
        <v>#REF!</v>
      </c>
      <c r="C668" s="216" t="str">
        <f>Seeds!AA465</f>
        <v>{"id":"M3-MyM-15a-I-4","stimulus":"&lt;p&gt;Selecione a hora que o relógio mostra.&lt;/p&gt;&lt;div style=\"display:flex; justify-content:center;\"&gt;&lt;img src=\"https://blueberry-assets.oneclick.es/M3_MyM_15a_4.svg\"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v>
      </c>
      <c r="D668" s="217" t="str">
        <f t="shared" si="2"/>
        <v>#REF!</v>
      </c>
    </row>
    <row r="669" ht="15.75" customHeight="1">
      <c r="A669" s="215" t="str">
        <f>Seeds!AB466</f>
        <v>M3-MyM-15a-I-5</v>
      </c>
      <c r="B669" s="216" t="str">
        <f t="shared" si="232"/>
        <v>#REF!</v>
      </c>
      <c r="C669" s="216" t="str">
        <f>Seeds!AA466</f>
        <v>{"id":"M3-MyM-15a-I-5","stimulus":"&lt;p&gt;Selecione a hora que o relógio mostra.&lt;/p&gt;&lt;div style=\"display:flex; justify-content:center;\"&gt;&lt;img src=\"https://blueberry-assets.oneclick.es/M3_MyM_15a_5.svg\"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v>
      </c>
      <c r="D669" s="217" t="str">
        <f t="shared" si="2"/>
        <v>#REF!</v>
      </c>
    </row>
    <row r="670" ht="15.75" customHeight="1">
      <c r="A670" s="215" t="str">
        <f>Seeds!AB467</f>
        <v>M3-MyM-15a-I-6</v>
      </c>
      <c r="B670" s="216" t="str">
        <f t="shared" si="232"/>
        <v>#REF!</v>
      </c>
      <c r="C670" s="216" t="str">
        <f>Seeds!AA467</f>
        <v>{"id":"M3-MyM-15a-I-6","stimulus":"&lt;p&gt;Selecione a hora que o relógio mostra.&lt;/p&gt;&lt;div style=\"display:flex; justify-content:center;\"&gt;&lt;img src=\"https://blueberry-assets.oneclick.es/M3_MyM_15a_6.svg\"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v>
      </c>
      <c r="D670" s="217" t="str">
        <f t="shared" si="2"/>
        <v>#REF!</v>
      </c>
    </row>
    <row r="671" ht="15.75" customHeight="1">
      <c r="A671" s="215" t="str">
        <f>Seeds!AB468</f>
        <v>M3-MyM-15a-I-7</v>
      </c>
      <c r="B671" s="216" t="str">
        <f t="shared" si="232"/>
        <v>#REF!</v>
      </c>
      <c r="C671" s="216" t="str">
        <f>Seeds!AA468</f>
        <v>{"id":"M3-MyM-15a-I-7","stimulus":"&lt;p&gt;Selecione a hora que o relógio mostra.&lt;/p&gt;&lt;div style=\"display:flex; justify-content:center;\"&gt;&lt;img src=\"https://blueberry-assets.oneclick.es/M3_MyM_15a_7.svg\"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v>
      </c>
      <c r="D671" s="217" t="str">
        <f t="shared" si="2"/>
        <v>#REF!</v>
      </c>
    </row>
    <row r="672" ht="15.75" customHeight="1">
      <c r="A672" s="215" t="str">
        <f>Seeds!AB469</f>
        <v>M3-MyM-15a-I-8</v>
      </c>
      <c r="B672" s="216" t="str">
        <f t="shared" si="232"/>
        <v>#REF!</v>
      </c>
      <c r="C672" s="216" t="str">
        <f>Seeds!AA469</f>
        <v>{"id":"M3-MyM-15a-I-8","stimulus":"&lt;p&gt;Selecione a hora que o relógio mostra.&lt;/p&gt;&lt;div style=\"display:flex; justify-content:center;\"&gt;&lt;img src=\"https://blueberry-assets.oneclick.es/M3_MyM_15a_8.svg\"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v>
      </c>
      <c r="D672" s="217" t="str">
        <f t="shared" si="2"/>
        <v>#REF!</v>
      </c>
    </row>
    <row r="673" ht="15.75" customHeight="1">
      <c r="A673" s="215" t="str">
        <f>Seeds!AB470</f>
        <v>M3-MyM-15a-E-1</v>
      </c>
      <c r="B673" s="216" t="str">
        <f t="shared" si="232"/>
        <v>#REF!</v>
      </c>
      <c r="C673" s="216" t="str">
        <f>Seeds!AA470</f>
        <v>{"id":"M3-MyM-15a-E-1","stimulus":"&lt;p&gt;Que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v>
      </c>
      <c r="D673" s="217" t="str">
        <f t="shared" si="2"/>
        <v>#REF!</v>
      </c>
    </row>
    <row r="674" ht="15.75" customHeight="1">
      <c r="A674" s="215" t="str">
        <f>Seeds!AB471</f>
        <v>M3-MyM-15a-E-2</v>
      </c>
      <c r="B674" s="216" t="str">
        <f t="shared" si="232"/>
        <v>#REF!</v>
      </c>
      <c r="C674" s="216" t="str">
        <f>Seeds!AA471</f>
        <v>{"id":"M3-MyM-15a-E-2","stimulus":"&lt;p&gt;Que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v>
      </c>
      <c r="D674" s="217" t="str">
        <f t="shared" si="2"/>
        <v>#REF!</v>
      </c>
    </row>
    <row r="675" ht="15.75" customHeight="1">
      <c r="A675" s="215" t="str">
        <f>Seeds!AB472</f>
        <v>M3-MyM-15a-E-3</v>
      </c>
      <c r="B675" s="216" t="str">
        <f t="shared" si="232"/>
        <v>#REF!</v>
      </c>
      <c r="C675" s="216" t="str">
        <f>Seeds!AA472</f>
        <v>{"id":"M3-MyM-15a-E-3","stimulus":"&lt;p&gt;Que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v>
      </c>
      <c r="D675" s="217" t="str">
        <f t="shared" si="2"/>
        <v>#REF!</v>
      </c>
    </row>
    <row r="676" ht="15.75" customHeight="1">
      <c r="A676" s="215" t="str">
        <f>Seeds!AB473</f>
        <v>M3-MyM-15a-E-4</v>
      </c>
      <c r="B676" s="216" t="str">
        <f t="shared" si="232"/>
        <v>#REF!</v>
      </c>
      <c r="C676" s="216" t="str">
        <f>Seeds!AA473</f>
        <v>{"id":"M3-MyM-15a-E-4","stimulus":"&lt;p&gt;Que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v>
      </c>
      <c r="D676" s="217" t="str">
        <f t="shared" si="2"/>
        <v>#REF!</v>
      </c>
    </row>
    <row r="677" ht="15.75" customHeight="1">
      <c r="A677" s="215" t="str">
        <f>Seeds!AB474</f>
        <v>M3-MyM-15a-E-5</v>
      </c>
      <c r="B677" s="216" t="str">
        <f t="shared" si="232"/>
        <v>#REF!</v>
      </c>
      <c r="C677" s="216" t="str">
        <f>Seeds!AA474</f>
        <v>{"id":"M3-MyM-15a-E-5","stimulus":"&lt;p&gt;Que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v>
      </c>
      <c r="D677" s="217" t="str">
        <f t="shared" si="2"/>
        <v>#REF!</v>
      </c>
    </row>
    <row r="678" ht="15.75" customHeight="1">
      <c r="A678" s="215" t="str">
        <f>Seeds!AB475</f>
        <v>M3-MyM-15a-E-6</v>
      </c>
      <c r="B678" s="216" t="str">
        <f t="shared" si="232"/>
        <v>#REF!</v>
      </c>
      <c r="C678" s="216" t="str">
        <f>Seeds!AA475</f>
        <v>{"id":"M3-MyM-15a-E-6","stimulus":"&lt;p&gt;Que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v>
      </c>
      <c r="D678" s="217" t="str">
        <f t="shared" si="2"/>
        <v>#REF!</v>
      </c>
    </row>
    <row r="679" ht="15.75" customHeight="1">
      <c r="A679" s="215" t="str">
        <f>Seeds!AB476</f>
        <v>M3-MyM-15a-E-7</v>
      </c>
      <c r="B679" s="216" t="str">
        <f t="shared" si="232"/>
        <v>#REF!</v>
      </c>
      <c r="C679" s="216" t="str">
        <f>Seeds!AA476</f>
        <v>{"id":"M3-MyM-15a-E-7","stimulus":"&lt;p&gt;Que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v>
      </c>
      <c r="D679" s="217" t="str">
        <f t="shared" si="2"/>
        <v>#REF!</v>
      </c>
    </row>
    <row r="680" ht="15.75" customHeight="1">
      <c r="A680" s="215" t="str">
        <f>Seeds!AB477</f>
        <v>M3-MyM-15a-E-8</v>
      </c>
      <c r="B680" s="216" t="str">
        <f t="shared" si="232"/>
        <v>#REF!</v>
      </c>
      <c r="C680" s="216" t="str">
        <f>Seeds!AA477</f>
        <v>{"id":"M3-MyM-15a-E-8","stimulus":"&lt;p&gt;Que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v>
      </c>
      <c r="D680" s="217" t="str">
        <f t="shared" si="2"/>
        <v>#REF!</v>
      </c>
    </row>
    <row r="681" ht="15.75" customHeight="1">
      <c r="A681" s="215" t="str">
        <f>Seeds!AB478</f>
        <v>M3-MyM-15b-I-1</v>
      </c>
      <c r="B681" s="216" t="str">
        <f t="shared" si="232"/>
        <v>#REF!</v>
      </c>
      <c r="C681" s="216" t="str">
        <f>Seeds!AA478</f>
        <v>{"id":"M3-MyM-15b-I-1","stimulus":"&lt;p&gt;Arraste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D681" s="217" t="str">
        <f t="shared" si="2"/>
        <v>#REF!</v>
      </c>
    </row>
    <row r="682" ht="15.75" customHeight="1">
      <c r="A682" s="215" t="str">
        <f>Seeds!AB479</f>
        <v>M3-MyM-15b-I-2</v>
      </c>
      <c r="B682" s="216" t="str">
        <f t="shared" si="232"/>
        <v>#REF!</v>
      </c>
      <c r="C682" s="216" t="str">
        <f>Seeds!AA479</f>
        <v>{"id":"M3-MyM-15b-I-2","stimulus":"&lt;p&gt;Arraste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D682" s="217" t="str">
        <f t="shared" si="2"/>
        <v>#REF!</v>
      </c>
    </row>
    <row r="683" ht="15.75" customHeight="1">
      <c r="A683" s="215" t="str">
        <f>Seeds!AB480</f>
        <v>M3-MyM-15b-E-1</v>
      </c>
      <c r="B683" s="216" t="str">
        <f t="shared" si="232"/>
        <v>#REF!</v>
      </c>
      <c r="C683" s="216" t="str">
        <f>Seeds!AA480</f>
        <v>{"id":"M3-MyM-15b-E-1","stimulus":"&lt;p&gt;Complete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v>
      </c>
      <c r="D683" s="217" t="str">
        <f t="shared" si="2"/>
        <v>#REF!</v>
      </c>
    </row>
    <row r="684" ht="15.75" customHeight="1">
      <c r="A684" s="215" t="str">
        <f>Seeds!AB481</f>
        <v>M3-MyM-15b-E-2</v>
      </c>
      <c r="B684" s="216" t="str">
        <f t="shared" si="232"/>
        <v>#REF!</v>
      </c>
      <c r="C684" s="216" t="str">
        <f>Seeds!AA481</f>
        <v>{"id":"M3-MyM-15b-E-2","stimulus":"&lt;p&gt;Complete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v>
      </c>
      <c r="D684" s="217" t="str">
        <f t="shared" si="2"/>
        <v>#REF!</v>
      </c>
    </row>
    <row r="685" ht="15.75" customHeight="1">
      <c r="A685" s="215" t="str">
        <f>Seeds!AB482</f>
        <v>M3-MyM-15b-A-1</v>
      </c>
      <c r="B685" s="216" t="str">
        <f t="shared" si="232"/>
        <v>#REF!</v>
      </c>
      <c r="C685" s="216" t="str">
        <f>Seeds!AA482</f>
        <v>{"id":"M3-MyM-15b-A-1","stimulus":"&lt;p&gt;Ângela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D685" s="217" t="str">
        <f t="shared" si="2"/>
        <v>#REF!</v>
      </c>
    </row>
    <row r="686" ht="15.75" customHeight="1">
      <c r="A686" s="215" t="str">
        <f>Seeds!AB483</f>
        <v>M3-MyM-15b-A-2</v>
      </c>
      <c r="B686" s="216" t="str">
        <f t="shared" si="232"/>
        <v>#REF!</v>
      </c>
      <c r="C686" s="216" t="str">
        <f>Seeds!AA483</f>
        <v>{"id":"M3-MyM-15b-A-2","stimulus":"&lt;p&gt;Em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D686" s="217" t="str">
        <f t="shared" si="2"/>
        <v>#REF!</v>
      </c>
    </row>
    <row r="687" ht="15.75" customHeight="1">
      <c r="A687" s="215" t="str">
        <f>Seeds!AB484</f>
        <v>M3-MyM-15b-A-3</v>
      </c>
      <c r="B687" s="216" t="str">
        <f t="shared" si="232"/>
        <v>#REF!</v>
      </c>
      <c r="C687" s="216" t="str">
        <f>Seeds!AA484</f>
        <v>{"id":"M3-MyM-15b-A-3","stimulus":"&lt;p&gt;Edna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v>
      </c>
      <c r="D687" s="217" t="str">
        <f t="shared" si="2"/>
        <v>#REF!</v>
      </c>
    </row>
    <row r="688" ht="15.75" customHeight="1">
      <c r="A688" s="215" t="str">
        <f>Seeds!AB485</f>
        <v>M3-MyM-15c-I-1</v>
      </c>
      <c r="B688" s="216" t="str">
        <f t="shared" si="232"/>
        <v>#REF!</v>
      </c>
      <c r="C688" s="216" t="str">
        <f>Seeds!AA485</f>
        <v>{"id":"M3-MyM-15c-I-1","stimulus":"&lt;p&gt;Indique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v>
      </c>
      <c r="D688" s="217" t="str">
        <f t="shared" si="2"/>
        <v>#REF!</v>
      </c>
    </row>
    <row r="689" ht="15.75" customHeight="1">
      <c r="A689" s="215" t="str">
        <f>Seeds!AB486</f>
        <v>M3-MyM-15c-E-1</v>
      </c>
      <c r="B689" s="216" t="str">
        <f t="shared" si="232"/>
        <v>#REF!</v>
      </c>
      <c r="C689" s="216" t="str">
        <f>Seeds!AA486</f>
        <v>{
    "id": "M3-MyM-15c-E-1",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v>
      </c>
      <c r="D689" s="217" t="str">
        <f t="shared" si="2"/>
        <v>#REF!</v>
      </c>
    </row>
    <row r="690" ht="15.75" customHeight="1">
      <c r="A690" s="215" t="str">
        <f>Seeds!AB487</f>
        <v>M3-MyM-15c-E-2</v>
      </c>
      <c r="B690" s="216" t="str">
        <f t="shared" si="232"/>
        <v>#REF!</v>
      </c>
      <c r="C690" s="216" t="str">
        <f>Seeds!AA487</f>
        <v>{
    "id": "M3-MyM-15c-E-2",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D690" s="217" t="str">
        <f t="shared" si="2"/>
        <v>#REF!</v>
      </c>
    </row>
    <row r="691" ht="15.75" customHeight="1">
      <c r="A691" s="215" t="str">
        <f>Seeds!AB488</f>
        <v>M3-MyM-15c-E-3</v>
      </c>
      <c r="B691" s="216" t="str">
        <f t="shared" si="232"/>
        <v>#REF!</v>
      </c>
      <c r="C691" s="216" t="str">
        <f>Seeds!AA488</f>
        <v>{"id":"M3-MyM-15c-E-3","stimulus":"&lt;p&gt;Complete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v>
      </c>
      <c r="D691" s="217" t="str">
        <f t="shared" si="2"/>
        <v>#REF!</v>
      </c>
    </row>
    <row r="692" ht="15.75" customHeight="1">
      <c r="A692" s="215" t="str">
        <f>Seeds!AB489</f>
        <v>M3-MyM-15c-E-4</v>
      </c>
      <c r="B692" s="216" t="str">
        <f t="shared" si="232"/>
        <v>#REF!</v>
      </c>
      <c r="C692" s="216" t="str">
        <f>Seeds!AA489</f>
        <v>{"id":"M3-MyM-15c-E-4","stimulus":"&lt;p&gt;Complete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v>
      </c>
      <c r="D692" s="217" t="str">
        <f t="shared" si="2"/>
        <v>#REF!</v>
      </c>
    </row>
    <row r="693" ht="15.75" customHeight="1">
      <c r="A693" s="215" t="str">
        <f>Seeds!AB490</f>
        <v>M3-MyM-15c-A-1</v>
      </c>
      <c r="B693" s="216" t="str">
        <f t="shared" si="232"/>
        <v>#REF!</v>
      </c>
      <c r="C693" s="216" t="str">
        <f>Seeds!AA490</f>
        <v>{"id":"M3-MyM-15c-A-1","seed":{"parameters":[{"name":"Q1","label":null,"min":300,"max":2700,"step":60}],"uniques":true},"scaffolding":[{"id":"step-0","stimulus":"&lt;p&gt;Miguel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v>
      </c>
      <c r="D693" s="217" t="str">
        <f t="shared" si="2"/>
        <v>#REF!</v>
      </c>
    </row>
    <row r="694" ht="15.75" customHeight="1">
      <c r="A694" s="215" t="str">
        <f>Seeds!AB491</f>
        <v>M3-MyM-15c-A-2</v>
      </c>
      <c r="B694" s="216" t="str">
        <f t="shared" si="232"/>
        <v>#REF!</v>
      </c>
      <c r="C694" s="216" t="str">
        <f>Seeds!AA491</f>
        <v>{"id":"M3-MyM-15c-A-2","seed":{"parameters":[{"name":"Q1","label":null,"min":1,"max":15,"step":1}],"uniques":true},"scaffolding":[{"id":"step-0","stimulus":"&lt;p&gt;Uma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v>
      </c>
      <c r="D694" s="217" t="str">
        <f t="shared" si="2"/>
        <v>#REF!</v>
      </c>
    </row>
    <row r="695" ht="15.75" customHeight="1">
      <c r="A695" s="215" t="str">
        <f>Seeds!AB492</f>
        <v>M3-MyM-15c-A-3</v>
      </c>
      <c r="B695" s="216" t="str">
        <f t="shared" si="232"/>
        <v>#REF!</v>
      </c>
      <c r="C695" s="216" t="str">
        <f>Seeds!AA492</f>
        <v>{"id":"M3-MyM-15c-A-3","seed":{"parameters":[{"name":"Q1","label":null,"min":600,"max":2700,"step":60}],"uniques":true},"scaffolding":[{"id":"step-0","stimulus":"&lt;p&gt;O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v>
      </c>
      <c r="D695" s="217" t="str">
        <f t="shared" si="2"/>
        <v>#REF!</v>
      </c>
    </row>
    <row r="696" ht="15.75" customHeight="1">
      <c r="A696" s="215" t="str">
        <f>Seeds!AB493</f>
        <v>M3-MyM-15d-I-1</v>
      </c>
      <c r="B696" s="216" t="str">
        <f t="shared" si="232"/>
        <v>#REF!</v>
      </c>
      <c r="C696" s="216" t="str">
        <f>Seeds!AA493</f>
        <v>{"id":"M3-MyM-15d-I-1","stimulus":"&lt;p&gt;Selecione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D696" s="217" t="str">
        <f t="shared" si="2"/>
        <v>#REF!</v>
      </c>
    </row>
    <row r="697" ht="15.75" customHeight="1">
      <c r="A697" s="215" t="str">
        <f>Seeds!AB494</f>
        <v>M3-MyM-15d-I-2</v>
      </c>
      <c r="B697" s="216" t="str">
        <f t="shared" si="232"/>
        <v>#REF!</v>
      </c>
      <c r="C697" s="216" t="str">
        <f>Seeds!AA494</f>
        <v>{"id":"M3-MyM-15d-I-2","stimulus":"&lt;p&gt;Selecione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D697" s="217" t="str">
        <f t="shared" si="2"/>
        <v>#REF!</v>
      </c>
    </row>
    <row r="698" ht="15.75" customHeight="1">
      <c r="A698" s="215" t="str">
        <f>Seeds!AB495</f>
        <v>M3-MyM-15d-E-1</v>
      </c>
      <c r="B698" s="216" t="str">
        <f t="shared" si="232"/>
        <v>#REF!</v>
      </c>
      <c r="C698" s="216" t="str">
        <f>Seeds!AA495</f>
        <v>{"id":"M3-MyM-15d-E-1","stimulus":"&lt;p&gt;Calcule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D698" s="217" t="str">
        <f t="shared" si="2"/>
        <v>#REF!</v>
      </c>
    </row>
    <row r="699" ht="15.75" customHeight="1">
      <c r="A699" s="215" t="str">
        <f>Seeds!AB496</f>
        <v>M3-MyM-15d-E-2</v>
      </c>
      <c r="B699" s="216" t="str">
        <f t="shared" si="232"/>
        <v>#REF!</v>
      </c>
      <c r="C699" s="216" t="str">
        <f>Seeds!AA496</f>
        <v>{"id":"M3-MyM-15d-E-2","stimulus":"&lt;p&gt;Calcule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D699" s="217" t="str">
        <f t="shared" si="2"/>
        <v>#REF!</v>
      </c>
    </row>
    <row r="700" ht="15.75" customHeight="1">
      <c r="A700" s="215" t="str">
        <f>Seeds!AB497</f>
        <v>M3-MyM-15d-A-1</v>
      </c>
      <c r="B700" s="216" t="str">
        <f t="shared" si="232"/>
        <v>#REF!</v>
      </c>
      <c r="C700" s="216" t="str">
        <f>Seeds!AA497</f>
        <v>{"id":"M3-MyM-15d-A-1","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v>
      </c>
      <c r="D700" s="217" t="str">
        <f t="shared" si="2"/>
        <v>#REF!</v>
      </c>
    </row>
    <row r="701" ht="15.75" customHeight="1">
      <c r="A701" s="215" t="str">
        <f>Seeds!AB498</f>
        <v>M3-MyM-15d-A-2</v>
      </c>
      <c r="B701" s="216" t="str">
        <f t="shared" si="232"/>
        <v>#REF!</v>
      </c>
      <c r="C701" s="216" t="str">
        <f>Seeds!AA498</f>
        <v>{"id":"M3-MyM-15d-A-2","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D701" s="217" t="str">
        <f t="shared" si="2"/>
        <v>#REF!</v>
      </c>
    </row>
    <row r="702" ht="15.75" customHeight="1">
      <c r="A702" s="215" t="str">
        <f>Seeds!AB499</f>
        <v>M3-MyM-15d-A-3</v>
      </c>
      <c r="B702" s="216" t="str">
        <f t="shared" si="232"/>
        <v>#REF!</v>
      </c>
      <c r="C702" s="216" t="str">
        <f>Seeds!AA499</f>
        <v>{"id":"M3-MyM-15d-A-3","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v>
      </c>
      <c r="D702" s="217" t="str">
        <f t="shared" si="2"/>
        <v>#REF!</v>
      </c>
    </row>
    <row r="703" ht="15.75" customHeight="1">
      <c r="A703" s="215" t="str">
        <f>Seeds!AB500</f>
        <v>M3-MyM-15e-I-1</v>
      </c>
      <c r="B703" s="216" t="str">
        <f t="shared" si="232"/>
        <v>#REF!</v>
      </c>
      <c r="C703" s="216" t="str">
        <f>Seeds!AA500</f>
        <v>{"id":"M3-MyM-15e-I-1","stimulus":"&lt;p&gt;Arraste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v>
      </c>
      <c r="D703" s="217" t="str">
        <f t="shared" si="2"/>
        <v>#REF!</v>
      </c>
    </row>
    <row r="704" ht="15.75" customHeight="1">
      <c r="A704" s="215" t="str">
        <f>Seeds!AB501</f>
        <v>M3-MyM-15e-I-2</v>
      </c>
      <c r="B704" s="216" t="str">
        <f t="shared" si="232"/>
        <v>#REF!</v>
      </c>
      <c r="C704" s="216" t="str">
        <f>Seeds!AA501</f>
        <v>{"id":"M3-MyM-15e-I-2","stimulus":"&lt;p&gt;Arraste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v>
      </c>
      <c r="D704" s="217" t="str">
        <f t="shared" si="2"/>
        <v>#REF!</v>
      </c>
    </row>
    <row r="705" ht="15.75" customHeight="1">
      <c r="A705" s="215" t="str">
        <f>Seeds!AB502</f>
        <v>M3-MyM-15e-I-3</v>
      </c>
      <c r="B705" s="216" t="str">
        <f t="shared" si="232"/>
        <v>#REF!</v>
      </c>
      <c r="C705" s="216" t="str">
        <f>Seeds!AA502</f>
        <v>{"id":"M3-MyM-15e-I-3","stimulus":"&lt;p&gt;Arraste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v>
      </c>
      <c r="D705" s="217" t="str">
        <f t="shared" si="2"/>
        <v>#REF!</v>
      </c>
    </row>
    <row r="706" ht="15.75" customHeight="1">
      <c r="A706" s="215" t="str">
        <f t="shared" ref="A706:C706" si="233">#REF!</f>
        <v>#REF!</v>
      </c>
      <c r="B706" s="216" t="str">
        <f t="shared" si="233"/>
        <v>#REF!</v>
      </c>
      <c r="C706" s="216" t="str">
        <f t="shared" si="233"/>
        <v>#REF!</v>
      </c>
      <c r="D706" s="217" t="str">
        <f t="shared" si="2"/>
        <v>#REF!</v>
      </c>
    </row>
    <row r="707" ht="15.75" customHeight="1">
      <c r="A707" s="215" t="str">
        <f t="shared" ref="A707:C707" si="234">#REF!</f>
        <v>#REF!</v>
      </c>
      <c r="B707" s="216" t="str">
        <f t="shared" si="234"/>
        <v>#REF!</v>
      </c>
      <c r="C707" s="216" t="str">
        <f t="shared" si="234"/>
        <v>#REF!</v>
      </c>
      <c r="D707" s="217" t="str">
        <f t="shared" si="2"/>
        <v>#REF!</v>
      </c>
    </row>
    <row r="708" ht="15.75" customHeight="1">
      <c r="A708" s="215" t="str">
        <f>Seeds!AB503</f>
        <v>M3-MyM-16a-I-1</v>
      </c>
      <c r="B708" s="216" t="str">
        <f t="shared" ref="B708:B733" si="235">#REF!</f>
        <v>#REF!</v>
      </c>
      <c r="C708" s="216" t="str">
        <f>Seeds!AA503</f>
        <v>{"id":"M3-MyM-16a-I-1","stimulus":"&lt;p&gt;Selecione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08" s="217" t="str">
        <f t="shared" si="2"/>
        <v>#REF!</v>
      </c>
    </row>
    <row r="709" ht="15.75" customHeight="1">
      <c r="A709" s="215" t="str">
        <f>Seeds!AB504</f>
        <v>M3-MyM-16a-I-2</v>
      </c>
      <c r="B709" s="216" t="str">
        <f t="shared" si="235"/>
        <v>#REF!</v>
      </c>
      <c r="C709" s="216" t="str">
        <f>Seeds!AA504</f>
        <v>{"id":"M3-MyM-16a-I-2","stimulus":"&lt;p&gt;Selecione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09" s="217" t="str">
        <f t="shared" si="2"/>
        <v>#REF!</v>
      </c>
    </row>
    <row r="710" ht="15.75" customHeight="1">
      <c r="A710" s="215" t="str">
        <f>Seeds!AB505</f>
        <v>M3-MyM-16a-I-3</v>
      </c>
      <c r="B710" s="216" t="str">
        <f t="shared" si="235"/>
        <v>#REF!</v>
      </c>
      <c r="C710" s="216" t="str">
        <f>Seeds!AA505</f>
        <v>{"id":"M3-MyM-16a-I-3","stimulus":"&lt;p&gt;Selecione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10" s="217" t="str">
        <f t="shared" si="2"/>
        <v>#REF!</v>
      </c>
    </row>
    <row r="711" ht="15.75" customHeight="1">
      <c r="A711" s="215" t="str">
        <f>Seeds!AB506</f>
        <v>M3-MyM-16a-E-1</v>
      </c>
      <c r="B711" s="216" t="str">
        <f t="shared" si="235"/>
        <v>#REF!</v>
      </c>
      <c r="C711" s="216" t="str">
        <f>Seeds!AA506</f>
        <v>{
    "id": "M3-MyM-16a-E-1",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v>
      </c>
      <c r="D711" s="217" t="str">
        <f t="shared" si="2"/>
        <v>#REF!</v>
      </c>
    </row>
    <row r="712" ht="15.75" customHeight="1">
      <c r="A712" s="215" t="str">
        <f>Seeds!AB507</f>
        <v>M3-MyM-16a-E-2</v>
      </c>
      <c r="B712" s="216" t="str">
        <f t="shared" si="235"/>
        <v>#REF!</v>
      </c>
      <c r="C712" s="216" t="str">
        <f>Seeds!AA507</f>
        <v>{"id":"M3-MyM-16a-E-2","stimulus":"&lt;p&gt;Quantos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v>
      </c>
      <c r="D712" s="217" t="str">
        <f t="shared" si="2"/>
        <v>#REF!</v>
      </c>
    </row>
    <row r="713" ht="15.75" customHeight="1">
      <c r="A713" s="215" t="str">
        <f>Seeds!AB508</f>
        <v>M3-MyM-16b-I-1</v>
      </c>
      <c r="B713" s="216" t="str">
        <f t="shared" si="235"/>
        <v>#REF!</v>
      </c>
      <c r="C713" s="216" t="str">
        <f>Seeds!AA508</f>
        <v>{"id":"M3-MyM-16b-I-1","stimulus":"&lt;p&gt;Se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v>
      </c>
      <c r="D713" s="217" t="str">
        <f t="shared" si="2"/>
        <v>#REF!</v>
      </c>
    </row>
    <row r="714" ht="15.75" customHeight="1">
      <c r="A714" s="215" t="str">
        <f>Seeds!AB509</f>
        <v>M3-MyM-16b-I-2</v>
      </c>
      <c r="B714" s="216" t="str">
        <f t="shared" si="235"/>
        <v>#REF!</v>
      </c>
      <c r="C714" s="216" t="str">
        <f>Seeds!AA509</f>
        <v>{"id":"M3-MyM-16b-I-2","stimulus":"&lt;p&gt;Arraste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v>
      </c>
      <c r="D714" s="217" t="str">
        <f t="shared" si="2"/>
        <v>#REF!</v>
      </c>
    </row>
    <row r="715" ht="15.75" customHeight="1">
      <c r="A715" s="215" t="str">
        <f>Seeds!AB510</f>
        <v>M3-MyM-16b-I-3</v>
      </c>
      <c r="B715" s="216" t="str">
        <f t="shared" si="235"/>
        <v>#REF!</v>
      </c>
      <c r="C715" s="216" t="str">
        <f>Seeds!AA510</f>
        <v>{
    "id": "M3-MyM-16b-I-3",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D715" s="217" t="str">
        <f t="shared" si="2"/>
        <v>#REF!</v>
      </c>
    </row>
    <row r="716" ht="15.75" customHeight="1">
      <c r="A716" s="215" t="str">
        <f>Seeds!AB511</f>
        <v>M3-MyM-16b-E-1</v>
      </c>
      <c r="B716" s="216" t="str">
        <f t="shared" si="235"/>
        <v>#REF!</v>
      </c>
      <c r="C716" s="216" t="str">
        <f>Seeds!AA511</f>
        <v>{"id":"M3-MyM-16b-E-1","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v>
      </c>
      <c r="D716" s="217" t="str">
        <f t="shared" si="2"/>
        <v>#REF!</v>
      </c>
    </row>
    <row r="717" ht="15.75" customHeight="1">
      <c r="A717" s="215" t="str">
        <f>Seeds!AB512</f>
        <v>M3-MyM-16b-E-2</v>
      </c>
      <c r="B717" s="216" t="str">
        <f t="shared" si="235"/>
        <v>#REF!</v>
      </c>
      <c r="C717" s="216" t="str">
        <f>Seeds!AA512</f>
        <v>{"id":"M3-MyM-16b-E-2","seed":{"parameters":[{"name":"Q1","label":null,"min":5,"max":18,"step":1},{"name":"Q2","label":null,"min":25,"max":75,"step":1},{"name":"Q3","label":null,"list":[20,50,100]}],"uniques":true},"scaffolding":[{"id":"step-0","stimulus":"&lt;p&gt;Matheus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D717" s="217" t="str">
        <f t="shared" si="2"/>
        <v>#REF!</v>
      </c>
    </row>
    <row r="718" ht="15.75" customHeight="1">
      <c r="A718" s="215" t="str">
        <f>Seeds!AB513</f>
        <v>M3-MyM-16b-E-3</v>
      </c>
      <c r="B718" s="216" t="str">
        <f t="shared" si="235"/>
        <v>#REF!</v>
      </c>
      <c r="C718" s="216" t="str">
        <f>Seeds!AA513</f>
        <v>{"id":"M3-MyM-16b-E-3","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D718" s="217" t="str">
        <f t="shared" si="2"/>
        <v>#REF!</v>
      </c>
    </row>
    <row r="719" ht="15.75" customHeight="1">
      <c r="A719" s="215" t="str">
        <f>Seeds!AB514</f>
        <v>M3-G-1a-I-1</v>
      </c>
      <c r="B719" s="216" t="str">
        <f t="shared" si="235"/>
        <v>#REF!</v>
      </c>
      <c r="C719" s="216" t="str">
        <f>Seeds!AA514</f>
        <v>{"id":"M3-G-1a-I-1","stimulus":"&lt;p&gt;Indique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v>
      </c>
      <c r="D719" s="217" t="str">
        <f t="shared" si="2"/>
        <v>#REF!</v>
      </c>
    </row>
    <row r="720" ht="15.75" customHeight="1">
      <c r="A720" s="215" t="str">
        <f>Seeds!AB515</f>
        <v>M3-G-1a-E-1</v>
      </c>
      <c r="B720" s="216" t="str">
        <f t="shared" si="235"/>
        <v>#REF!</v>
      </c>
      <c r="C720" s="216" t="str">
        <f>Seeds!AA515</f>
        <v>{
    "id": "M3-G-1a-E-1",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v>
      </c>
      <c r="D720" s="217" t="str">
        <f t="shared" si="2"/>
        <v>#REF!</v>
      </c>
    </row>
    <row r="721" ht="15.75" customHeight="1">
      <c r="A721" s="215" t="str">
        <f>Seeds!AB516</f>
        <v>M3-G-1a-E-2</v>
      </c>
      <c r="B721" s="216" t="str">
        <f t="shared" si="235"/>
        <v>#REF!</v>
      </c>
      <c r="C721" s="216" t="str">
        <f>Seeds!AA516</f>
        <v>{
    "id": "M3-G-1a-E-2",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v>
      </c>
      <c r="D721" s="217" t="str">
        <f t="shared" si="2"/>
        <v>#REF!</v>
      </c>
    </row>
    <row r="722" ht="15.75" customHeight="1">
      <c r="A722" s="215" t="str">
        <f>Seeds!AB517</f>
        <v>M3-G-1a-E-3</v>
      </c>
      <c r="B722" s="216" t="str">
        <f t="shared" si="235"/>
        <v>#REF!</v>
      </c>
      <c r="C722" s="216" t="str">
        <f>Seeds!AA517</f>
        <v>{
    "id": "M3-G-1a-E-3",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v>
      </c>
      <c r="D722" s="217" t="str">
        <f t="shared" si="2"/>
        <v>#REF!</v>
      </c>
    </row>
    <row r="723" ht="15.75" customHeight="1">
      <c r="A723" s="215" t="str">
        <f>Seeds!AB518</f>
        <v>M3-G-1b-I-1</v>
      </c>
      <c r="B723" s="216" t="str">
        <f t="shared" si="235"/>
        <v>#REF!</v>
      </c>
      <c r="C723" s="216" t="str">
        <f>Seeds!AA518</f>
        <v>{"id":"M3-G-1b-I-1","stimulus":"&lt;p&gt;Indique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v>
      </c>
      <c r="D723" s="217" t="str">
        <f t="shared" si="2"/>
        <v>#REF!</v>
      </c>
    </row>
    <row r="724" ht="15.75" customHeight="1">
      <c r="A724" s="215" t="str">
        <f>Seeds!AB519</f>
        <v>M3-G-1b-I-2</v>
      </c>
      <c r="B724" s="216" t="str">
        <f t="shared" si="235"/>
        <v>#REF!</v>
      </c>
      <c r="C724" s="216" t="str">
        <f>Seeds!AA519</f>
        <v>{"id":"M3-G-1b-I-2","stimulus":"&lt;p&gt;Indique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v>
      </c>
      <c r="D724" s="217" t="str">
        <f t="shared" si="2"/>
        <v>#REF!</v>
      </c>
    </row>
    <row r="725" ht="15.75" customHeight="1">
      <c r="A725" s="215" t="str">
        <f>Seeds!AB520</f>
        <v>M3-G-1b-E-1</v>
      </c>
      <c r="B725" s="216" t="str">
        <f t="shared" si="235"/>
        <v>#REF!</v>
      </c>
      <c r="C725" s="216" t="str">
        <f>Seeds!AA520</f>
        <v>{
    "id": "M3-G-1b-E-1",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v>
      </c>
      <c r="D725" s="217" t="str">
        <f t="shared" si="2"/>
        <v>#REF!</v>
      </c>
    </row>
    <row r="726" ht="15.75" customHeight="1">
      <c r="A726" s="215" t="str">
        <f>Seeds!AB521</f>
        <v>M3-G-1b-E-2</v>
      </c>
      <c r="B726" s="216" t="str">
        <f t="shared" si="235"/>
        <v>#REF!</v>
      </c>
      <c r="C726" s="216" t="str">
        <f>Seeds!AA521</f>
        <v>{
    "id": "M3-G-1b-E-2",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v>
      </c>
      <c r="D726" s="217" t="str">
        <f t="shared" si="2"/>
        <v>#REF!</v>
      </c>
    </row>
    <row r="727" ht="15.75" customHeight="1">
      <c r="A727" s="215" t="str">
        <f>Seeds!AB522</f>
        <v>M3-G-1b-E-3</v>
      </c>
      <c r="B727" s="216" t="str">
        <f t="shared" si="235"/>
        <v>#REF!</v>
      </c>
      <c r="C727" s="216" t="str">
        <f>Seeds!AA522</f>
        <v>{
    "id": "M3-G-1b-E-3",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v>
      </c>
      <c r="D727" s="217" t="str">
        <f t="shared" si="2"/>
        <v>#REF!</v>
      </c>
    </row>
    <row r="728" ht="15.75" customHeight="1">
      <c r="A728" s="215" t="str">
        <f>Seeds!AB523</f>
        <v>M3-G-14a-I-1</v>
      </c>
      <c r="B728" s="216" t="str">
        <f t="shared" si="235"/>
        <v>#REF!</v>
      </c>
      <c r="C728" s="216" t="str">
        <f>Seeds!AA523</f>
        <v>{"id":"M3-G-14a-I-1","stimulus":"&lt;p&gt;Observe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v>
      </c>
      <c r="D728" s="217" t="str">
        <f t="shared" si="2"/>
        <v>#REF!</v>
      </c>
    </row>
    <row r="729" ht="15.75" customHeight="1">
      <c r="A729" s="215" t="str">
        <f>Seeds!AB524</f>
        <v>M3-G-14a-I-2</v>
      </c>
      <c r="B729" s="216" t="str">
        <f t="shared" si="235"/>
        <v>#REF!</v>
      </c>
      <c r="C729" s="216" t="str">
        <f>Seeds!AA524</f>
        <v>{"id":"M3-G-14a-I-2","stimulus":"&lt;p&gt;Observe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v>
      </c>
      <c r="D729" s="217" t="str">
        <f t="shared" si="2"/>
        <v>#REF!</v>
      </c>
    </row>
    <row r="730" ht="15.75" customHeight="1">
      <c r="A730" s="215" t="str">
        <f>Seeds!AB525</f>
        <v>M3-G-14a-E-1</v>
      </c>
      <c r="B730" s="216" t="str">
        <f t="shared" si="235"/>
        <v>#REF!</v>
      </c>
      <c r="C730" s="216" t="str">
        <f>Seeds!AA525</f>
        <v>{"id":"M3-G-14a-E-1","stimulus":"&lt;p&gt;Observe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v>
      </c>
      <c r="D730" s="217" t="str">
        <f t="shared" si="2"/>
        <v>#REF!</v>
      </c>
    </row>
    <row r="731" ht="15.75" customHeight="1">
      <c r="A731" s="215" t="str">
        <f>Seeds!AB526</f>
        <v>M3-G-14a-E-2</v>
      </c>
      <c r="B731" s="216" t="str">
        <f t="shared" si="235"/>
        <v>#REF!</v>
      </c>
      <c r="C731" s="216" t="str">
        <f>Seeds!AA526</f>
        <v>{"id":"M3-G-14a-E-2","stimulus":"&lt;p&gt;Observe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v>
      </c>
      <c r="D731" s="217" t="str">
        <f t="shared" si="2"/>
        <v>#REF!</v>
      </c>
    </row>
    <row r="732" ht="15.75" customHeight="1">
      <c r="A732" s="215" t="str">
        <f>Seeds!AB527</f>
        <v>M3-G-14a-E-3</v>
      </c>
      <c r="B732" s="216" t="str">
        <f t="shared" si="235"/>
        <v>#REF!</v>
      </c>
      <c r="C732" s="216" t="str">
        <f>Seeds!AA527</f>
        <v>{"id":"M3-G-14a-E-3","stimulus":"&lt;p&gt;Observe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v>
      </c>
      <c r="D732" s="217" t="str">
        <f t="shared" si="2"/>
        <v>#REF!</v>
      </c>
    </row>
    <row r="733" ht="15.75" customHeight="1">
      <c r="A733" s="215" t="str">
        <f>Seeds!AB528</f>
        <v>M3-G-14a-E-4</v>
      </c>
      <c r="B733" s="216" t="str">
        <f t="shared" si="235"/>
        <v>#REF!</v>
      </c>
      <c r="C733" s="216" t="str">
        <f>Seeds!AA528</f>
        <v>{"id":"M3-G-14a-E-4","stimulus":"&lt;p&gt;Observe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v>
      </c>
      <c r="D733" s="217" t="str">
        <f t="shared" si="2"/>
        <v>#REF!</v>
      </c>
    </row>
    <row r="734" ht="15.75" customHeight="1">
      <c r="A734" s="215" t="str">
        <f t="shared" ref="A734:C734" si="236">#REF!</f>
        <v>#REF!</v>
      </c>
      <c r="B734" s="216" t="str">
        <f t="shared" si="236"/>
        <v>#REF!</v>
      </c>
      <c r="C734" s="216" t="str">
        <f t="shared" si="236"/>
        <v>#REF!</v>
      </c>
      <c r="D734" s="217" t="str">
        <f t="shared" si="2"/>
        <v>#REF!</v>
      </c>
    </row>
    <row r="735" ht="15.75" customHeight="1">
      <c r="A735" s="215" t="str">
        <f t="shared" ref="A735:C735" si="237">#REF!</f>
        <v>#REF!</v>
      </c>
      <c r="B735" s="216" t="str">
        <f t="shared" si="237"/>
        <v>#REF!</v>
      </c>
      <c r="C735" s="216" t="str">
        <f t="shared" si="237"/>
        <v>#REF!</v>
      </c>
      <c r="D735" s="217" t="str">
        <f t="shared" si="2"/>
        <v>#REF!</v>
      </c>
    </row>
    <row r="736" ht="15.75" customHeight="1">
      <c r="A736" s="215" t="str">
        <f t="shared" ref="A736:C736" si="238">#REF!</f>
        <v>#REF!</v>
      </c>
      <c r="B736" s="216" t="str">
        <f t="shared" si="238"/>
        <v>#REF!</v>
      </c>
      <c r="C736" s="216" t="str">
        <f t="shared" si="238"/>
        <v>#REF!</v>
      </c>
      <c r="D736" s="217" t="str">
        <f t="shared" si="2"/>
        <v>#REF!</v>
      </c>
    </row>
    <row r="737" ht="15.75" customHeight="1">
      <c r="A737" s="215" t="str">
        <f t="shared" ref="A737:C737" si="239">#REF!</f>
        <v>#REF!</v>
      </c>
      <c r="B737" s="216" t="str">
        <f t="shared" si="239"/>
        <v>#REF!</v>
      </c>
      <c r="C737" s="216" t="str">
        <f t="shared" si="239"/>
        <v>#REF!</v>
      </c>
      <c r="D737" s="217" t="str">
        <f t="shared" si="2"/>
        <v>#REF!</v>
      </c>
    </row>
    <row r="738" ht="15.75" customHeight="1">
      <c r="A738" s="215" t="str">
        <f t="shared" ref="A738:C738" si="240">#REF!</f>
        <v>#REF!</v>
      </c>
      <c r="B738" s="216" t="str">
        <f t="shared" si="240"/>
        <v>#REF!</v>
      </c>
      <c r="C738" s="216" t="str">
        <f t="shared" si="240"/>
        <v>#REF!</v>
      </c>
      <c r="D738" s="217" t="str">
        <f t="shared" si="2"/>
        <v>#REF!</v>
      </c>
    </row>
    <row r="739" ht="15.75" customHeight="1">
      <c r="A739" s="215" t="str">
        <f t="shared" ref="A739:C739" si="241">#REF!</f>
        <v>#REF!</v>
      </c>
      <c r="B739" s="216" t="str">
        <f t="shared" si="241"/>
        <v>#REF!</v>
      </c>
      <c r="C739" s="216" t="str">
        <f t="shared" si="241"/>
        <v>#REF!</v>
      </c>
      <c r="D739" s="217" t="str">
        <f t="shared" si="2"/>
        <v>#REF!</v>
      </c>
    </row>
    <row r="740" ht="15.75" customHeight="1">
      <c r="A740" s="215" t="str">
        <f t="shared" ref="A740:C740" si="242">#REF!</f>
        <v>#REF!</v>
      </c>
      <c r="B740" s="216" t="str">
        <f t="shared" si="242"/>
        <v>#REF!</v>
      </c>
      <c r="C740" s="216" t="str">
        <f t="shared" si="242"/>
        <v>#REF!</v>
      </c>
      <c r="D740" s="217" t="str">
        <f t="shared" si="2"/>
        <v>#REF!</v>
      </c>
    </row>
    <row r="741" ht="15.75" customHeight="1">
      <c r="A741" s="215" t="str">
        <f t="shared" ref="A741:C741" si="243">#REF!</f>
        <v>#REF!</v>
      </c>
      <c r="B741" s="216" t="str">
        <f t="shared" si="243"/>
        <v>#REF!</v>
      </c>
      <c r="C741" s="216" t="str">
        <f t="shared" si="243"/>
        <v>#REF!</v>
      </c>
      <c r="D741" s="217" t="str">
        <f t="shared" si="2"/>
        <v>#REF!</v>
      </c>
    </row>
    <row r="742" ht="15.75" customHeight="1">
      <c r="A742" s="215" t="str">
        <f t="shared" ref="A742:C742" si="244">#REF!</f>
        <v>#REF!</v>
      </c>
      <c r="B742" s="216" t="str">
        <f t="shared" si="244"/>
        <v>#REF!</v>
      </c>
      <c r="C742" s="216" t="str">
        <f t="shared" si="244"/>
        <v>#REF!</v>
      </c>
      <c r="D742" s="217" t="str">
        <f t="shared" si="2"/>
        <v>#REF!</v>
      </c>
    </row>
    <row r="743" ht="15.75" customHeight="1">
      <c r="A743" s="215" t="str">
        <f t="shared" ref="A743:C743" si="245">#REF!</f>
        <v>#REF!</v>
      </c>
      <c r="B743" s="216" t="str">
        <f t="shared" si="245"/>
        <v>#REF!</v>
      </c>
      <c r="C743" s="216" t="str">
        <f t="shared" si="245"/>
        <v>#REF!</v>
      </c>
      <c r="D743" s="217" t="str">
        <f t="shared" si="2"/>
        <v>#REF!</v>
      </c>
    </row>
    <row r="744" ht="15.75" customHeight="1">
      <c r="A744" s="215" t="str">
        <f t="shared" ref="A744:C744" si="246">#REF!</f>
        <v>#REF!</v>
      </c>
      <c r="B744" s="216" t="str">
        <f t="shared" si="246"/>
        <v>#REF!</v>
      </c>
      <c r="C744" s="216" t="str">
        <f t="shared" si="246"/>
        <v>#REF!</v>
      </c>
      <c r="D744" s="217" t="str">
        <f t="shared" si="2"/>
        <v>#REF!</v>
      </c>
    </row>
    <row r="745" ht="15.75" customHeight="1">
      <c r="A745" s="215" t="str">
        <f t="shared" ref="A745:C745" si="247">#REF!</f>
        <v>#REF!</v>
      </c>
      <c r="B745" s="216" t="str">
        <f t="shared" si="247"/>
        <v>#REF!</v>
      </c>
      <c r="C745" s="216" t="str">
        <f t="shared" si="247"/>
        <v>#REF!</v>
      </c>
      <c r="D745" s="217" t="str">
        <f t="shared" si="2"/>
        <v>#REF!</v>
      </c>
    </row>
    <row r="746" ht="15.75" customHeight="1">
      <c r="A746" s="215" t="str">
        <f t="shared" ref="A746:C746" si="248">#REF!</f>
        <v>#REF!</v>
      </c>
      <c r="B746" s="216" t="str">
        <f t="shared" si="248"/>
        <v>#REF!</v>
      </c>
      <c r="C746" s="216" t="str">
        <f t="shared" si="248"/>
        <v>#REF!</v>
      </c>
      <c r="D746" s="217" t="str">
        <f t="shared" si="2"/>
        <v>#REF!</v>
      </c>
    </row>
    <row r="747" ht="15.75" customHeight="1">
      <c r="A747" s="215" t="str">
        <f t="shared" ref="A747:C747" si="249">#REF!</f>
        <v>#REF!</v>
      </c>
      <c r="B747" s="216" t="str">
        <f t="shared" si="249"/>
        <v>#REF!</v>
      </c>
      <c r="C747" s="216" t="str">
        <f t="shared" si="249"/>
        <v>#REF!</v>
      </c>
      <c r="D747" s="217" t="str">
        <f t="shared" si="2"/>
        <v>#REF!</v>
      </c>
    </row>
    <row r="748" ht="15.75" customHeight="1">
      <c r="A748" s="215" t="str">
        <f t="shared" ref="A748:C748" si="250">#REF!</f>
        <v>#REF!</v>
      </c>
      <c r="B748" s="216" t="str">
        <f t="shared" si="250"/>
        <v>#REF!</v>
      </c>
      <c r="C748" s="216" t="str">
        <f t="shared" si="250"/>
        <v>#REF!</v>
      </c>
      <c r="D748" s="217" t="str">
        <f t="shared" si="2"/>
        <v>#REF!</v>
      </c>
    </row>
    <row r="749" ht="15.75" customHeight="1">
      <c r="A749" s="215" t="str">
        <f t="shared" ref="A749:C749" si="251">#REF!</f>
        <v>#REF!</v>
      </c>
      <c r="B749" s="216" t="str">
        <f t="shared" si="251"/>
        <v>#REF!</v>
      </c>
      <c r="C749" s="216" t="str">
        <f t="shared" si="251"/>
        <v>#REF!</v>
      </c>
      <c r="D749" s="217" t="str">
        <f t="shared" si="2"/>
        <v>#REF!</v>
      </c>
    </row>
    <row r="750" ht="15.75" customHeight="1">
      <c r="A750" s="215" t="str">
        <f t="shared" ref="A750:C750" si="252">#REF!</f>
        <v>#REF!</v>
      </c>
      <c r="B750" s="216" t="str">
        <f t="shared" si="252"/>
        <v>#REF!</v>
      </c>
      <c r="C750" s="216" t="str">
        <f t="shared" si="252"/>
        <v>#REF!</v>
      </c>
      <c r="D750" s="217" t="str">
        <f t="shared" si="2"/>
        <v>#REF!</v>
      </c>
    </row>
    <row r="751" ht="15.75" customHeight="1">
      <c r="A751" s="215" t="str">
        <f t="shared" ref="A751:C751" si="253">#REF!</f>
        <v>#REF!</v>
      </c>
      <c r="B751" s="216" t="str">
        <f t="shared" si="253"/>
        <v>#REF!</v>
      </c>
      <c r="C751" s="216" t="str">
        <f t="shared" si="253"/>
        <v>#REF!</v>
      </c>
      <c r="D751" s="217" t="str">
        <f t="shared" si="2"/>
        <v>#REF!</v>
      </c>
    </row>
    <row r="752" ht="15.75" customHeight="1">
      <c r="A752" s="215" t="str">
        <f t="shared" ref="A752:C752" si="254">#REF!</f>
        <v>#REF!</v>
      </c>
      <c r="B752" s="216" t="str">
        <f t="shared" si="254"/>
        <v>#REF!</v>
      </c>
      <c r="C752" s="216" t="str">
        <f t="shared" si="254"/>
        <v>#REF!</v>
      </c>
      <c r="D752" s="217" t="str">
        <f t="shared" si="2"/>
        <v>#REF!</v>
      </c>
    </row>
    <row r="753" ht="15.75" customHeight="1">
      <c r="A753" s="215" t="str">
        <f t="shared" ref="A753:C753" si="255">#REF!</f>
        <v>#REF!</v>
      </c>
      <c r="B753" s="216" t="str">
        <f t="shared" si="255"/>
        <v>#REF!</v>
      </c>
      <c r="C753" s="216" t="str">
        <f t="shared" si="255"/>
        <v>#REF!</v>
      </c>
      <c r="D753" s="217" t="str">
        <f t="shared" si="2"/>
        <v>#REF!</v>
      </c>
    </row>
    <row r="754" ht="15.75" customHeight="1">
      <c r="A754" s="215" t="str">
        <f t="shared" ref="A754:C754" si="256">#REF!</f>
        <v>#REF!</v>
      </c>
      <c r="B754" s="216" t="str">
        <f t="shared" si="256"/>
        <v>#REF!</v>
      </c>
      <c r="C754" s="216" t="str">
        <f t="shared" si="256"/>
        <v>#REF!</v>
      </c>
      <c r="D754" s="217" t="str">
        <f t="shared" si="2"/>
        <v>#REF!</v>
      </c>
    </row>
    <row r="755" ht="15.75" customHeight="1">
      <c r="A755" s="215" t="str">
        <f t="shared" ref="A755:C755" si="257">#REF!</f>
        <v>#REF!</v>
      </c>
      <c r="B755" s="216" t="str">
        <f t="shared" si="257"/>
        <v>#REF!</v>
      </c>
      <c r="C755" s="216" t="str">
        <f t="shared" si="257"/>
        <v>#REF!</v>
      </c>
      <c r="D755" s="217" t="str">
        <f t="shared" si="2"/>
        <v>#REF!</v>
      </c>
    </row>
    <row r="756" ht="15.75" customHeight="1">
      <c r="A756" s="215" t="str">
        <f t="shared" ref="A756:C756" si="258">#REF!</f>
        <v>#REF!</v>
      </c>
      <c r="B756" s="216" t="str">
        <f t="shared" si="258"/>
        <v>#REF!</v>
      </c>
      <c r="C756" s="216" t="str">
        <f t="shared" si="258"/>
        <v>#REF!</v>
      </c>
      <c r="D756" s="217" t="str">
        <f t="shared" si="2"/>
        <v>#REF!</v>
      </c>
    </row>
    <row r="757" ht="15.75" customHeight="1">
      <c r="A757" s="215" t="str">
        <f t="shared" ref="A757:C757" si="259">#REF!</f>
        <v>#REF!</v>
      </c>
      <c r="B757" s="216" t="str">
        <f t="shared" si="259"/>
        <v>#REF!</v>
      </c>
      <c r="C757" s="216" t="str">
        <f t="shared" si="259"/>
        <v>#REF!</v>
      </c>
      <c r="D757" s="217" t="str">
        <f t="shared" si="2"/>
        <v>#REF!</v>
      </c>
    </row>
    <row r="758" ht="15.75" customHeight="1">
      <c r="A758" s="215" t="str">
        <f t="shared" ref="A758:C758" si="260">#REF!</f>
        <v>#REF!</v>
      </c>
      <c r="B758" s="216" t="str">
        <f t="shared" si="260"/>
        <v>#REF!</v>
      </c>
      <c r="C758" s="216" t="str">
        <f t="shared" si="260"/>
        <v>#REF!</v>
      </c>
      <c r="D758" s="217" t="str">
        <f t="shared" si="2"/>
        <v>#REF!</v>
      </c>
    </row>
    <row r="759" ht="15.75" customHeight="1">
      <c r="A759" s="215" t="str">
        <f t="shared" ref="A759:C759" si="261">#REF!</f>
        <v>#REF!</v>
      </c>
      <c r="B759" s="216" t="str">
        <f t="shared" si="261"/>
        <v>#REF!</v>
      </c>
      <c r="C759" s="216" t="str">
        <f t="shared" si="261"/>
        <v>#REF!</v>
      </c>
      <c r="D759" s="217" t="str">
        <f t="shared" si="2"/>
        <v>#REF!</v>
      </c>
    </row>
    <row r="760" ht="15.75" customHeight="1">
      <c r="A760" s="215" t="str">
        <f t="shared" ref="A760:C760" si="262">#REF!</f>
        <v>#REF!</v>
      </c>
      <c r="B760" s="216" t="str">
        <f t="shared" si="262"/>
        <v>#REF!</v>
      </c>
      <c r="C760" s="216" t="str">
        <f t="shared" si="262"/>
        <v>#REF!</v>
      </c>
      <c r="D760" s="217" t="str">
        <f t="shared" si="2"/>
        <v>#REF!</v>
      </c>
    </row>
    <row r="761" ht="15.75" customHeight="1">
      <c r="A761" s="215" t="str">
        <f t="shared" ref="A761:C761" si="263">#REF!</f>
        <v>#REF!</v>
      </c>
      <c r="B761" s="216" t="str">
        <f t="shared" si="263"/>
        <v>#REF!</v>
      </c>
      <c r="C761" s="216" t="str">
        <f t="shared" si="263"/>
        <v>#REF!</v>
      </c>
      <c r="D761" s="217" t="str">
        <f t="shared" si="2"/>
        <v>#REF!</v>
      </c>
    </row>
    <row r="762" ht="15.75" customHeight="1">
      <c r="A762" s="215" t="str">
        <f t="shared" ref="A762:C762" si="264">#REF!</f>
        <v>#REF!</v>
      </c>
      <c r="B762" s="216" t="str">
        <f t="shared" si="264"/>
        <v>#REF!</v>
      </c>
      <c r="C762" s="216" t="str">
        <f t="shared" si="264"/>
        <v>#REF!</v>
      </c>
      <c r="D762" s="217" t="str">
        <f t="shared" si="2"/>
        <v>#REF!</v>
      </c>
    </row>
    <row r="763" ht="15.75" customHeight="1">
      <c r="A763" s="215" t="str">
        <f t="shared" ref="A763:C763" si="265">#REF!</f>
        <v>#REF!</v>
      </c>
      <c r="B763" s="216" t="str">
        <f t="shared" si="265"/>
        <v>#REF!</v>
      </c>
      <c r="C763" s="216" t="str">
        <f t="shared" si="265"/>
        <v>#REF!</v>
      </c>
      <c r="D763" s="217" t="str">
        <f t="shared" si="2"/>
        <v>#REF!</v>
      </c>
    </row>
    <row r="764" ht="15.75" customHeight="1">
      <c r="A764" s="215" t="str">
        <f t="shared" ref="A764:C764" si="266">#REF!</f>
        <v>#REF!</v>
      </c>
      <c r="B764" s="216" t="str">
        <f t="shared" si="266"/>
        <v>#REF!</v>
      </c>
      <c r="C764" s="216" t="str">
        <f t="shared" si="266"/>
        <v>#REF!</v>
      </c>
      <c r="D764" s="217" t="str">
        <f t="shared" si="2"/>
        <v>#REF!</v>
      </c>
    </row>
    <row r="765" ht="15.75" customHeight="1">
      <c r="A765" s="215" t="str">
        <f t="shared" ref="A765:C765" si="267">#REF!</f>
        <v>#REF!</v>
      </c>
      <c r="B765" s="216" t="str">
        <f t="shared" si="267"/>
        <v>#REF!</v>
      </c>
      <c r="C765" s="216" t="str">
        <f t="shared" si="267"/>
        <v>#REF!</v>
      </c>
      <c r="D765" s="217" t="str">
        <f t="shared" si="2"/>
        <v>#REF!</v>
      </c>
    </row>
    <row r="766" ht="15.75" customHeight="1">
      <c r="A766" s="215" t="str">
        <f t="shared" ref="A766:C766" si="268">#REF!</f>
        <v>#REF!</v>
      </c>
      <c r="B766" s="216" t="str">
        <f t="shared" si="268"/>
        <v>#REF!</v>
      </c>
      <c r="C766" s="216" t="str">
        <f t="shared" si="268"/>
        <v>#REF!</v>
      </c>
      <c r="D766" s="217" t="str">
        <f t="shared" si="2"/>
        <v>#REF!</v>
      </c>
    </row>
    <row r="767" ht="15.75" customHeight="1">
      <c r="A767" s="215" t="str">
        <f t="shared" ref="A767:C767" si="269">#REF!</f>
        <v>#REF!</v>
      </c>
      <c r="B767" s="216" t="str">
        <f t="shared" si="269"/>
        <v>#REF!</v>
      </c>
      <c r="C767" s="216" t="str">
        <f t="shared" si="269"/>
        <v>#REF!</v>
      </c>
      <c r="D767" s="217" t="str">
        <f t="shared" si="2"/>
        <v>#REF!</v>
      </c>
    </row>
    <row r="768" ht="15.75" customHeight="1">
      <c r="A768" s="215" t="str">
        <f t="shared" ref="A768:C768" si="270">#REF!</f>
        <v>#REF!</v>
      </c>
      <c r="B768" s="216" t="str">
        <f t="shared" si="270"/>
        <v>#REF!</v>
      </c>
      <c r="C768" s="216" t="str">
        <f t="shared" si="270"/>
        <v>#REF!</v>
      </c>
      <c r="D768" s="217" t="str">
        <f t="shared" si="2"/>
        <v>#REF!</v>
      </c>
    </row>
    <row r="769" ht="15.75" customHeight="1">
      <c r="A769" s="215" t="str">
        <f t="shared" ref="A769:C769" si="271">#REF!</f>
        <v>#REF!</v>
      </c>
      <c r="B769" s="216" t="str">
        <f t="shared" si="271"/>
        <v>#REF!</v>
      </c>
      <c r="C769" s="216" t="str">
        <f t="shared" si="271"/>
        <v>#REF!</v>
      </c>
      <c r="D769" s="217" t="str">
        <f t="shared" si="2"/>
        <v>#REF!</v>
      </c>
    </row>
    <row r="770" ht="15.75" customHeight="1">
      <c r="A770" s="215" t="str">
        <f t="shared" ref="A770:C770" si="272">#REF!</f>
        <v>#REF!</v>
      </c>
      <c r="B770" s="216" t="str">
        <f t="shared" si="272"/>
        <v>#REF!</v>
      </c>
      <c r="C770" s="216" t="str">
        <f t="shared" si="272"/>
        <v>#REF!</v>
      </c>
      <c r="D770" s="217" t="str">
        <f t="shared" si="2"/>
        <v>#REF!</v>
      </c>
    </row>
    <row r="771" ht="15.75" customHeight="1">
      <c r="A771" s="215" t="str">
        <f t="shared" ref="A771:C771" si="273">#REF!</f>
        <v>#REF!</v>
      </c>
      <c r="B771" s="216" t="str">
        <f t="shared" si="273"/>
        <v>#REF!</v>
      </c>
      <c r="C771" s="216" t="str">
        <f t="shared" si="273"/>
        <v>#REF!</v>
      </c>
      <c r="D771" s="217" t="str">
        <f t="shared" si="2"/>
        <v>#REF!</v>
      </c>
    </row>
    <row r="772" ht="15.75" customHeight="1">
      <c r="A772" s="215" t="str">
        <f t="shared" ref="A772:C772" si="274">#REF!</f>
        <v>#REF!</v>
      </c>
      <c r="B772" s="216" t="str">
        <f t="shared" si="274"/>
        <v>#REF!</v>
      </c>
      <c r="C772" s="216" t="str">
        <f t="shared" si="274"/>
        <v>#REF!</v>
      </c>
      <c r="D772" s="217" t="str">
        <f t="shared" si="2"/>
        <v>#REF!</v>
      </c>
    </row>
    <row r="773" ht="15.75" customHeight="1">
      <c r="A773" s="215" t="str">
        <f t="shared" ref="A773:C773" si="275">#REF!</f>
        <v>#REF!</v>
      </c>
      <c r="B773" s="216" t="str">
        <f t="shared" si="275"/>
        <v>#REF!</v>
      </c>
      <c r="C773" s="216" t="str">
        <f t="shared" si="275"/>
        <v>#REF!</v>
      </c>
      <c r="D773" s="217" t="str">
        <f t="shared" si="2"/>
        <v>#REF!</v>
      </c>
    </row>
    <row r="774" ht="15.75" customHeight="1">
      <c r="A774" s="215" t="str">
        <f t="shared" ref="A774:C774" si="276">#REF!</f>
        <v>#REF!</v>
      </c>
      <c r="B774" s="216" t="str">
        <f t="shared" si="276"/>
        <v>#REF!</v>
      </c>
      <c r="C774" s="216" t="str">
        <f t="shared" si="276"/>
        <v>#REF!</v>
      </c>
      <c r="D774" s="217" t="str">
        <f t="shared" si="2"/>
        <v>#REF!</v>
      </c>
    </row>
    <row r="775" ht="15.75" customHeight="1">
      <c r="A775" s="215" t="str">
        <f t="shared" ref="A775:C775" si="277">#REF!</f>
        <v>#REF!</v>
      </c>
      <c r="B775" s="216" t="str">
        <f t="shared" si="277"/>
        <v>#REF!</v>
      </c>
      <c r="C775" s="216" t="str">
        <f t="shared" si="277"/>
        <v>#REF!</v>
      </c>
      <c r="D775" s="217" t="str">
        <f t="shared" si="2"/>
        <v>#REF!</v>
      </c>
    </row>
    <row r="776" ht="15.75" customHeight="1">
      <c r="A776" s="215" t="str">
        <f t="shared" ref="A776:C776" si="278">#REF!</f>
        <v>#REF!</v>
      </c>
      <c r="B776" s="216" t="str">
        <f t="shared" si="278"/>
        <v>#REF!</v>
      </c>
      <c r="C776" s="216" t="str">
        <f t="shared" si="278"/>
        <v>#REF!</v>
      </c>
      <c r="D776" s="217" t="str">
        <f t="shared" si="2"/>
        <v>#REF!</v>
      </c>
    </row>
    <row r="777" ht="15.75" customHeight="1">
      <c r="A777" s="215" t="str">
        <f t="shared" ref="A777:C777" si="279">#REF!</f>
        <v>#REF!</v>
      </c>
      <c r="B777" s="216" t="str">
        <f t="shared" si="279"/>
        <v>#REF!</v>
      </c>
      <c r="C777" s="216" t="str">
        <f t="shared" si="279"/>
        <v>#REF!</v>
      </c>
      <c r="D777" s="217" t="str">
        <f t="shared" si="2"/>
        <v>#REF!</v>
      </c>
    </row>
    <row r="778" ht="15.75" customHeight="1">
      <c r="A778" s="215" t="str">
        <f t="shared" ref="A778:C778" si="280">#REF!</f>
        <v>#REF!</v>
      </c>
      <c r="B778" s="216" t="str">
        <f t="shared" si="280"/>
        <v>#REF!</v>
      </c>
      <c r="C778" s="216" t="str">
        <f t="shared" si="280"/>
        <v>#REF!</v>
      </c>
      <c r="D778" s="217" t="str">
        <f t="shared" si="2"/>
        <v>#REF!</v>
      </c>
    </row>
    <row r="779" ht="15.75" customHeight="1">
      <c r="A779" s="215" t="str">
        <f t="shared" ref="A779:C779" si="281">#REF!</f>
        <v>#REF!</v>
      </c>
      <c r="B779" s="216" t="str">
        <f t="shared" si="281"/>
        <v>#REF!</v>
      </c>
      <c r="C779" s="216" t="str">
        <f t="shared" si="281"/>
        <v>#REF!</v>
      </c>
      <c r="D779" s="217" t="str">
        <f t="shared" si="2"/>
        <v>#REF!</v>
      </c>
    </row>
    <row r="780" ht="15.75" customHeight="1">
      <c r="A780" s="215" t="str">
        <f t="shared" ref="A780:C780" si="282">#REF!</f>
        <v>#REF!</v>
      </c>
      <c r="B780" s="216" t="str">
        <f t="shared" si="282"/>
        <v>#REF!</v>
      </c>
      <c r="C780" s="216" t="str">
        <f t="shared" si="282"/>
        <v>#REF!</v>
      </c>
      <c r="D780" s="217" t="str">
        <f t="shared" si="2"/>
        <v>#REF!</v>
      </c>
    </row>
    <row r="781" ht="15.75" customHeight="1">
      <c r="A781" s="215" t="str">
        <f t="shared" ref="A781:C781" si="283">#REF!</f>
        <v>#REF!</v>
      </c>
      <c r="B781" s="216" t="str">
        <f t="shared" si="283"/>
        <v>#REF!</v>
      </c>
      <c r="C781" s="216" t="str">
        <f t="shared" si="283"/>
        <v>#REF!</v>
      </c>
      <c r="D781" s="217" t="str">
        <f t="shared" si="2"/>
        <v>#REF!</v>
      </c>
    </row>
    <row r="782" ht="15.75" customHeight="1">
      <c r="A782" s="215" t="str">
        <f t="shared" ref="A782:C782" si="284">#REF!</f>
        <v>#REF!</v>
      </c>
      <c r="B782" s="216" t="str">
        <f t="shared" si="284"/>
        <v>#REF!</v>
      </c>
      <c r="C782" s="216" t="str">
        <f t="shared" si="284"/>
        <v>#REF!</v>
      </c>
      <c r="D782" s="217" t="str">
        <f t="shared" si="2"/>
        <v>#REF!</v>
      </c>
    </row>
    <row r="783" ht="15.75" customHeight="1">
      <c r="A783" s="215" t="str">
        <f>Seeds!AB529</f>
        <v>M3-G-6a-I-1</v>
      </c>
      <c r="B783" s="216" t="str">
        <f t="shared" ref="B783:B881" si="285">#REF!</f>
        <v>#REF!</v>
      </c>
      <c r="C783" s="216" t="str">
        <f>Seeds!AA529</f>
        <v>{"id":"M3-G-6a-I-1","stimulus":"&lt;p&gt;Selecione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v>
      </c>
      <c r="D783" s="217" t="str">
        <f t="shared" si="2"/>
        <v>#REF!</v>
      </c>
    </row>
    <row r="784" ht="15.75" customHeight="1">
      <c r="A784" s="215" t="str">
        <f>Seeds!AB530</f>
        <v>M3-G-6a-E-1</v>
      </c>
      <c r="B784" s="216" t="str">
        <f t="shared" si="285"/>
        <v>#REF!</v>
      </c>
      <c r="C784" s="216" t="str">
        <f>Seeds!AA530</f>
        <v>{"id":"M3-G-6a-E-1","stimulus":"&lt;p&gt;Em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D784" s="217" t="str">
        <f t="shared" si="2"/>
        <v>#REF!</v>
      </c>
    </row>
    <row r="785" ht="15.75" customHeight="1">
      <c r="A785" s="215" t="str">
        <f>Seeds!AB531</f>
        <v>M3-G-6a-A-1</v>
      </c>
      <c r="B785" s="216" t="str">
        <f t="shared" si="285"/>
        <v>#REF!</v>
      </c>
      <c r="C785" s="216" t="str">
        <f>Seeds!AA531</f>
        <v>{"id":"M3-G-6a-A-1","stimulus":"&lt;p&gt;Diego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v>
      </c>
      <c r="D785" s="217" t="str">
        <f t="shared" si="2"/>
        <v>#REF!</v>
      </c>
    </row>
    <row r="786" ht="15.75" customHeight="1">
      <c r="A786" s="215" t="str">
        <f>Seeds!AB532</f>
        <v>M3-G-6a-A-2</v>
      </c>
      <c r="B786" s="216" t="str">
        <f t="shared" si="285"/>
        <v>#REF!</v>
      </c>
      <c r="C786" s="216" t="str">
        <f>Seeds!AA532</f>
        <v>{"id":"M3-G-6a-A-2","stimulus":"&lt;p&gt;Em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v>
      </c>
      <c r="D786" s="217" t="str">
        <f t="shared" si="2"/>
        <v>#REF!</v>
      </c>
    </row>
    <row r="787" ht="15.75" customHeight="1">
      <c r="A787" s="215" t="str">
        <f>Seeds!AB533</f>
        <v>M3-G-6a-A-3</v>
      </c>
      <c r="B787" s="216" t="str">
        <f t="shared" si="285"/>
        <v>#REF!</v>
      </c>
      <c r="C787" s="216" t="str">
        <f>Seeds!AA533</f>
        <v>{"id":"M3-G-6a-A-3","stimulus":"&lt;p&gt;Observe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v>
      </c>
      <c r="D787" s="217" t="str">
        <f t="shared" si="2"/>
        <v>#REF!</v>
      </c>
    </row>
    <row r="788" ht="15.75" customHeight="1">
      <c r="A788" s="215" t="str">
        <f>Seeds!AB534</f>
        <v>M3-G-16a-I-1</v>
      </c>
      <c r="B788" s="216" t="str">
        <f t="shared" si="285"/>
        <v>#REF!</v>
      </c>
      <c r="C788" s="216" t="str">
        <f>Seeds!AA534</f>
        <v>{
    "id": "M3-G-16a-I-1",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v>
      </c>
      <c r="D788" s="217" t="str">
        <f t="shared" si="2"/>
        <v>#REF!</v>
      </c>
    </row>
    <row r="789" ht="15.75" customHeight="1">
      <c r="A789" s="215" t="str">
        <f>Seeds!AB535</f>
        <v>M3-G-16a-I-2</v>
      </c>
      <c r="B789" s="216" t="str">
        <f t="shared" si="285"/>
        <v>#REF!</v>
      </c>
      <c r="C789" s="216" t="str">
        <f>Seeds!AA535</f>
        <v>{
    "id": "M3-G-16a-I-2",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v>
      </c>
      <c r="D789" s="217" t="str">
        <f t="shared" si="2"/>
        <v>#REF!</v>
      </c>
    </row>
    <row r="790" ht="15.75" customHeight="1">
      <c r="A790" s="215" t="str">
        <f>Seeds!AB536</f>
        <v>M3-G-16a-I-3</v>
      </c>
      <c r="B790" s="216" t="str">
        <f t="shared" si="285"/>
        <v>#REF!</v>
      </c>
      <c r="C790" s="216" t="str">
        <f>Seeds!AA536</f>
        <v>{
    "id": "M3-G-16a-I-3",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v>
      </c>
      <c r="D790" s="217" t="str">
        <f t="shared" si="2"/>
        <v>#REF!</v>
      </c>
    </row>
    <row r="791" ht="15.75" customHeight="1">
      <c r="A791" s="215" t="str">
        <f>Seeds!AB537</f>
        <v>M3-G-7a-I-1</v>
      </c>
      <c r="B791" s="216" t="str">
        <f t="shared" si="285"/>
        <v>#REF!</v>
      </c>
      <c r="C791" s="216" t="str">
        <f>Seeds!AA537</f>
        <v>{"id":"M3-G-7a-I-1","stimulus":"&lt;p&gt;Indique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v>
      </c>
      <c r="D791" s="217" t="str">
        <f t="shared" si="2"/>
        <v>#REF!</v>
      </c>
    </row>
    <row r="792" ht="15.75" customHeight="1">
      <c r="A792" s="215" t="str">
        <f>Seeds!AB538</f>
        <v>M3-G-7a-E-1</v>
      </c>
      <c r="B792" s="216" t="str">
        <f t="shared" si="285"/>
        <v>#REF!</v>
      </c>
      <c r="C792" s="216" t="str">
        <f>Seeds!AA538</f>
        <v>{
    "id": "M3-G-7a-E-1",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D792" s="217" t="str">
        <f t="shared" si="2"/>
        <v>#REF!</v>
      </c>
    </row>
    <row r="793" ht="15.75" customHeight="1">
      <c r="A793" s="215" t="str">
        <f>Seeds!AB539</f>
        <v>M3-G-7a-E-2</v>
      </c>
      <c r="B793" s="216" t="str">
        <f t="shared" si="285"/>
        <v>#REF!</v>
      </c>
      <c r="C793" s="216" t="str">
        <f>Seeds!AA539</f>
        <v>{
    "id": "M3-G-7a-E-2",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v>
      </c>
      <c r="D793" s="217" t="str">
        <f t="shared" si="2"/>
        <v>#REF!</v>
      </c>
    </row>
    <row r="794" ht="15.75" customHeight="1">
      <c r="A794" s="215" t="str">
        <f>Seeds!AB540</f>
        <v>M3-G-7a-E-3</v>
      </c>
      <c r="B794" s="216" t="str">
        <f t="shared" si="285"/>
        <v>#REF!</v>
      </c>
      <c r="C794" s="216" t="str">
        <f>Seeds!AA540</f>
        <v>{
    "id": "M3-G-7a-E-3",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v>
      </c>
      <c r="D794" s="217" t="str">
        <f t="shared" si="2"/>
        <v>#REF!</v>
      </c>
    </row>
    <row r="795" ht="15.75" customHeight="1">
      <c r="A795" s="215" t="str">
        <f>Seeds!AB541</f>
        <v>M3-G-8a-I-1</v>
      </c>
      <c r="B795" s="216" t="str">
        <f t="shared" si="285"/>
        <v>#REF!</v>
      </c>
      <c r="C795" s="216" t="str">
        <f>Seeds!AA541</f>
        <v>{"id":"M3-G-8a-I-1","stimulus":"&lt;p&gt;Indique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v>
      </c>
      <c r="D795" s="217" t="str">
        <f t="shared" si="2"/>
        <v>#REF!</v>
      </c>
    </row>
    <row r="796" ht="15.75" customHeight="1">
      <c r="A796" s="215" t="str">
        <f>Seeds!AB542</f>
        <v>M3-G-8a-E-1</v>
      </c>
      <c r="B796" s="216" t="str">
        <f t="shared" si="285"/>
        <v>#REF!</v>
      </c>
      <c r="C796" s="216" t="str">
        <f>Seeds!AA542</f>
        <v>{
    "id": "M3-G-8a-E-1",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D796" s="217" t="str">
        <f t="shared" si="2"/>
        <v>#REF!</v>
      </c>
    </row>
    <row r="797" ht="15.75" customHeight="1">
      <c r="A797" s="215" t="str">
        <f>Seeds!AB543</f>
        <v>M3-G-8a-E-2</v>
      </c>
      <c r="B797" s="216" t="str">
        <f t="shared" si="285"/>
        <v>#REF!</v>
      </c>
      <c r="C797" s="216" t="str">
        <f>Seeds!AA543</f>
        <v>{
    "id": "M3-G-8a-E-2",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D797" s="217" t="str">
        <f t="shared" si="2"/>
        <v>#REF!</v>
      </c>
    </row>
    <row r="798" ht="15.75" customHeight="1">
      <c r="A798" s="215" t="str">
        <f>Seeds!AB544</f>
        <v>M3-G-8a-E-3</v>
      </c>
      <c r="B798" s="216" t="str">
        <f t="shared" si="285"/>
        <v>#REF!</v>
      </c>
      <c r="C798" s="216" t="str">
        <f>Seeds!AA544</f>
        <v>{
    "id": "M3-G-8a-E-3",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D798" s="217" t="str">
        <f t="shared" si="2"/>
        <v>#REF!</v>
      </c>
    </row>
    <row r="799" ht="15.75" customHeight="1">
      <c r="A799" s="215" t="str">
        <f>Seeds!AB545</f>
        <v>M3-G-8b-I-1</v>
      </c>
      <c r="B799" s="216" t="str">
        <f t="shared" si="285"/>
        <v>#REF!</v>
      </c>
      <c r="C799" s="216" t="str">
        <f>Seeds!AA545</f>
        <v>{
    "id": "M3-G-8b-I-1",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v>
      </c>
      <c r="D799" s="217" t="str">
        <f t="shared" si="2"/>
        <v>#REF!</v>
      </c>
    </row>
    <row r="800" ht="15.75" customHeight="1">
      <c r="A800" s="215" t="str">
        <f>Seeds!AB546</f>
        <v>M3-G-8b-E-1</v>
      </c>
      <c r="B800" s="216" t="str">
        <f t="shared" si="285"/>
        <v>#REF!</v>
      </c>
      <c r="C800" s="216" t="str">
        <f>Seeds!AA546</f>
        <v>{
    "id": "M3-G-8b-E-1",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v>
      </c>
      <c r="D800" s="217" t="str">
        <f t="shared" si="2"/>
        <v>#REF!</v>
      </c>
    </row>
    <row r="801" ht="15.75" customHeight="1">
      <c r="A801" s="215" t="str">
        <f>Seeds!AB547</f>
        <v>M3-G-8b-E-2</v>
      </c>
      <c r="B801" s="216" t="str">
        <f t="shared" si="285"/>
        <v>#REF!</v>
      </c>
      <c r="C801" s="216" t="str">
        <f>Seeds!AA547</f>
        <v>{
    "id": "M3-G-8b-E-2",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v>
      </c>
      <c r="D801" s="217" t="str">
        <f t="shared" si="2"/>
        <v>#REF!</v>
      </c>
    </row>
    <row r="802" ht="15.75" customHeight="1">
      <c r="A802" s="215" t="str">
        <f>Seeds!AB548</f>
        <v>M3-G-8b-E-3</v>
      </c>
      <c r="B802" s="216" t="str">
        <f t="shared" si="285"/>
        <v>#REF!</v>
      </c>
      <c r="C802" s="216" t="str">
        <f>Seeds!AA548</f>
        <v>{
    "id": "M3-G-8b-E-3",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v>
      </c>
      <c r="D802" s="217" t="str">
        <f t="shared" si="2"/>
        <v>#REF!</v>
      </c>
    </row>
    <row r="803" ht="15.75" customHeight="1">
      <c r="A803" s="215" t="str">
        <f>Seeds!AB549</f>
        <v>M3-G-9a-I-1</v>
      </c>
      <c r="B803" s="216" t="str">
        <f t="shared" si="285"/>
        <v>#REF!</v>
      </c>
      <c r="C803" s="216" t="str">
        <f>Seeds!AA549</f>
        <v>{"id":"M3-G-9a-I-1","stimulus":"&lt;p&gt;Indique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v>
      </c>
      <c r="D803" s="217" t="str">
        <f t="shared" si="2"/>
        <v>#REF!</v>
      </c>
    </row>
    <row r="804" ht="15.75" customHeight="1">
      <c r="A804" s="215" t="str">
        <f>Seeds!AB550</f>
        <v>M3-G-9a-E-1</v>
      </c>
      <c r="B804" s="216" t="str">
        <f t="shared" si="285"/>
        <v>#REF!</v>
      </c>
      <c r="C804" s="216" t="str">
        <f>Seeds!AA550</f>
        <v>{
    "id": "M3-G-9a-E-1",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v>
      </c>
      <c r="D804" s="217" t="str">
        <f t="shared" si="2"/>
        <v>#REF!</v>
      </c>
    </row>
    <row r="805" ht="15.75" customHeight="1">
      <c r="A805" s="215" t="str">
        <f>Seeds!AB551</f>
        <v>M3-G-9a-E-2</v>
      </c>
      <c r="B805" s="216" t="str">
        <f t="shared" si="285"/>
        <v>#REF!</v>
      </c>
      <c r="C805" s="216" t="str">
        <f>Seeds!AA551</f>
        <v>{
    "id": "M3-G-9a-E-2",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v>
      </c>
      <c r="D805" s="217" t="str">
        <f t="shared" si="2"/>
        <v>#REF!</v>
      </c>
    </row>
    <row r="806" ht="15.75" customHeight="1">
      <c r="A806" s="215" t="str">
        <f>Seeds!AB552</f>
        <v>M3-G-9a-E-3</v>
      </c>
      <c r="B806" s="216" t="str">
        <f t="shared" si="285"/>
        <v>#REF!</v>
      </c>
      <c r="C806" s="216" t="str">
        <f>Seeds!AA552</f>
        <v>{"id":"M3-G-9a-E-3","stimulus":"&lt;p&gt;Escreva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v>
      </c>
      <c r="D806" s="217" t="str">
        <f t="shared" si="2"/>
        <v>#REF!</v>
      </c>
    </row>
    <row r="807" ht="15.75" customHeight="1">
      <c r="A807" s="215" t="str">
        <f>Seeds!AB553</f>
        <v>M3-G-10a-I-1</v>
      </c>
      <c r="B807" s="216" t="str">
        <f t="shared" si="285"/>
        <v>#REF!</v>
      </c>
      <c r="C807" s="216" t="str">
        <f>Seeds!AA553</f>
        <v>{"id":"M3-G-10a-I-1","stimulus":"&lt;p&gt;Indique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v>
      </c>
      <c r="D807" s="217" t="str">
        <f t="shared" si="2"/>
        <v>#REF!</v>
      </c>
    </row>
    <row r="808" ht="15.75" customHeight="1">
      <c r="A808" s="215" t="str">
        <f>Seeds!AB554</f>
        <v>M3-G-10a-E-1</v>
      </c>
      <c r="B808" s="216" t="str">
        <f t="shared" si="285"/>
        <v>#REF!</v>
      </c>
      <c r="C808" s="216" t="str">
        <f>Seeds!AA554</f>
        <v>{"id":"M3-G-10a-E-1","stimulus":"&lt;p&gt;Arraste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D808" s="217" t="str">
        <f t="shared" si="2"/>
        <v>#REF!</v>
      </c>
    </row>
    <row r="809" ht="15.75" customHeight="1">
      <c r="A809" s="215" t="str">
        <f>Seeds!AB555</f>
        <v>M3-G-10a-E-2</v>
      </c>
      <c r="B809" s="216" t="str">
        <f t="shared" si="285"/>
        <v>#REF!</v>
      </c>
      <c r="C809" s="216" t="str">
        <f>Seeds!AA555</f>
        <v>{"id":"M3-G-10a-E-2","stimulus":"&lt;p&gt;Arraste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D809" s="217" t="str">
        <f t="shared" si="2"/>
        <v>#REF!</v>
      </c>
    </row>
    <row r="810" ht="15.75" customHeight="1">
      <c r="A810" s="215" t="str">
        <f>Seeds!AB556</f>
        <v>M3-G-10a-E-3</v>
      </c>
      <c r="B810" s="216" t="str">
        <f t="shared" si="285"/>
        <v>#REF!</v>
      </c>
      <c r="C810" s="216" t="str">
        <f>Seeds!AA556</f>
        <v>{"id":"M3-G-10a-E-3","stimulus":"&lt;p&gt;Arraste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D810" s="217" t="str">
        <f t="shared" si="2"/>
        <v>#REF!</v>
      </c>
    </row>
    <row r="811" ht="15.75" customHeight="1">
      <c r="A811" s="215" t="str">
        <f>Seeds!AB557</f>
        <v>M3-G-10b-I-1</v>
      </c>
      <c r="B811" s="216" t="str">
        <f t="shared" si="285"/>
        <v>#REF!</v>
      </c>
      <c r="C811" s="216" t="str">
        <f>Seeds!AA557</f>
        <v>{
    "id": "M3-G-10b-I-1",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v>
      </c>
      <c r="D811" s="217" t="str">
        <f t="shared" si="2"/>
        <v>#REF!</v>
      </c>
    </row>
    <row r="812" ht="15.75" customHeight="1">
      <c r="A812" s="215" t="str">
        <f>Seeds!AB558</f>
        <v>M3-G-10b-I-2</v>
      </c>
      <c r="B812" s="216" t="str">
        <f t="shared" si="285"/>
        <v>#REF!</v>
      </c>
      <c r="C812" s="216" t="str">
        <f>Seeds!AA558</f>
        <v>{
    "id": "M3-G-10b-I-2",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v>
      </c>
      <c r="D812" s="217" t="str">
        <f t="shared" si="2"/>
        <v>#REF!</v>
      </c>
    </row>
    <row r="813" ht="15.75" customHeight="1">
      <c r="A813" s="215" t="str">
        <f>Seeds!AB559</f>
        <v>M3-G-10b-E-1</v>
      </c>
      <c r="B813" s="216" t="str">
        <f t="shared" si="285"/>
        <v>#REF!</v>
      </c>
      <c r="C813" s="216" t="str">
        <f>Seeds!AA559</f>
        <v>{"id":"M3-G-10b-E-1","stimulus":"&lt;p&gt;Escolha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D813" s="217" t="str">
        <f t="shared" si="2"/>
        <v>#REF!</v>
      </c>
    </row>
    <row r="814" ht="15.75" customHeight="1">
      <c r="A814" s="215" t="str">
        <f>Seeds!AB560</f>
        <v>M3-G-10b-E-2</v>
      </c>
      <c r="B814" s="216" t="str">
        <f t="shared" si="285"/>
        <v>#REF!</v>
      </c>
      <c r="C814" s="216" t="str">
        <f>Seeds!AA560</f>
        <v>{"id":"M3-G-10b-E-2","stimulus":"&lt;p&gt;Escolha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D814" s="217" t="str">
        <f t="shared" si="2"/>
        <v>#REF!</v>
      </c>
    </row>
    <row r="815" ht="15.75" customHeight="1">
      <c r="A815" s="215" t="str">
        <f>Seeds!AB561</f>
        <v>M3-G-11a-I-1</v>
      </c>
      <c r="B815" s="216" t="str">
        <f t="shared" si="285"/>
        <v>#REF!</v>
      </c>
      <c r="C815" s="216" t="str">
        <f>Seeds!AA561</f>
        <v>{"id":"M3-G-11a-I-1","stimulus":"&lt;p&gt;Qual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v>
      </c>
      <c r="D815" s="217" t="str">
        <f t="shared" si="2"/>
        <v>#REF!</v>
      </c>
    </row>
    <row r="816" ht="15.75" customHeight="1">
      <c r="A816" s="215" t="str">
        <f>Seeds!AB562</f>
        <v>M3-G-11a-I-2</v>
      </c>
      <c r="B816" s="216" t="str">
        <f t="shared" si="285"/>
        <v>#REF!</v>
      </c>
      <c r="C816" s="216" t="str">
        <f>Seeds!AA562</f>
        <v>{"id":"M3-G-11a-I-2","stimulus":"&lt;p&gt;Qual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D816" s="217" t="str">
        <f t="shared" si="2"/>
        <v>#REF!</v>
      </c>
    </row>
    <row r="817" ht="15.75" customHeight="1">
      <c r="A817" s="215" t="str">
        <f>Seeds!AB563</f>
        <v>M3-G-11a-E-1</v>
      </c>
      <c r="B817" s="216" t="str">
        <f t="shared" si="285"/>
        <v>#REF!</v>
      </c>
      <c r="C817" s="216" t="str">
        <f>Seeds!AA563</f>
        <v>{"id":"M3-G-11a-E-1","seed":{"parameters":[{"name":"Q1","label":null,"min":2,"max":25,"step":1}],"uniques":true},"scaffolding":[{"id":"step-0","stimulus":"&lt;p&gt;Determine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v>
      </c>
      <c r="D817" s="217" t="str">
        <f t="shared" si="2"/>
        <v>#REF!</v>
      </c>
    </row>
    <row r="818" ht="15.75" customHeight="1">
      <c r="A818" s="215" t="str">
        <f>Seeds!AB564</f>
        <v>M3-G-11a-E-2</v>
      </c>
      <c r="B818" s="216" t="str">
        <f t="shared" si="285"/>
        <v>#REF!</v>
      </c>
      <c r="C818" s="216" t="str">
        <f>Seeds!AA564</f>
        <v>{"id":"M3-G-11a-E-2","seed":{"parameters":[{"name":"Q1","label":null,"list":[2,3,4,5]},{"name":"Q2","label":null,"list":[0,1,2]}],"uniques":true},"scaffolding":[{"id":"step-0","stimulus":"&lt;p&gt;Calcule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v>
      </c>
      <c r="D818" s="217" t="str">
        <f t="shared" si="2"/>
        <v>#REF!</v>
      </c>
    </row>
    <row r="819" ht="15.75" customHeight="1">
      <c r="A819" s="215" t="str">
        <f>Seeds!AB565</f>
        <v>M3-G-11a-A-1</v>
      </c>
      <c r="B819" s="216" t="str">
        <f t="shared" si="285"/>
        <v>#REF!</v>
      </c>
      <c r="C819" s="216" t="str">
        <f>Seeds!AA565</f>
        <v>{"id":"M3-G-11a-A-1","seed":{"parameters":[{"name":"Q1","label":null,"min":90,"max":120,"step":1}],"uniques":true},"scaffolding":[{"id":"step-0","stimulus":"&lt;p&gt;Calcule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v>
      </c>
      <c r="D819" s="217" t="str">
        <f t="shared" si="2"/>
        <v>#REF!</v>
      </c>
    </row>
    <row r="820" ht="15.75" customHeight="1">
      <c r="A820" s="215" t="str">
        <f>Seeds!AB566</f>
        <v>M3-G-11a-A-2</v>
      </c>
      <c r="B820" s="216" t="str">
        <f t="shared" si="285"/>
        <v>#REF!</v>
      </c>
      <c r="C820" s="216" t="str">
        <f>Seeds!AA566</f>
        <v>{"id":"M3-G-11a-A-2","seed":{"parameters":[{"name":"Q1","label":null,"min":35,"max":80,"step":1}],"uniques":true},"scaffolding":[{"id":"step-0","stimulus":"&lt;p&gt;Em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v>
      </c>
      <c r="D820" s="217" t="str">
        <f t="shared" si="2"/>
        <v>#REF!</v>
      </c>
    </row>
    <row r="821" ht="15.75" customHeight="1">
      <c r="A821" s="215" t="str">
        <f>Seeds!AB567</f>
        <v>M3-G-11a-A-3</v>
      </c>
      <c r="B821" s="216" t="str">
        <f t="shared" si="285"/>
        <v>#REF!</v>
      </c>
      <c r="C821" s="216" t="str">
        <f>Seeds!AA567</f>
        <v>{"id":"M3-G-11a-A-3","seed":{"parameters":[{"name":"Q1","label":null,"min":20,"max":50,"step":1},{"name":"Q2","label":null,"list":[0,1,2,3,4]}],"uniques":true},"scaffolding":[{"id":"step-0","stimulus":"&lt;p&gt;Renata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v>
      </c>
      <c r="D821" s="217" t="str">
        <f t="shared" si="2"/>
        <v>#REF!</v>
      </c>
    </row>
    <row r="822" ht="15.75" customHeight="1">
      <c r="A822" s="215" t="str">
        <f>Seeds!AB568</f>
        <v>M3-G-15a-I-1</v>
      </c>
      <c r="B822" s="216" t="str">
        <f t="shared" si="285"/>
        <v>#REF!</v>
      </c>
      <c r="C822" s="216" t="str">
        <f>Seeds!AA568</f>
        <v>{"id":"M3-G-15a-I-1","stimulus":"&lt;p&gt;Selecione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D822" s="217" t="str">
        <f t="shared" si="2"/>
        <v>#REF!</v>
      </c>
    </row>
    <row r="823" ht="15.75" customHeight="1">
      <c r="A823" s="215" t="str">
        <f>Seeds!AB569</f>
        <v>M3-G-15a-I-2</v>
      </c>
      <c r="B823" s="216" t="str">
        <f t="shared" si="285"/>
        <v>#REF!</v>
      </c>
      <c r="C823" s="216" t="str">
        <f>Seeds!AA569</f>
        <v>{"id":"M3-G-15a-I-2","stimulus":"&lt;p&gt;Selecione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D823" s="217" t="str">
        <f t="shared" si="2"/>
        <v>#REF!</v>
      </c>
    </row>
    <row r="824" ht="15.75" customHeight="1">
      <c r="A824" s="215" t="str">
        <f>Seeds!AB570</f>
        <v>M3-G-15a-I-3</v>
      </c>
      <c r="B824" s="216" t="str">
        <f t="shared" si="285"/>
        <v>#REF!</v>
      </c>
      <c r="C824" s="216" t="str">
        <f>Seeds!AA570</f>
        <v>{"id":"M3-G-15a-I-3","stimulus":"&lt;p&gt;Selecione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D824" s="217" t="str">
        <f t="shared" si="2"/>
        <v>#REF!</v>
      </c>
    </row>
    <row r="825" ht="15.75" customHeight="1">
      <c r="A825" s="215" t="str">
        <f>Seeds!AB571</f>
        <v>M3-G-15a-I-4</v>
      </c>
      <c r="B825" s="216" t="str">
        <f t="shared" si="285"/>
        <v>#REF!</v>
      </c>
      <c r="C825" s="216" t="str">
        <f>Seeds!AA571</f>
        <v>{"id":"M3-G-15a-I-4","stimulus":"&lt;p&gt;Selecione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D825" s="217" t="str">
        <f t="shared" si="2"/>
        <v>#REF!</v>
      </c>
    </row>
    <row r="826" ht="15.75" customHeight="1">
      <c r="A826" s="215" t="str">
        <f>Seeds!AB572</f>
        <v>M3-G-15a-I-5</v>
      </c>
      <c r="B826" s="216" t="str">
        <f t="shared" si="285"/>
        <v>#REF!</v>
      </c>
      <c r="C826" s="216" t="str">
        <f>Seeds!AA572</f>
        <v>{"id":"M3-G-15a-I-5","stimulus":"&lt;p&gt;Selecione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D826" s="217" t="str">
        <f t="shared" si="2"/>
        <v>#REF!</v>
      </c>
    </row>
    <row r="827" ht="15.75" customHeight="1">
      <c r="A827" s="215" t="str">
        <f>Seeds!AB573</f>
        <v>M3-G-15a-I-6</v>
      </c>
      <c r="B827" s="216" t="str">
        <f t="shared" si="285"/>
        <v>#REF!</v>
      </c>
      <c r="C827" s="216" t="str">
        <f>Seeds!AA573</f>
        <v>{"id":"M3-G-15a-I-6","stimulus":"&lt;p&gt;Selecione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D827" s="217" t="str">
        <f t="shared" si="2"/>
        <v>#REF!</v>
      </c>
    </row>
    <row r="828" ht="15.75" customHeight="1">
      <c r="A828" s="215" t="str">
        <f>Seeds!AB574</f>
        <v>M3-G-12a-I-1</v>
      </c>
      <c r="B828" s="216" t="str">
        <f t="shared" si="285"/>
        <v>#REF!</v>
      </c>
      <c r="C828" s="216" t="str">
        <f>Seeds!AA574</f>
        <v>{"id":"M3-G-12a-I-1","stimulus":"&lt;p&gt;Indique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v>
      </c>
      <c r="D828" s="217" t="str">
        <f t="shared" si="2"/>
        <v>#REF!</v>
      </c>
    </row>
    <row r="829" ht="15.75" customHeight="1">
      <c r="A829" s="215" t="str">
        <f>Seeds!AB575</f>
        <v>M3-G-12a-E-1</v>
      </c>
      <c r="B829" s="216" t="str">
        <f t="shared" si="285"/>
        <v>#REF!</v>
      </c>
      <c r="C829" s="216" t="str">
        <f>Seeds!AA575</f>
        <v>{"id":"M3-G-12a-E-1","stimulus":"&lt;p&gt;Responda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v>
      </c>
      <c r="D829" s="217" t="str">
        <f t="shared" si="2"/>
        <v>#REF!</v>
      </c>
    </row>
    <row r="830" ht="15.75" customHeight="1">
      <c r="A830" s="215" t="str">
        <f>Seeds!AB576</f>
        <v>M3-G-12a-E-2</v>
      </c>
      <c r="B830" s="216" t="str">
        <f t="shared" si="285"/>
        <v>#REF!</v>
      </c>
      <c r="C830" s="216" t="str">
        <f>Seeds!AA576</f>
        <v>{"id":"M3-G-12a-E-2","stimulus":"&lt;p&gt;Responda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v>
      </c>
      <c r="D830" s="217" t="str">
        <f t="shared" si="2"/>
        <v>#REF!</v>
      </c>
    </row>
    <row r="831" ht="15.75" customHeight="1">
      <c r="A831" s="215" t="str">
        <f>Seeds!AB577</f>
        <v>M3-G-12a-E-3</v>
      </c>
      <c r="B831" s="216" t="str">
        <f t="shared" si="285"/>
        <v>#REF!</v>
      </c>
      <c r="C831" s="216" t="str">
        <f>Seeds!AA577</f>
        <v>{"id":"M3-G-12a-E-3","stimulus":"&lt;p&gt;Responda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v>
      </c>
      <c r="D831" s="217" t="str">
        <f t="shared" si="2"/>
        <v>#REF!</v>
      </c>
    </row>
    <row r="832" ht="15.75" customHeight="1">
      <c r="A832" s="215" t="str">
        <f>Seeds!AB578</f>
        <v>M3-G-12a-E-4</v>
      </c>
      <c r="B832" s="216" t="str">
        <f t="shared" si="285"/>
        <v>#REF!</v>
      </c>
      <c r="C832" s="216" t="str">
        <f>Seeds!AA578</f>
        <v>{"id":"M3-G-12a-E-4","stimulus":"&lt;p&gt;Responda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v>
      </c>
      <c r="D832" s="217" t="str">
        <f t="shared" si="2"/>
        <v>#REF!</v>
      </c>
    </row>
    <row r="833" ht="15.75" customHeight="1">
      <c r="A833" s="215" t="str">
        <f>Seeds!AB579</f>
        <v>M3-G-17a-I-1</v>
      </c>
      <c r="B833" s="216" t="str">
        <f t="shared" si="285"/>
        <v>#REF!</v>
      </c>
      <c r="C833" s="216" t="str">
        <f>Seeds!AA579</f>
        <v>{"id":"M3-G-17a-I-1","stimulus":"&lt;p&gt;Marque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v>
      </c>
      <c r="D833" s="217" t="str">
        <f t="shared" si="2"/>
        <v>#REF!</v>
      </c>
    </row>
    <row r="834" ht="15.75" customHeight="1">
      <c r="A834" s="215" t="str">
        <f>Seeds!AB580</f>
        <v>M3-G-17a-E-1</v>
      </c>
      <c r="B834" s="216" t="str">
        <f t="shared" si="285"/>
        <v>#REF!</v>
      </c>
      <c r="C834" s="216" t="str">
        <f>Seeds!AA580</f>
        <v>{"id":"M3-G-17a-E-1","stimulus":"&lt;p&gt;Arraste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D834" s="217" t="str">
        <f t="shared" si="2"/>
        <v>#REF!</v>
      </c>
    </row>
    <row r="835" ht="15.75" customHeight="1">
      <c r="A835" s="215" t="str">
        <f>Seeds!AB581</f>
        <v>M3-G-17a-E-2</v>
      </c>
      <c r="B835" s="216" t="str">
        <f t="shared" si="285"/>
        <v>#REF!</v>
      </c>
      <c r="C835" s="216" t="str">
        <f>Seeds!AA581</f>
        <v>{"id":"M3-G-17a-E-2","stimulus":"&lt;p&gt;Arraste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D835" s="217" t="str">
        <f t="shared" si="2"/>
        <v>#REF!</v>
      </c>
    </row>
    <row r="836" ht="15.75" customHeight="1">
      <c r="A836" s="215" t="str">
        <f>Seeds!AB582</f>
        <v>M3-G-17a-A-1</v>
      </c>
      <c r="B836" s="216" t="str">
        <f t="shared" si="285"/>
        <v>#REF!</v>
      </c>
      <c r="C836" s="216" t="str">
        <f>Seeds!AA582</f>
        <v>{
    "id": "M3-G-17a-A-1",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v>
      </c>
      <c r="D836" s="217" t="str">
        <f t="shared" si="2"/>
        <v>#REF!</v>
      </c>
    </row>
    <row r="837" ht="15.75" customHeight="1">
      <c r="A837" s="215" t="str">
        <f>Seeds!AB583</f>
        <v>M3-G-17a-A-2</v>
      </c>
      <c r="B837" s="216" t="str">
        <f t="shared" si="285"/>
        <v>#REF!</v>
      </c>
      <c r="C837" s="216" t="str">
        <f>Seeds!AA583</f>
        <v>{
    "id": "M3-G-17a-A-2",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v>
      </c>
      <c r="D837" s="217" t="str">
        <f t="shared" si="2"/>
        <v>#REF!</v>
      </c>
    </row>
    <row r="838" ht="15.75" customHeight="1">
      <c r="A838" s="215" t="str">
        <f>Seeds!AB584</f>
        <v>M3-G-13a-I-1</v>
      </c>
      <c r="B838" s="216" t="str">
        <f t="shared" si="285"/>
        <v>#REF!</v>
      </c>
      <c r="C838" s="216" t="str">
        <f>Seeds!AA584</f>
        <v>{"id":"M3-G-13a-I-1","stimulus":"&lt;p&gt;Selecione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v>
      </c>
      <c r="D838" s="217" t="str">
        <f t="shared" si="2"/>
        <v>#REF!</v>
      </c>
    </row>
    <row r="839" ht="15.75" customHeight="1">
      <c r="A839" s="215" t="str">
        <f>Seeds!AB585</f>
        <v>M3-G-13a-I-2</v>
      </c>
      <c r="B839" s="216" t="str">
        <f t="shared" si="285"/>
        <v>#REF!</v>
      </c>
      <c r="C839" s="216" t="str">
        <f>Seeds!AA585</f>
        <v>{"id":"M3-G-13a-I-2","stimulus":"&lt;p&gt;Selecione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D839" s="217" t="str">
        <f t="shared" si="2"/>
        <v>#REF!</v>
      </c>
    </row>
    <row r="840" ht="15.75" customHeight="1">
      <c r="A840" s="215" t="str">
        <f>Seeds!AB586</f>
        <v>M3-G-13a-E-1</v>
      </c>
      <c r="B840" s="216" t="str">
        <f t="shared" si="285"/>
        <v>#REF!</v>
      </c>
      <c r="C840" s="216" t="str">
        <f>Seeds!AA586</f>
        <v>{"id":"M3-G-13a-E-1","stimulus":"&lt;p&gt;Escreva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v>
      </c>
      <c r="D840" s="217" t="str">
        <f t="shared" si="2"/>
        <v>#REF!</v>
      </c>
    </row>
    <row r="841" ht="15.75" customHeight="1">
      <c r="A841" s="215" t="str">
        <f>Seeds!AB587</f>
        <v>M3-G-13a-E-2</v>
      </c>
      <c r="B841" s="216" t="str">
        <f t="shared" si="285"/>
        <v>#REF!</v>
      </c>
      <c r="C841" s="216" t="str">
        <f>Seeds!AA587</f>
        <v>{"id":"M3-G-13a-E-2","stimulus":"&lt;p&gt;Escreva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v>
      </c>
      <c r="D841" s="217" t="str">
        <f t="shared" si="2"/>
        <v>#REF!</v>
      </c>
    </row>
    <row r="842" ht="15.75" customHeight="1">
      <c r="A842" s="215" t="str">
        <f>Seeds!AB588</f>
        <v>M3-G-13a-E-3</v>
      </c>
      <c r="B842" s="216" t="str">
        <f t="shared" si="285"/>
        <v>#REF!</v>
      </c>
      <c r="C842" s="216" t="str">
        <f>Seeds!AA588</f>
        <v>{"id":"M3-G-13a-E-3","stimulus":"&lt;p&gt;Escreva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v>
      </c>
      <c r="D842" s="217" t="str">
        <f t="shared" si="2"/>
        <v>#REF!</v>
      </c>
    </row>
    <row r="843" ht="15.75" customHeight="1">
      <c r="A843" s="215" t="str">
        <f>Seeds!AB589</f>
        <v>M3-G-18a-I-1</v>
      </c>
      <c r="B843" s="216" t="str">
        <f t="shared" si="285"/>
        <v>#REF!</v>
      </c>
      <c r="C843" s="216" t="str">
        <f>Seeds!AA589</f>
        <v>{"id":"M3-G-18a-I-1","stimulus":"&lt;p&gt;Selecione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D843" s="217" t="str">
        <f t="shared" si="2"/>
        <v>#REF!</v>
      </c>
    </row>
    <row r="844" ht="15.75" customHeight="1">
      <c r="A844" s="215" t="str">
        <f>Seeds!AB590</f>
        <v>M3-G-18a-I-2</v>
      </c>
      <c r="B844" s="216" t="str">
        <f t="shared" si="285"/>
        <v>#REF!</v>
      </c>
      <c r="C844" s="216" t="str">
        <f>Seeds!AA590</f>
        <v>{"id":"M3-G-18a-I-2","stimulus":"&lt;p&gt;Selecione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D844" s="217" t="str">
        <f t="shared" si="2"/>
        <v>#REF!</v>
      </c>
    </row>
    <row r="845" ht="15.75" customHeight="1">
      <c r="A845" s="215" t="str">
        <f>Seeds!AB591</f>
        <v>M3-G-18a-E-1</v>
      </c>
      <c r="B845" s="216" t="str">
        <f t="shared" si="285"/>
        <v>#REF!</v>
      </c>
      <c r="C845" s="216" t="str">
        <f>Seeds!AA591</f>
        <v>{"id":"M3-G-18a-E-1","stimulus":"&lt;p&gt;Para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v>
      </c>
      <c r="D845" s="217" t="str">
        <f t="shared" si="2"/>
        <v>#REF!</v>
      </c>
    </row>
    <row r="846" ht="15.75" customHeight="1">
      <c r="A846" s="215" t="str">
        <f>Seeds!AB592</f>
        <v>M3-G-18a-E-2</v>
      </c>
      <c r="B846" s="216" t="str">
        <f t="shared" si="285"/>
        <v>#REF!</v>
      </c>
      <c r="C846" s="216" t="str">
        <f>Seeds!AA592</f>
        <v>{"id":"M3-G-18a-E-2","stimulus":"&lt;p&gt;Para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v>
      </c>
      <c r="D846" s="217" t="str">
        <f t="shared" si="2"/>
        <v>#REF!</v>
      </c>
    </row>
    <row r="847" ht="15.75" customHeight="1">
      <c r="A847" s="215" t="str">
        <f>Seeds!AB593</f>
        <v>M3-EyP-1a-I-1</v>
      </c>
      <c r="B847" s="216" t="str">
        <f t="shared" si="285"/>
        <v>#REF!</v>
      </c>
      <c r="C847" s="216" t="str">
        <f>Seeds!AA593</f>
        <v>{"id":"M3-EyP-1a-I-1","stimulus":"&lt;p&gt;Qual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D847" s="217" t="str">
        <f t="shared" si="2"/>
        <v>#REF!</v>
      </c>
    </row>
    <row r="848" ht="15.75" customHeight="1">
      <c r="A848" s="215" t="str">
        <f>Seeds!AB594</f>
        <v>M3-EyP-1a-I-2</v>
      </c>
      <c r="B848" s="216" t="str">
        <f t="shared" si="285"/>
        <v>#REF!</v>
      </c>
      <c r="C848" s="216" t="str">
        <f>Seeds!AA594</f>
        <v>{"id":"M3-EyP-1a-I-2","stimulus":"&lt;p&gt;Qual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D848" s="217" t="str">
        <f t="shared" si="2"/>
        <v>#REF!</v>
      </c>
    </row>
    <row r="849" ht="15.75" customHeight="1">
      <c r="A849" s="215" t="str">
        <f>Seeds!AB595</f>
        <v>M3-EyP-1a-E-1</v>
      </c>
      <c r="B849" s="216" t="str">
        <f t="shared" si="285"/>
        <v>#REF!</v>
      </c>
      <c r="C849" s="216" t="str">
        <f>Seeds!AA595</f>
        <v>{"id":"M3-EyP-1a-E-1","stimulus":"&lt;p&gt;Observe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D849" s="217" t="str">
        <f t="shared" si="2"/>
        <v>#REF!</v>
      </c>
    </row>
    <row r="850" ht="15.75" customHeight="1">
      <c r="A850" s="215" t="str">
        <f>Seeds!AB596</f>
        <v>M3-EyP-1a-E-2</v>
      </c>
      <c r="B850" s="216" t="str">
        <f t="shared" si="285"/>
        <v>#REF!</v>
      </c>
      <c r="C850" s="216" t="str">
        <f>Seeds!AA596</f>
        <v>{"id":"M3-EyP-1a-E-2","stimulus":"&lt;p&gt;Observe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D850" s="217" t="str">
        <f t="shared" si="2"/>
        <v>#REF!</v>
      </c>
    </row>
    <row r="851" ht="15.75" customHeight="1">
      <c r="A851" s="215" t="str">
        <f>Seeds!AB597</f>
        <v>M3-EyP-1a-E-3</v>
      </c>
      <c r="B851" s="216" t="str">
        <f t="shared" si="285"/>
        <v>#REF!</v>
      </c>
      <c r="C851" s="216" t="str">
        <f>Seeds!AA597</f>
        <v>{"id":"M3-EyP-1a-E-3","stimulus":"&lt;p&gt;Observe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D851" s="217" t="str">
        <f t="shared" si="2"/>
        <v>#REF!</v>
      </c>
    </row>
    <row r="852" ht="15.75" customHeight="1">
      <c r="A852" s="215" t="str">
        <f>Seeds!AB598</f>
        <v>M3-EyP-1a-A-1</v>
      </c>
      <c r="B852" s="216" t="str">
        <f t="shared" si="285"/>
        <v>#REF!</v>
      </c>
      <c r="C852" s="216" t="str">
        <f>Seeds!AA598</f>
        <v>{"id":"M3-EyP-1a-A-1","stimulus":"&lt;p&gt;Um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v>
      </c>
      <c r="D852" s="217" t="str">
        <f t="shared" si="2"/>
        <v>#REF!</v>
      </c>
    </row>
    <row r="853" ht="15.75" customHeight="1">
      <c r="A853" s="215" t="str">
        <f>Seeds!AB599</f>
        <v>M3-EyP-1a-A-2</v>
      </c>
      <c r="B853" s="216" t="str">
        <f t="shared" si="285"/>
        <v>#REF!</v>
      </c>
      <c r="C853" s="216" t="str">
        <f>Seeds!AA599</f>
        <v>{"id":"M3-EyP-1a-A-2","stimulus":"&lt;p&gt;César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v>
      </c>
      <c r="D853" s="217" t="str">
        <f t="shared" si="2"/>
        <v>#REF!</v>
      </c>
    </row>
    <row r="854" ht="15.75" customHeight="1">
      <c r="A854" s="215" t="str">
        <f>Seeds!AB600</f>
        <v>M3-EyP-1a-A-3</v>
      </c>
      <c r="B854" s="216" t="str">
        <f t="shared" si="285"/>
        <v>#REF!</v>
      </c>
      <c r="C854" s="216" t="str">
        <f>Seeds!AA600</f>
        <v>{"id":"M3-EyP-1a-A-3","stimulus":"&lt;p&gt;No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D854" s="217" t="str">
        <f t="shared" si="2"/>
        <v>#REF!</v>
      </c>
    </row>
    <row r="855" ht="15.75" customHeight="1">
      <c r="A855" s="215" t="str">
        <f>Seeds!AB601</f>
        <v>M3-EyP-5a-I-1</v>
      </c>
      <c r="B855" s="216" t="str">
        <f t="shared" si="285"/>
        <v>#REF!</v>
      </c>
      <c r="C855" s="216" t="str">
        <f>Seeds!AA601</f>
        <v>{"id":"M3-EyP-5a-I-1","stimulus":"&lt;p&gt;Escolha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v>
      </c>
      <c r="D855" s="217" t="str">
        <f t="shared" si="2"/>
        <v>#REF!</v>
      </c>
    </row>
    <row r="856" ht="15.75" customHeight="1">
      <c r="A856" s="215" t="str">
        <f>Seeds!AB602</f>
        <v>M3-EyP-5a-I-2</v>
      </c>
      <c r="B856" s="216" t="str">
        <f t="shared" si="285"/>
        <v>#REF!</v>
      </c>
      <c r="C856" s="216" t="str">
        <f>Seeds!AA602</f>
        <v>{"id":"M3-EyP-5a-I-2","stimulus":"&lt;p&gt;Escolha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v>
      </c>
      <c r="D856" s="217" t="str">
        <f t="shared" si="2"/>
        <v>#REF!</v>
      </c>
    </row>
    <row r="857" ht="15.75" customHeight="1">
      <c r="A857" s="215" t="str">
        <f>Seeds!AB603</f>
        <v>M3-EyP-5a-E-1</v>
      </c>
      <c r="B857" s="216" t="str">
        <f t="shared" si="285"/>
        <v>#REF!</v>
      </c>
      <c r="C857" s="216" t="str">
        <f>Seeds!AA603</f>
        <v>{"id":"M3-EyP-5a-E-1","stimulus":"&lt;p&gt;Que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v>
      </c>
      <c r="D857" s="217" t="str">
        <f t="shared" si="2"/>
        <v>#REF!</v>
      </c>
    </row>
    <row r="858" ht="15.75" customHeight="1">
      <c r="A858" s="215" t="str">
        <f>Seeds!AB604</f>
        <v>M3-EyP-5a-E-2</v>
      </c>
      <c r="B858" s="216" t="str">
        <f t="shared" si="285"/>
        <v>#REF!</v>
      </c>
      <c r="C858" s="216" t="str">
        <f>Seeds!AA604</f>
        <v>{"id":"M3-EyP-5a-E-2","stimulus":"&lt;p&gt;Que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v>
      </c>
      <c r="D858" s="217" t="str">
        <f t="shared" si="2"/>
        <v>#REF!</v>
      </c>
    </row>
    <row r="859" ht="15.75" customHeight="1">
      <c r="A859" s="215" t="str">
        <f>Seeds!AB605</f>
        <v>M3-EyP-1c-I-1</v>
      </c>
      <c r="B859" s="216" t="str">
        <f t="shared" si="285"/>
        <v>#REF!</v>
      </c>
      <c r="C859" s="216" t="str">
        <f>Seeds!AA605</f>
        <v>{
    "id": "M3-EyP-1c-I-1",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v>
      </c>
      <c r="D859" s="217" t="str">
        <f t="shared" si="2"/>
        <v>#REF!</v>
      </c>
    </row>
    <row r="860" ht="15.75" customHeight="1">
      <c r="A860" s="215" t="str">
        <f>Seeds!AB606</f>
        <v>M3-EyP-1c-E-1</v>
      </c>
      <c r="B860" s="216" t="str">
        <f t="shared" si="285"/>
        <v>#REF!</v>
      </c>
      <c r="C860" s="216" t="str">
        <f>Seeds!AA606</f>
        <v>{"id":"M3-EyP-1c-E-1","stimulus":"&lt;p&gt;Com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860" s="217" t="str">
        <f t="shared" si="2"/>
        <v>#REF!</v>
      </c>
    </row>
    <row r="861" ht="15.75" customHeight="1">
      <c r="A861" s="215" t="str">
        <f>Seeds!AB607</f>
        <v>M3-EyP-1c-E-2</v>
      </c>
      <c r="B861" s="216" t="str">
        <f t="shared" si="285"/>
        <v>#REF!</v>
      </c>
      <c r="C861" s="216" t="str">
        <f>Seeds!AA607</f>
        <v>{"id":"M3-EyP-1c-E-2","stimulus":"&lt;p&gt;Com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861" s="217" t="str">
        <f t="shared" si="2"/>
        <v>#REF!</v>
      </c>
    </row>
    <row r="862" ht="15.75" customHeight="1">
      <c r="A862" s="215" t="str">
        <f>Seeds!AB608</f>
        <v>M3-EyP-1c-A-1</v>
      </c>
      <c r="B862" s="216" t="str">
        <f t="shared" si="285"/>
        <v>#REF!</v>
      </c>
      <c r="C862" s="216" t="str">
        <f>Seeds!AA608</f>
        <v>{"id":"M3-EyP-1c-A-1","stimulus":"&lt;p&gt;Axel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v>
      </c>
      <c r="D862" s="217" t="str">
        <f t="shared" si="2"/>
        <v>#REF!</v>
      </c>
    </row>
    <row r="863" ht="15.75" customHeight="1">
      <c r="A863" s="215" t="str">
        <f>Seeds!AB609</f>
        <v>M3-EyP-1c-A-2</v>
      </c>
      <c r="B863" s="216" t="str">
        <f t="shared" si="285"/>
        <v>#REF!</v>
      </c>
      <c r="C863" s="216" t="str">
        <f>Seeds!AA609</f>
        <v>{"id":"M3-EyP-1c-A-2","stimulus":"&lt;p&gt;Em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D863" s="217" t="str">
        <f t="shared" si="2"/>
        <v>#REF!</v>
      </c>
    </row>
    <row r="864" ht="15.75" customHeight="1">
      <c r="A864" s="215" t="str">
        <f>Seeds!AB610</f>
        <v>M3-EyP-1c-A-3</v>
      </c>
      <c r="B864" s="216" t="str">
        <f t="shared" si="285"/>
        <v>#REF!</v>
      </c>
      <c r="C864" s="216" t="str">
        <f>Seeds!AA610</f>
        <v>{"id":"M3-EyP-1c-A-3","stimulus":"&lt;p&gt;Nesta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D864" s="217" t="str">
        <f t="shared" si="2"/>
        <v>#REF!</v>
      </c>
    </row>
    <row r="865" ht="15.75" customHeight="1">
      <c r="A865" s="215" t="str">
        <f>Seeds!AB611</f>
        <v>M3-EyP-2a-I-1</v>
      </c>
      <c r="B865" s="216" t="str">
        <f t="shared" si="285"/>
        <v>#REF!</v>
      </c>
      <c r="C865" s="216" t="str">
        <f>Seeds!AA611</f>
        <v>{"id":"M3-EyP-2a-I-1","stimulus":"&lt;p&gt;Neste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v>
      </c>
      <c r="D865" s="217" t="str">
        <f t="shared" si="2"/>
        <v>#REF!</v>
      </c>
    </row>
    <row r="866" ht="15.75" customHeight="1">
      <c r="A866" s="215" t="str">
        <f>Seeds!AB612</f>
        <v>M3-EyP-2a-I-2</v>
      </c>
      <c r="B866" s="216" t="str">
        <f t="shared" si="285"/>
        <v>#REF!</v>
      </c>
      <c r="C866" s="216" t="str">
        <f>Seeds!AA612</f>
        <v>{"id":"M3-EyP-2a-I-2","stimulus":"&lt;p&gt;A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v>
      </c>
      <c r="D866" s="217" t="str">
        <f t="shared" si="2"/>
        <v>#REF!</v>
      </c>
    </row>
    <row r="867" ht="15.75" customHeight="1">
      <c r="A867" s="215" t="str">
        <f>Seeds!AB613</f>
        <v>M3-EyP-2a-I-3</v>
      </c>
      <c r="B867" s="216" t="str">
        <f t="shared" si="285"/>
        <v>#REF!</v>
      </c>
      <c r="C867" s="216" t="str">
        <f>Seeds!AA613</f>
        <v>{"id":"M3-EyP-2a-I-3","stimulus":"&lt;p&gt;Mauro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v>
      </c>
      <c r="D867" s="217" t="str">
        <f t="shared" si="2"/>
        <v>#REF!</v>
      </c>
    </row>
    <row r="868" ht="15.75" customHeight="1">
      <c r="A868" s="215" t="str">
        <f>Seeds!AB614</f>
        <v>M3-EyP-2a-E-1</v>
      </c>
      <c r="B868" s="216" t="str">
        <f t="shared" si="285"/>
        <v>#REF!</v>
      </c>
      <c r="C868" s="216" t="str">
        <f>Seeds!AA614</f>
        <v>{"id":"M3-EyP-2a-E-1","stimulus":"&lt;p&gt;Esta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v>
      </c>
      <c r="D868" s="217" t="str">
        <f t="shared" si="2"/>
        <v>#REF!</v>
      </c>
    </row>
    <row r="869" ht="15.75" customHeight="1">
      <c r="A869" s="215" t="str">
        <f>Seeds!AB615</f>
        <v>M3-EyP-2a-E-2</v>
      </c>
      <c r="B869" s="216" t="str">
        <f t="shared" si="285"/>
        <v>#REF!</v>
      </c>
      <c r="C869" s="216" t="str">
        <f>Seeds!AA615</f>
        <v>{"id":"M3-EyP-2a-E-2","stimulus":"&lt;p&gt;Este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D869" s="217" t="str">
        <f t="shared" si="2"/>
        <v>#REF!</v>
      </c>
    </row>
    <row r="870" ht="15.75" customHeight="1">
      <c r="A870" s="215" t="str">
        <f>Seeds!AB616</f>
        <v>M3-EyP-2a-E-3</v>
      </c>
      <c r="B870" s="216" t="str">
        <f t="shared" si="285"/>
        <v>#REF!</v>
      </c>
      <c r="C870" s="216" t="str">
        <f>Seeds!AA616</f>
        <v>{"id":"M3-EyP-2a-E-3","stimulus":"&lt;p&gt;Lucas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D870" s="217" t="str">
        <f t="shared" si="2"/>
        <v>#REF!</v>
      </c>
    </row>
    <row r="871" ht="15.75" customHeight="1">
      <c r="A871" s="215" t="str">
        <f>Seeds!AB617</f>
        <v>M3-EyP-3a-I-1</v>
      </c>
      <c r="B871" s="216" t="str">
        <f t="shared" si="285"/>
        <v>#REF!</v>
      </c>
      <c r="C871" s="216" t="str">
        <f>Seeds!AA617</f>
        <v>{"id":"M3-EyP-3a-I-1","stimulus":"&lt;p&gt;Este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v>
      </c>
      <c r="D871" s="217" t="str">
        <f t="shared" si="2"/>
        <v>#REF!</v>
      </c>
    </row>
    <row r="872" ht="15.75" customHeight="1">
      <c r="A872" s="215" t="str">
        <f>Seeds!AB618</f>
        <v>M3-EyP-3a-I-2</v>
      </c>
      <c r="B872" s="216" t="str">
        <f t="shared" si="285"/>
        <v>#REF!</v>
      </c>
      <c r="C872" s="216" t="str">
        <f>Seeds!AA618</f>
        <v>{"id":"M3-EyP-3a-I-2","stimulus":"&lt;p&gt;O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v>
      </c>
      <c r="D872" s="217" t="str">
        <f t="shared" si="2"/>
        <v>#REF!</v>
      </c>
    </row>
    <row r="873" ht="15.75" customHeight="1">
      <c r="A873" s="215" t="str">
        <f>Seeds!AB619</f>
        <v>M3-EyP-3a-I-3</v>
      </c>
      <c r="B873" s="216" t="str">
        <f t="shared" si="285"/>
        <v>#REF!</v>
      </c>
      <c r="C873" s="216" t="str">
        <f>Seeds!AA619</f>
        <v>{"id":"M3-EyP-3a-I-3","stimulus":"&lt;p&gt;Um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v>
      </c>
      <c r="D873" s="217" t="str">
        <f t="shared" si="2"/>
        <v>#REF!</v>
      </c>
    </row>
    <row r="874" ht="15.75" customHeight="1">
      <c r="A874" s="215" t="str">
        <f>Seeds!AB620</f>
        <v>M3-EyP-3a-E-1</v>
      </c>
      <c r="B874" s="216" t="str">
        <f t="shared" si="285"/>
        <v>#REF!</v>
      </c>
      <c r="C874" s="216" t="str">
        <f>Seeds!AA620</f>
        <v>{"id":"M3-EyP-3a-E-1","stimulus":"&lt;p&gt;{{Q1}}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D874" s="217" t="str">
        <f t="shared" si="2"/>
        <v>#REF!</v>
      </c>
    </row>
    <row r="875" ht="15.75" customHeight="1">
      <c r="A875" s="215" t="str">
        <f>Seeds!AB621</f>
        <v>M3-EyP-3a-E-2</v>
      </c>
      <c r="B875" s="216" t="str">
        <f t="shared" si="285"/>
        <v>#REF!</v>
      </c>
      <c r="C875" s="216" t="str">
        <f>Seeds!AA621</f>
        <v>{"id":"M3-EyP-3a-E-2","stimulus":"&lt;p&gt;Uma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D875" s="217" t="str">
        <f t="shared" si="2"/>
        <v>#REF!</v>
      </c>
    </row>
    <row r="876" ht="15.75" customHeight="1">
      <c r="A876" s="215" t="str">
        <f>Seeds!AB622</f>
        <v>M3-EyP-3a-E-3</v>
      </c>
      <c r="B876" s="216" t="str">
        <f t="shared" si="285"/>
        <v>#REF!</v>
      </c>
      <c r="C876" s="216" t="str">
        <f>Seeds!AA622</f>
        <v>{"id":"M3-EyP-3a-E-3","stimulus":"&lt;p&gt;Camila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D876" s="217" t="str">
        <f t="shared" si="2"/>
        <v>#REF!</v>
      </c>
    </row>
    <row r="877" ht="15.75" customHeight="1">
      <c r="A877" s="215" t="str">
        <f>Seeds!AB626</f>
        <v>M3-EyP-4a-I-1</v>
      </c>
      <c r="B877" s="216" t="str">
        <f t="shared" si="285"/>
        <v>#REF!</v>
      </c>
      <c r="C877" s="216" t="str">
        <f>Seeds!AA626</f>
        <v>{"id":"M3-EyP-4a-I-1","stimulus":"&lt;p&gt;Aponte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v>
      </c>
      <c r="D877" s="217" t="str">
        <f t="shared" si="2"/>
        <v>#REF!</v>
      </c>
    </row>
    <row r="878" ht="15.75" customHeight="1">
      <c r="A878" s="215" t="str">
        <f>Seeds!AB627</f>
        <v>M3-EyP-4b-I-1</v>
      </c>
      <c r="B878" s="216" t="str">
        <f t="shared" si="285"/>
        <v>#REF!</v>
      </c>
      <c r="C878" s="216" t="str">
        <f>Seeds!AA627</f>
        <v>{
    "id": "M3-EyP-4b-I-1",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v>
      </c>
      <c r="D878" s="217" t="str">
        <f t="shared" si="2"/>
        <v>#REF!</v>
      </c>
    </row>
    <row r="879" ht="15.75" customHeight="1">
      <c r="A879" s="215" t="str">
        <f>Seeds!AB628</f>
        <v>M3-EyP-4b-E-1</v>
      </c>
      <c r="B879" s="216" t="str">
        <f t="shared" si="285"/>
        <v>#REF!</v>
      </c>
      <c r="C879" s="216" t="str">
        <f>Seeds!AA628</f>
        <v>{"id":"M3-EyP-4b-E-1","stimulus":"&lt;p&gt;Indique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v>
      </c>
      <c r="D879" s="217" t="str">
        <f t="shared" si="2"/>
        <v>#REF!</v>
      </c>
    </row>
    <row r="880" ht="15.75" customHeight="1">
      <c r="A880" s="215" t="str">
        <f>Seeds!AB629</f>
        <v>M3-EyP-4b-E-2</v>
      </c>
      <c r="B880" s="216" t="str">
        <f t="shared" si="285"/>
        <v>#REF!</v>
      </c>
      <c r="C880" s="216" t="str">
        <f>Seeds!AA629</f>
        <v>{"id":"M3-EyP-4b-E-2","stimulus":"&lt;p&gt;Indique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v>
      </c>
      <c r="D880" s="217" t="str">
        <f t="shared" si="2"/>
        <v>#REF!</v>
      </c>
    </row>
    <row r="881" ht="15.75" customHeight="1">
      <c r="A881" s="215" t="str">
        <f>Seeds!AB630</f>
        <v>M3-EyP-4b-E-3</v>
      </c>
      <c r="B881" s="216" t="str">
        <f t="shared" si="285"/>
        <v>#REF!</v>
      </c>
      <c r="C881" s="216" t="str">
        <f>Seeds!AA630</f>
        <v>{"id":"M3-EyP-4b-E-3","stimulus":"&lt;p&gt;Indique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v>
      </c>
      <c r="D881" s="217" t="str">
        <f t="shared" si="2"/>
        <v>#REF!</v>
      </c>
    </row>
  </sheetData>
  <drawing r:id="rId1"/>
</worksheet>
</file>